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essBar" sheetId="1" state="visible" r:id="rId2"/>
    <sheet name="simulated FI" sheetId="2" state="visible" r:id="rId3"/>
    <sheet name="simulated VSS" sheetId="3" state="visible" r:id="rId4"/>
    <sheet name="GallonsPerUsec" sheetId="4" state="visible" r:id="rId5"/>
    <sheet name="Notes" sheetId="5" state="visible" r:id="rId6"/>
    <sheet name="Sheet2" sheetId="6" state="visible" r:id="rId7"/>
    <sheet name="Sheet3" sheetId="7" state="visible" r:id="rId8"/>
    <sheet name="Sheet4" sheetId="8" state="visible" r:id="rId9"/>
    <sheet name="Sheet1 (3)" sheetId="9" state="visible" r:id="rId10"/>
    <sheet name="Sheet2 (2)" sheetId="10" state="visible" r:id="rId11"/>
    <sheet name="Sheet3 (2)" sheetId="11" state="visible" r:id="rId12"/>
    <sheet name="AnalogMux" sheetId="12" state="visible" r:id="rId13"/>
    <sheet name="Parallax5Button" sheetId="13" state="visible" r:id="rId14"/>
    <sheet name="Sheet5" sheetId="14" state="visible" r:id="rId15"/>
    <sheet name="Sheet6" sheetId="15" state="visible" r:id="rId16"/>
    <sheet name="Coastdown" sheetId="16" state="visible" r:id="rId17"/>
    <sheet name="Coastdown 2" sheetId="17" state="visible" r:id="rId18"/>
    <sheet name="timing" sheetId="18" state="visible" r:id="rId19"/>
    <sheet name="CGRAM labels" sheetId="19" state="visible" r:id="rId20"/>
  </sheets>
  <definedNames>
    <definedName function="false" hidden="true" localSheetId="0" name="_xlnm._FilterDatabase" vbProcedure="false">ProgressBar!$P$1:$V$257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<sst xmlns="http://schemas.openxmlformats.org/spreadsheetml/2006/main" count="331" uniqueCount="214">
  <si>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</si>
  <si>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</si>
  <si>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</si>
  <si>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</si>
  <si>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</si>
  <si>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</si>
  <si>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</si>
  <si>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0x00</t>
  </si>
  <si>
    <t xml:space="preserve">0x01</t>
  </si>
  <si>
    <t xml:space="preserve">0x02</t>
  </si>
  <si>
    <t xml:space="preserve">0x03</t>
  </si>
  <si>
    <t xml:space="preserve">0x04</t>
  </si>
  <si>
    <t xml:space="preserve">0x05</t>
  </si>
  <si>
    <t xml:space="preserve">0x06</t>
  </si>
  <si>
    <t xml:space="preserve">0x07</t>
  </si>
  <si>
    <t xml:space="preserve">injectFactor</t>
  </si>
  <si>
    <t xml:space="preserve">usec/gal</t>
  </si>
  <si>
    <t xml:space="preserve">numCyl</t>
  </si>
  <si>
    <t xml:space="preserve">cyl</t>
  </si>
  <si>
    <t xml:space="preserve">injDelay</t>
  </si>
  <si>
    <t xml:space="preserve">usec</t>
  </si>
  <si>
    <t xml:space="preserve">rev/pulse</t>
  </si>
  <si>
    <t xml:space="preserve">crank rev/FI</t>
  </si>
  <si>
    <t xml:space="preserve">tgtFI</t>
  </si>
  <si>
    <t xml:space="preserve">MPG</t>
  </si>
  <si>
    <t xml:space="preserve">FIPcycle</t>
  </si>
  <si>
    <t xml:space="preserve">procSpeed</t>
  </si>
  <si>
    <t xml:space="preserve">Hz</t>
  </si>
  <si>
    <t xml:space="preserve">N</t>
  </si>
  <si>
    <t xml:space="preserve">prescaler</t>
  </si>
  <si>
    <t xml:space="preserve">timer1Speed</t>
  </si>
  <si>
    <t xml:space="preserve">timer1period</t>
  </si>
  <si>
    <t xml:space="preserve">sec</t>
  </si>
  <si>
    <t xml:space="preserve">injCloseDelay</t>
  </si>
  <si>
    <t xml:space="preserve">pph</t>
  </si>
  <si>
    <t xml:space="preserve">pps</t>
  </si>
  <si>
    <t xml:space="preserve">spp</t>
  </si>
  <si>
    <t xml:space="preserve">cyls</t>
  </si>
  <si>
    <t xml:space="preserve">flowrate</t>
  </si>
  <si>
    <t xml:space="preserve">ml/min</t>
  </si>
  <si>
    <t xml:space="preserve">presscorr</t>
  </si>
  <si>
    <t xml:space="preserve">psig</t>
  </si>
  <si>
    <t xml:space="preserve">Fuel</t>
  </si>
  <si>
    <t xml:space="preserve">Injector</t>
  </si>
  <si>
    <t xml:space="preserve">System</t>
  </si>
  <si>
    <t xml:space="preserve">Pressure</t>
  </si>
  <si>
    <t xml:space="preserve">Flow Rate</t>
  </si>
  <si>
    <t xml:space="preserve">Flow Period</t>
  </si>
  <si>
    <t xml:space="preserve">kPa</t>
  </si>
  <si>
    <t xml:space="preserve">gal/sec</t>
  </si>
  <si>
    <t xml:space="preserve">original v0.86</t>
  </si>
  <si>
    <t xml:space="preserve">streamline LCD hardware functions</t>
  </si>
  <si>
    <t xml:space="preserve">consolidate initGuino, create editGuino, get rid of floating point</t>
  </si>
  <si>
    <t xml:space="preserve">fold instantlkm into instantmpg, get rid of (dispadj, dispadj2)</t>
  </si>
  <si>
    <t xml:space="preserve">fold Trip::lkm into Trip::mpg, remove lkm bug</t>
  </si>
  <si>
    <t xml:space="preserve">expand eq64 and lt64; get rid of functions eq64 and lt64</t>
  </si>
  <si>
    <t xml:space="preserve">move processInjOpen and processInjClosed into their respective ISR functions, get rid of int0func and int1func</t>
  </si>
  <si>
    <t xml:space="preserve">get rid of interrupt disable bug in microSeconds()</t>
  </si>
  <si>
    <t xml:space="preserve">consolidate setup(), mainloop() into main.</t>
  </si>
  <si>
    <t xml:space="preserve">Folded enableXButton procedures into main()</t>
  </si>
  <si>
    <t xml:space="preserve">Got rid of events[] feature.</t>
  </si>
  <si>
    <t xml:space="preserve">pushed display names firmly into flash.</t>
  </si>
  <si>
    <t xml:space="preserve">transformed getstr() into LCD::flashPrint(). Rewrote hardware initialization code to be more understandable.</t>
  </si>
  <si>
    <t xml:space="preserve">converted to hardware timer-based delay scheme, modified delay2(), modified mainloop cpu utilization reporting, modified timeout feature, fixed wake-on-button bug, added button debouncing, got rid of microseconds(), got rid of millis2()</t>
  </si>
  <si>
    <t xml:space="preserve">shifted tmptrip measurement transfers completely to timer 2 overflow interrupt, re-wrote calculations, got rid of tmptrip, got rid of instantmpg() and instantmph() and instantgph(). Renamed class functions to remove references to gallons and miles.</t>
  </si>
  <si>
    <t xml:space="preserve">Added idleFuelRate, EOCSpeed functions. Consolidated speed, distance, fuel consumed, fuel rate functions. Keypress examination now done with value checking, and not doing bit conditions.</t>
  </si>
  <si>
    <t xml:space="preserve">Converted display routines to use indexed character strings instead of conditional us/metric strings.</t>
  </si>
  <si>
    <t xml:space="preserve">re-wrote editparms and editGuino to be more user-friendly</t>
  </si>
  <si>
    <t xml:space="preserve">re-wrote display routines to reduce overhead. Got rid of displayTripCombo() and tDisplay() and dispv().</t>
  </si>
  <si>
    <t xml:space="preserve">*1000</t>
  </si>
  <si>
    <t xml:space="preserve">decimal formatting term</t>
  </si>
  <si>
    <t xml:space="preserve">clockspeed</t>
  </si>
  <si>
    <t xml:space="preserve">sec/hour</t>
  </si>
  <si>
    <t xml:space="preserve">seconds per hour</t>
  </si>
  <si>
    <t xml:space="preserve">pulse/mile</t>
  </si>
  <si>
    <t xml:space="preserve">VSS factor</t>
  </si>
  <si>
    <t xml:space="preserve">t0cycle/tick</t>
  </si>
  <si>
    <t xml:space="preserve">sec/min</t>
  </si>
  <si>
    <t xml:space="preserve">seconds per minute</t>
  </si>
  <si>
    <t xml:space="preserve">rev/FI</t>
  </si>
  <si>
    <t xml:space="preserve">crank revs per injector</t>
  </si>
  <si>
    <t xml:space="preserve">pulse*1000/hour</t>
  </si>
  <si>
    <t xml:space="preserve">tick/sec</t>
  </si>
  <si>
    <t xml:space="preserve">mpg</t>
  </si>
  <si>
    <t xml:space="preserve">sec/tick</t>
  </si>
  <si>
    <t xml:space="preserve">sec*1000/hr</t>
  </si>
  <si>
    <t xml:space="preserve">mile</t>
  </si>
  <si>
    <t xml:space="preserve">km</t>
  </si>
  <si>
    <t xml:space="preserve">sec/pulse</t>
  </si>
  <si>
    <t xml:space="preserve">gal</t>
  </si>
  <si>
    <t xml:space="preserve">liters</t>
  </si>
  <si>
    <t xml:space="preserve">t0cycle/sec</t>
  </si>
  <si>
    <t xml:space="preserve">tick/pulse</t>
  </si>
  <si>
    <t xml:space="preserve">MPH*1000</t>
  </si>
  <si>
    <t xml:space="preserve">rev/min</t>
  </si>
  <si>
    <t xml:space="preserve">sec/rev</t>
  </si>
  <si>
    <t xml:space="preserve">sec/FI</t>
  </si>
  <si>
    <t xml:space="preserve">(rev*t0cycle)/(FI*sec)</t>
  </si>
  <si>
    <t xml:space="preserve">(rev*t0cycle)/(FI*min)</t>
  </si>
  <si>
    <t xml:space="preserve">t0cycle/FI</t>
  </si>
  <si>
    <t xml:space="preserve">bumpup</t>
  </si>
  <si>
    <t xml:space="preserve">tick/FI</t>
  </si>
  <si>
    <t xml:space="preserve">hi</t>
  </si>
  <si>
    <t xml:space="preserve">lo</t>
  </si>
  <si>
    <t xml:space="preserve">mid</t>
  </si>
  <si>
    <t xml:space="preserve">mid2</t>
  </si>
  <si>
    <t xml:space="preserve">M</t>
  </si>
  <si>
    <t xml:space="preserve">R</t>
  </si>
  <si>
    <t xml:space="preserve">Bin</t>
  </si>
  <si>
    <t xml:space="preserve">Bout</t>
  </si>
  <si>
    <t xml:space="preserve">analog read</t>
  </si>
  <si>
    <t xml:space="preserve">floor</t>
  </si>
  <si>
    <t xml:space="preserve">slope</t>
  </si>
  <si>
    <t xml:space="preserve">pref</t>
  </si>
  <si>
    <t xml:space="preserve">buttonsUp</t>
  </si>
  <si>
    <t xml:space="preserve">btnShortPress21RCL</t>
  </si>
  <si>
    <t xml:space="preserve">btnShortPress1RCL</t>
  </si>
  <si>
    <t xml:space="preserve">btnShortPress2RCL</t>
  </si>
  <si>
    <t xml:space="preserve">btnShortPressRCL</t>
  </si>
  <si>
    <t xml:space="preserve">C</t>
  </si>
  <si>
    <t xml:space="preserve">btnShortPress21CL</t>
  </si>
  <si>
    <t xml:space="preserve">L</t>
  </si>
  <si>
    <t xml:space="preserve">btnShortPress1CL</t>
  </si>
  <si>
    <t xml:space="preserve">btnShortPress2CL</t>
  </si>
  <si>
    <t xml:space="preserve">btnShortPressCL</t>
  </si>
  <si>
    <t xml:space="preserve">btnShortPress21RL</t>
  </si>
  <si>
    <t xml:space="preserve">btnShortPress1RL</t>
  </si>
  <si>
    <t xml:space="preserve">btnShortPress2RL</t>
  </si>
  <si>
    <t xml:space="preserve">btnShortPressRL</t>
  </si>
  <si>
    <t xml:space="preserve">btnShortPress21L</t>
  </si>
  <si>
    <t xml:space="preserve">btnShortPress1L</t>
  </si>
  <si>
    <t xml:space="preserve">btnShortPress2L</t>
  </si>
  <si>
    <t xml:space="preserve">btnShortPressL</t>
  </si>
  <si>
    <t xml:space="preserve">btnShortPress21RC</t>
  </si>
  <si>
    <t xml:space="preserve">btnShortPress1RC</t>
  </si>
  <si>
    <t xml:space="preserve">btnShortPress2RC</t>
  </si>
  <si>
    <t xml:space="preserve">btnShortPressRC</t>
  </si>
  <si>
    <t xml:space="preserve">btnShortPress21C</t>
  </si>
  <si>
    <t xml:space="preserve">btnShortPress1C</t>
  </si>
  <si>
    <t xml:space="preserve">btnShortPress2C</t>
  </si>
  <si>
    <t xml:space="preserve">btnShortPressC</t>
  </si>
  <si>
    <t xml:space="preserve">btnShortPress21R</t>
  </si>
  <si>
    <t xml:space="preserve">btnShortPress1R</t>
  </si>
  <si>
    <t xml:space="preserve">btnShortPress2R</t>
  </si>
  <si>
    <t xml:space="preserve">btnShortPressR</t>
  </si>
  <si>
    <t xml:space="preserve">btnShortPress21</t>
  </si>
  <si>
    <t xml:space="preserve">btnShortPress1</t>
  </si>
  <si>
    <t xml:space="preserve">btnShortPress2</t>
  </si>
  <si>
    <t xml:space="preserve">lb</t>
  </si>
  <si>
    <t xml:space="preserve">kg</t>
  </si>
  <si>
    <t xml:space="preserve">m^2</t>
  </si>
  <si>
    <t xml:space="preserve">A</t>
  </si>
  <si>
    <t xml:space="preserve">B</t>
  </si>
  <si>
    <t xml:space="preserve">v</t>
  </si>
  <si>
    <t xml:space="preserve">v^2</t>
  </si>
  <si>
    <t xml:space="preserve">F(d)</t>
  </si>
  <si>
    <t xml:space="preserve">a(d)</t>
  </si>
  <si>
    <t xml:space="preserve">Delta-v</t>
  </si>
  <si>
    <t xml:space="preserve">Delta-t</t>
  </si>
  <si>
    <t xml:space="preserve">cyc/sec</t>
  </si>
  <si>
    <t xml:space="preserve">ticks/sec</t>
  </si>
  <si>
    <t xml:space="preserve">Cr</t>
  </si>
  <si>
    <t xml:space="preserve">C term</t>
  </si>
  <si>
    <t xml:space="preserve">Mass</t>
  </si>
  <si>
    <t xml:space="preserve">VSS</t>
  </si>
  <si>
    <t xml:space="preserve">pulse/mi</t>
  </si>
  <si>
    <t xml:space="preserve">pulse/km</t>
  </si>
  <si>
    <t xml:space="preserve">Sample 1</t>
  </si>
  <si>
    <t xml:space="preserve">Sample 2</t>
  </si>
  <si>
    <t xml:space="preserve">Sample 3</t>
  </si>
  <si>
    <t xml:space="preserve">ticks</t>
  </si>
  <si>
    <t xml:space="preserve">pulses</t>
  </si>
  <si>
    <t xml:space="preserve">m</t>
  </si>
  <si>
    <t xml:space="preserve">m/sec</t>
  </si>
  <si>
    <t xml:space="preserve">N-m (delta-ke)</t>
  </si>
  <si>
    <t xml:space="preserve">processor speed</t>
  </si>
  <si>
    <t xml:space="preserve">MHz</t>
  </si>
  <si>
    <t xml:space="preserve">TOP</t>
  </si>
  <si>
    <t xml:space="preserve">const unsigned long adcCyclesPerSecond = (unsigned long)(systemProcessorSpeed * 1000000ul / 128ul); // (systemProcessorSpeed * 1000000 / (ADC prescaler))</t>
  </si>
  <si>
    <t xml:space="preserve">1 for fastpwm, 2 for pcpwm</t>
  </si>
  <si>
    <t xml:space="preserve">Nval (TOP+1 for fastpwm, 2*TOP for pcpwm)</t>
  </si>
  <si>
    <t xml:space="preserve">const unsigned int delayLCD15000us = (unsigned int)ceil(15200ul * adcCyclesPerSecond / (14ul * 1000000ul)); // initial LCD delay for 4-bit initialization</t>
  </si>
  <si>
    <t xml:space="preserve">const unsigned int delayLCD04100us = (unsigned int)ceil(4100ul * adcCyclesPerSecond / (14ul * 1000000ul)); // secondary LCD delay for 4-bit initialization</t>
  </si>
  <si>
    <t xml:space="preserve">adc prescaler</t>
  </si>
  <si>
    <t xml:space="preserve">const unsigned int delayLCD00100us = (unsigned int)ceil(100ul * adcCyclesPerSecond / (14ul * 1000000ul)); // final LCD delay for 4-bit initialization</t>
  </si>
  <si>
    <t xml:space="preserve">tov frequency</t>
  </si>
  <si>
    <t xml:space="preserve">const unsigned int delayLCD00080us = (unsigned int)ceil(80ul * adcCyclesPerSecond / (14ul * 1000000ul)); // normal LCD character transmission delay</t>
  </si>
  <si>
    <t xml:space="preserve">tov period</t>
  </si>
  <si>
    <t xml:space="preserve">us</t>
  </si>
  <si>
    <t xml:space="preserve">const unsigned int delayLCD00040us = (unsigned int)ceil(40ul * adcCyclesPerSecond / (14ul * 1000000ul)); // normal LCD character transmission delay</t>
  </si>
  <si>
    <t xml:space="preserve">LCD clearhome delay</t>
  </si>
  <si>
    <t xml:space="preserve">LCD reset1 delay</t>
  </si>
  <si>
    <t xml:space="preserve">LCD reset2 delay</t>
  </si>
  <si>
    <t xml:space="preserve">LCD command delay</t>
  </si>
  <si>
    <t xml:space="preserve">LCD data delay</t>
  </si>
  <si>
    <t xml:space="preserve">tov ticks</t>
  </si>
  <si>
    <t xml:space="preserve">inst</t>
  </si>
  <si>
    <t xml:space="preserve">speed</t>
  </si>
  <si>
    <t xml:space="preserve">curr</t>
  </si>
  <si>
    <t xml:space="preserve">tank</t>
  </si>
  <si>
    <t xml:space="preserve">cost rate</t>
  </si>
  <si>
    <t xml:space="preserve">cost</t>
  </si>
  <si>
    <t xml:space="preserve">dist</t>
  </si>
  <si>
    <t xml:space="preserve">fuel</t>
  </si>
  <si>
    <t xml:space="preserve">rate</t>
  </si>
  <si>
    <t xml:space="preserve">consumed</t>
  </si>
  <si>
    <t xml:space="preserve">time</t>
  </si>
  <si>
    <t xml:space="preserve">FE</t>
  </si>
  <si>
    <t xml:space="preserve">FE alt</t>
  </si>
  <si>
    <t xml:space="preserve">microsec</t>
  </si>
  <si>
    <t xml:space="preserve">pulsecnt</t>
  </si>
  <si>
    <t xml:space="preserve">voltage</t>
  </si>
  <si>
    <t xml:space="preserve">pressure</t>
  </si>
  <si>
    <t xml:space="preserve">Power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</si>
</sst>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'Sheet1 (3)'!$C$4:$C$518</c:f>
              <c:numCache>
                <c:formatCode>General</c:formatCode>
                <c:ptCount val="5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</c:numCache>
            </c:numRef>
          </c:val>
          <c:smooth val="1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'Sheet1 (3)'!$D$2:$D$518</c:f>
              <c:numCache>
                <c:formatCode>General</c:formatCode>
                <c:ptCount val="517"/>
                <c:pt idx="0">
                  <c:v>0.75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16.5</c:v>
                </c:pt>
                <c:pt idx="100">
                  <c:v>20.625</c:v>
                </c:pt>
                <c:pt idx="101">
                  <c:v>21.656</c:v>
                </c:pt>
                <c:pt idx="102">
                  <c:v>21.914</c:v>
                </c:pt>
                <c:pt idx="103">
                  <c:v>21.978</c:v>
                </c:pt>
                <c:pt idx="104">
                  <c:v>21.994</c:v>
                </c:pt>
                <c:pt idx="105">
                  <c:v>21.998</c:v>
                </c:pt>
                <c:pt idx="106">
                  <c:v>21.999</c:v>
                </c:pt>
                <c:pt idx="107">
                  <c:v>21.999</c:v>
                </c:pt>
                <c:pt idx="108">
                  <c:v>21.999</c:v>
                </c:pt>
                <c:pt idx="109">
                  <c:v>21.999</c:v>
                </c:pt>
                <c:pt idx="110">
                  <c:v>21.999</c:v>
                </c:pt>
                <c:pt idx="111">
                  <c:v>21.999</c:v>
                </c:pt>
                <c:pt idx="112">
                  <c:v>21.999</c:v>
                </c:pt>
                <c:pt idx="113">
                  <c:v>21.999</c:v>
                </c:pt>
                <c:pt idx="114">
                  <c:v>21.999</c:v>
                </c:pt>
                <c:pt idx="115">
                  <c:v>21.999</c:v>
                </c:pt>
                <c:pt idx="116">
                  <c:v>21.999</c:v>
                </c:pt>
                <c:pt idx="117">
                  <c:v>21.999</c:v>
                </c:pt>
                <c:pt idx="118">
                  <c:v>21.999</c:v>
                </c:pt>
                <c:pt idx="119">
                  <c:v>21.999</c:v>
                </c:pt>
                <c:pt idx="120">
                  <c:v>21.999</c:v>
                </c:pt>
                <c:pt idx="121">
                  <c:v>21.999</c:v>
                </c:pt>
                <c:pt idx="122">
                  <c:v>21.999</c:v>
                </c:pt>
                <c:pt idx="123">
                  <c:v>21.999</c:v>
                </c:pt>
                <c:pt idx="124">
                  <c:v>21.999</c:v>
                </c:pt>
                <c:pt idx="125">
                  <c:v>21.999</c:v>
                </c:pt>
                <c:pt idx="126">
                  <c:v>21.999</c:v>
                </c:pt>
                <c:pt idx="127">
                  <c:v>21.999</c:v>
                </c:pt>
                <c:pt idx="128">
                  <c:v>21.999</c:v>
                </c:pt>
                <c:pt idx="129">
                  <c:v>21.999</c:v>
                </c:pt>
                <c:pt idx="130">
                  <c:v>21.999</c:v>
                </c:pt>
                <c:pt idx="131">
                  <c:v>21.999</c:v>
                </c:pt>
                <c:pt idx="132">
                  <c:v>21.999</c:v>
                </c:pt>
                <c:pt idx="133">
                  <c:v>21.999</c:v>
                </c:pt>
                <c:pt idx="134">
                  <c:v>21.999</c:v>
                </c:pt>
                <c:pt idx="135">
                  <c:v>21.999</c:v>
                </c:pt>
                <c:pt idx="136">
                  <c:v>21.999</c:v>
                </c:pt>
                <c:pt idx="137">
                  <c:v>21.999</c:v>
                </c:pt>
                <c:pt idx="138">
                  <c:v>21.999</c:v>
                </c:pt>
                <c:pt idx="139">
                  <c:v>21.999</c:v>
                </c:pt>
                <c:pt idx="140">
                  <c:v>21.999</c:v>
                </c:pt>
                <c:pt idx="141">
                  <c:v>21.999</c:v>
                </c:pt>
                <c:pt idx="142">
                  <c:v>21.999</c:v>
                </c:pt>
                <c:pt idx="143">
                  <c:v>21.999</c:v>
                </c:pt>
                <c:pt idx="144">
                  <c:v>21.999</c:v>
                </c:pt>
                <c:pt idx="145">
                  <c:v>21.999</c:v>
                </c:pt>
                <c:pt idx="146">
                  <c:v>21.999</c:v>
                </c:pt>
                <c:pt idx="147">
                  <c:v>21.999</c:v>
                </c:pt>
                <c:pt idx="148">
                  <c:v>21.999</c:v>
                </c:pt>
                <c:pt idx="149">
                  <c:v>21.999</c:v>
                </c:pt>
                <c:pt idx="150">
                  <c:v>21.999</c:v>
                </c:pt>
                <c:pt idx="151">
                  <c:v>21.999</c:v>
                </c:pt>
                <c:pt idx="152">
                  <c:v>21.999</c:v>
                </c:pt>
                <c:pt idx="153">
                  <c:v>21.999</c:v>
                </c:pt>
                <c:pt idx="154">
                  <c:v>21.999</c:v>
                </c:pt>
                <c:pt idx="155">
                  <c:v>21.999</c:v>
                </c:pt>
                <c:pt idx="156">
                  <c:v>21.999</c:v>
                </c:pt>
                <c:pt idx="157">
                  <c:v>21.999</c:v>
                </c:pt>
                <c:pt idx="158">
                  <c:v>21.999</c:v>
                </c:pt>
                <c:pt idx="159">
                  <c:v>21.999</c:v>
                </c:pt>
                <c:pt idx="160">
                  <c:v>21.999</c:v>
                </c:pt>
                <c:pt idx="161">
                  <c:v>21.999</c:v>
                </c:pt>
                <c:pt idx="162">
                  <c:v>21.999</c:v>
                </c:pt>
                <c:pt idx="163">
                  <c:v>21.999</c:v>
                </c:pt>
                <c:pt idx="164">
                  <c:v>21.999</c:v>
                </c:pt>
                <c:pt idx="165">
                  <c:v>21.999</c:v>
                </c:pt>
                <c:pt idx="166">
                  <c:v>21.999</c:v>
                </c:pt>
                <c:pt idx="167">
                  <c:v>21.999</c:v>
                </c:pt>
                <c:pt idx="168">
                  <c:v>21.999</c:v>
                </c:pt>
                <c:pt idx="169">
                  <c:v>21.999</c:v>
                </c:pt>
                <c:pt idx="170">
                  <c:v>21.999</c:v>
                </c:pt>
                <c:pt idx="171">
                  <c:v>21.999</c:v>
                </c:pt>
                <c:pt idx="172">
                  <c:v>21.999</c:v>
                </c:pt>
                <c:pt idx="173">
                  <c:v>21.999</c:v>
                </c:pt>
                <c:pt idx="174">
                  <c:v>21.999</c:v>
                </c:pt>
                <c:pt idx="175">
                  <c:v>21.999</c:v>
                </c:pt>
                <c:pt idx="176">
                  <c:v>21.999</c:v>
                </c:pt>
                <c:pt idx="177">
                  <c:v>21.999</c:v>
                </c:pt>
                <c:pt idx="178">
                  <c:v>21.999</c:v>
                </c:pt>
                <c:pt idx="179">
                  <c:v>21.999</c:v>
                </c:pt>
                <c:pt idx="180">
                  <c:v>21.999</c:v>
                </c:pt>
                <c:pt idx="181">
                  <c:v>21.999</c:v>
                </c:pt>
                <c:pt idx="182">
                  <c:v>21.999</c:v>
                </c:pt>
                <c:pt idx="183">
                  <c:v>21.999</c:v>
                </c:pt>
                <c:pt idx="184">
                  <c:v>21.999</c:v>
                </c:pt>
                <c:pt idx="185">
                  <c:v>21.999</c:v>
                </c:pt>
                <c:pt idx="186">
                  <c:v>21.999</c:v>
                </c:pt>
                <c:pt idx="187">
                  <c:v>21.999</c:v>
                </c:pt>
                <c:pt idx="188">
                  <c:v>21.999</c:v>
                </c:pt>
                <c:pt idx="189">
                  <c:v>21.999</c:v>
                </c:pt>
                <c:pt idx="190">
                  <c:v>21.999</c:v>
                </c:pt>
                <c:pt idx="191">
                  <c:v>21.999</c:v>
                </c:pt>
                <c:pt idx="192">
                  <c:v>21.999</c:v>
                </c:pt>
                <c:pt idx="193">
                  <c:v>21.999</c:v>
                </c:pt>
                <c:pt idx="194">
                  <c:v>21.999</c:v>
                </c:pt>
                <c:pt idx="195">
                  <c:v>21.999</c:v>
                </c:pt>
                <c:pt idx="196">
                  <c:v>21.999</c:v>
                </c:pt>
                <c:pt idx="197">
                  <c:v>21.999</c:v>
                </c:pt>
                <c:pt idx="198">
                  <c:v>21.999</c:v>
                </c:pt>
                <c:pt idx="199">
                  <c:v>21.999</c:v>
                </c:pt>
                <c:pt idx="200">
                  <c:v>21.999</c:v>
                </c:pt>
                <c:pt idx="201">
                  <c:v>21.999</c:v>
                </c:pt>
                <c:pt idx="202">
                  <c:v>21.999</c:v>
                </c:pt>
                <c:pt idx="203">
                  <c:v>21.999</c:v>
                </c:pt>
                <c:pt idx="204">
                  <c:v>21.999</c:v>
                </c:pt>
                <c:pt idx="205">
                  <c:v>21.999</c:v>
                </c:pt>
                <c:pt idx="206">
                  <c:v>21.999</c:v>
                </c:pt>
                <c:pt idx="207">
                  <c:v>21.999</c:v>
                </c:pt>
                <c:pt idx="208">
                  <c:v>21.999</c:v>
                </c:pt>
                <c:pt idx="209">
                  <c:v>21.999</c:v>
                </c:pt>
                <c:pt idx="210">
                  <c:v>21.999</c:v>
                </c:pt>
                <c:pt idx="211">
                  <c:v>21.999</c:v>
                </c:pt>
                <c:pt idx="212">
                  <c:v>21.999</c:v>
                </c:pt>
                <c:pt idx="213">
                  <c:v>21.999</c:v>
                </c:pt>
                <c:pt idx="214">
                  <c:v>21.999</c:v>
                </c:pt>
                <c:pt idx="215">
                  <c:v>21.999</c:v>
                </c:pt>
                <c:pt idx="216">
                  <c:v>21.999</c:v>
                </c:pt>
                <c:pt idx="217">
                  <c:v>21.999</c:v>
                </c:pt>
                <c:pt idx="218">
                  <c:v>21.999</c:v>
                </c:pt>
                <c:pt idx="219">
                  <c:v>21.999</c:v>
                </c:pt>
                <c:pt idx="220">
                  <c:v>21.999</c:v>
                </c:pt>
                <c:pt idx="221">
                  <c:v>21.999</c:v>
                </c:pt>
                <c:pt idx="222">
                  <c:v>21.999</c:v>
                </c:pt>
                <c:pt idx="223">
                  <c:v>21.999</c:v>
                </c:pt>
                <c:pt idx="224">
                  <c:v>21.999</c:v>
                </c:pt>
                <c:pt idx="225">
                  <c:v>21.999</c:v>
                </c:pt>
                <c:pt idx="226">
                  <c:v>21.999</c:v>
                </c:pt>
                <c:pt idx="227">
                  <c:v>21.999</c:v>
                </c:pt>
                <c:pt idx="228">
                  <c:v>21.999</c:v>
                </c:pt>
                <c:pt idx="229">
                  <c:v>21.999</c:v>
                </c:pt>
                <c:pt idx="230">
                  <c:v>21.999</c:v>
                </c:pt>
                <c:pt idx="231">
                  <c:v>21.999</c:v>
                </c:pt>
                <c:pt idx="232">
                  <c:v>21.999</c:v>
                </c:pt>
                <c:pt idx="233">
                  <c:v>21.999</c:v>
                </c:pt>
                <c:pt idx="234">
                  <c:v>21.999</c:v>
                </c:pt>
                <c:pt idx="235">
                  <c:v>21.999</c:v>
                </c:pt>
                <c:pt idx="236">
                  <c:v>21.999</c:v>
                </c:pt>
                <c:pt idx="237">
                  <c:v>21.999</c:v>
                </c:pt>
                <c:pt idx="238">
                  <c:v>21.999</c:v>
                </c:pt>
                <c:pt idx="239">
                  <c:v>21.999</c:v>
                </c:pt>
                <c:pt idx="240">
                  <c:v>21.999</c:v>
                </c:pt>
                <c:pt idx="241">
                  <c:v>21.999</c:v>
                </c:pt>
                <c:pt idx="242">
                  <c:v>21.999</c:v>
                </c:pt>
                <c:pt idx="243">
                  <c:v>21.999</c:v>
                </c:pt>
                <c:pt idx="244">
                  <c:v>21.999</c:v>
                </c:pt>
                <c:pt idx="245">
                  <c:v>21.999</c:v>
                </c:pt>
                <c:pt idx="246">
                  <c:v>21.999</c:v>
                </c:pt>
                <c:pt idx="247">
                  <c:v>21.999</c:v>
                </c:pt>
                <c:pt idx="248">
                  <c:v>21.999</c:v>
                </c:pt>
                <c:pt idx="249">
                  <c:v>21.999</c:v>
                </c:pt>
                <c:pt idx="250">
                  <c:v>21.999</c:v>
                </c:pt>
                <c:pt idx="251">
                  <c:v>21.999</c:v>
                </c:pt>
                <c:pt idx="252">
                  <c:v>21.999</c:v>
                </c:pt>
                <c:pt idx="253">
                  <c:v>21.999</c:v>
                </c:pt>
                <c:pt idx="254">
                  <c:v>21.999</c:v>
                </c:pt>
                <c:pt idx="255">
                  <c:v>21.999</c:v>
                </c:pt>
                <c:pt idx="256">
                  <c:v>21.999</c:v>
                </c:pt>
                <c:pt idx="257">
                  <c:v>21.999</c:v>
                </c:pt>
                <c:pt idx="258">
                  <c:v>21.999</c:v>
                </c:pt>
                <c:pt idx="259">
                  <c:v>21.999</c:v>
                </c:pt>
                <c:pt idx="260">
                  <c:v>21.999</c:v>
                </c:pt>
                <c:pt idx="261">
                  <c:v>21.999</c:v>
                </c:pt>
                <c:pt idx="262">
                  <c:v>21.999</c:v>
                </c:pt>
                <c:pt idx="263">
                  <c:v>21.999</c:v>
                </c:pt>
                <c:pt idx="264">
                  <c:v>21.999</c:v>
                </c:pt>
                <c:pt idx="265">
                  <c:v>21.999</c:v>
                </c:pt>
                <c:pt idx="266">
                  <c:v>21.999</c:v>
                </c:pt>
                <c:pt idx="267">
                  <c:v>21.999</c:v>
                </c:pt>
                <c:pt idx="268">
                  <c:v>21.999</c:v>
                </c:pt>
                <c:pt idx="269">
                  <c:v>21.999</c:v>
                </c:pt>
                <c:pt idx="270">
                  <c:v>21.999</c:v>
                </c:pt>
                <c:pt idx="271">
                  <c:v>21.999</c:v>
                </c:pt>
                <c:pt idx="272">
                  <c:v>21.999</c:v>
                </c:pt>
                <c:pt idx="273">
                  <c:v>21.999</c:v>
                </c:pt>
                <c:pt idx="274">
                  <c:v>21.999</c:v>
                </c:pt>
                <c:pt idx="275">
                  <c:v>21.999</c:v>
                </c:pt>
                <c:pt idx="276">
                  <c:v>21.999</c:v>
                </c:pt>
                <c:pt idx="277">
                  <c:v>21.999</c:v>
                </c:pt>
                <c:pt idx="278">
                  <c:v>21.999</c:v>
                </c:pt>
                <c:pt idx="279">
                  <c:v>21.999</c:v>
                </c:pt>
                <c:pt idx="280">
                  <c:v>21.999</c:v>
                </c:pt>
                <c:pt idx="281">
                  <c:v>21.999</c:v>
                </c:pt>
                <c:pt idx="282">
                  <c:v>21.999</c:v>
                </c:pt>
                <c:pt idx="283">
                  <c:v>21.999</c:v>
                </c:pt>
                <c:pt idx="284">
                  <c:v>21.999</c:v>
                </c:pt>
                <c:pt idx="285">
                  <c:v>21.999</c:v>
                </c:pt>
                <c:pt idx="286">
                  <c:v>21.999</c:v>
                </c:pt>
                <c:pt idx="287">
                  <c:v>21.999</c:v>
                </c:pt>
                <c:pt idx="288">
                  <c:v>21.999</c:v>
                </c:pt>
                <c:pt idx="289">
                  <c:v>21.999</c:v>
                </c:pt>
                <c:pt idx="290">
                  <c:v>21.999</c:v>
                </c:pt>
                <c:pt idx="291">
                  <c:v>21.999</c:v>
                </c:pt>
                <c:pt idx="292">
                  <c:v>21.999</c:v>
                </c:pt>
                <c:pt idx="293">
                  <c:v>21.999</c:v>
                </c:pt>
                <c:pt idx="294">
                  <c:v>21.999</c:v>
                </c:pt>
                <c:pt idx="295">
                  <c:v>21.999</c:v>
                </c:pt>
                <c:pt idx="296">
                  <c:v>21.999</c:v>
                </c:pt>
                <c:pt idx="297">
                  <c:v>21.999</c:v>
                </c:pt>
                <c:pt idx="298">
                  <c:v>21.999</c:v>
                </c:pt>
                <c:pt idx="299">
                  <c:v>21.999</c:v>
                </c:pt>
                <c:pt idx="300">
                  <c:v>21.999</c:v>
                </c:pt>
                <c:pt idx="301">
                  <c:v>21.999</c:v>
                </c:pt>
                <c:pt idx="302">
                  <c:v>21.999</c:v>
                </c:pt>
                <c:pt idx="303">
                  <c:v>21.999</c:v>
                </c:pt>
                <c:pt idx="304">
                  <c:v>21.999</c:v>
                </c:pt>
                <c:pt idx="305">
                  <c:v>21.999</c:v>
                </c:pt>
                <c:pt idx="306">
                  <c:v>21.999</c:v>
                </c:pt>
                <c:pt idx="307">
                  <c:v>21.999</c:v>
                </c:pt>
                <c:pt idx="308">
                  <c:v>21.999</c:v>
                </c:pt>
                <c:pt idx="309">
                  <c:v>21.999</c:v>
                </c:pt>
                <c:pt idx="310">
                  <c:v>21.999</c:v>
                </c:pt>
                <c:pt idx="311">
                  <c:v>21.999</c:v>
                </c:pt>
                <c:pt idx="312">
                  <c:v>21.999</c:v>
                </c:pt>
                <c:pt idx="313">
                  <c:v>21.999</c:v>
                </c:pt>
                <c:pt idx="314">
                  <c:v>21.999</c:v>
                </c:pt>
                <c:pt idx="315">
                  <c:v>21.999</c:v>
                </c:pt>
                <c:pt idx="316">
                  <c:v>21.999</c:v>
                </c:pt>
                <c:pt idx="317">
                  <c:v>21.999</c:v>
                </c:pt>
                <c:pt idx="318">
                  <c:v>21.999</c:v>
                </c:pt>
                <c:pt idx="319">
                  <c:v>21.999</c:v>
                </c:pt>
                <c:pt idx="320">
                  <c:v>21.999</c:v>
                </c:pt>
                <c:pt idx="321">
                  <c:v>21.999</c:v>
                </c:pt>
                <c:pt idx="322">
                  <c:v>21.999</c:v>
                </c:pt>
                <c:pt idx="323">
                  <c:v>21.999</c:v>
                </c:pt>
                <c:pt idx="324">
                  <c:v>21.999</c:v>
                </c:pt>
                <c:pt idx="325">
                  <c:v>21.999</c:v>
                </c:pt>
                <c:pt idx="326">
                  <c:v>21.999</c:v>
                </c:pt>
                <c:pt idx="327">
                  <c:v>21.999</c:v>
                </c:pt>
                <c:pt idx="328">
                  <c:v>21.999</c:v>
                </c:pt>
                <c:pt idx="329">
                  <c:v>21.999</c:v>
                </c:pt>
                <c:pt idx="330">
                  <c:v>21.999</c:v>
                </c:pt>
                <c:pt idx="331">
                  <c:v>21.999</c:v>
                </c:pt>
                <c:pt idx="332">
                  <c:v>21.999</c:v>
                </c:pt>
                <c:pt idx="333">
                  <c:v>21.999</c:v>
                </c:pt>
                <c:pt idx="334">
                  <c:v>21.999</c:v>
                </c:pt>
                <c:pt idx="335">
                  <c:v>21.999</c:v>
                </c:pt>
                <c:pt idx="336">
                  <c:v>21.999</c:v>
                </c:pt>
                <c:pt idx="337">
                  <c:v>21.999</c:v>
                </c:pt>
                <c:pt idx="338">
                  <c:v>21.999</c:v>
                </c:pt>
                <c:pt idx="339">
                  <c:v>21.999</c:v>
                </c:pt>
                <c:pt idx="340">
                  <c:v>21.999</c:v>
                </c:pt>
                <c:pt idx="341">
                  <c:v>21.999</c:v>
                </c:pt>
                <c:pt idx="342">
                  <c:v>21.999</c:v>
                </c:pt>
                <c:pt idx="343">
                  <c:v>21.999</c:v>
                </c:pt>
                <c:pt idx="344">
                  <c:v>21.999</c:v>
                </c:pt>
                <c:pt idx="345">
                  <c:v>21.999</c:v>
                </c:pt>
                <c:pt idx="346">
                  <c:v>21.999</c:v>
                </c:pt>
                <c:pt idx="347">
                  <c:v>21.999</c:v>
                </c:pt>
                <c:pt idx="348">
                  <c:v>21.999</c:v>
                </c:pt>
                <c:pt idx="349">
                  <c:v>21.999</c:v>
                </c:pt>
                <c:pt idx="350">
                  <c:v>21.999</c:v>
                </c:pt>
                <c:pt idx="351">
                  <c:v>21.999</c:v>
                </c:pt>
                <c:pt idx="352">
                  <c:v>21.999</c:v>
                </c:pt>
                <c:pt idx="353">
                  <c:v>21.999</c:v>
                </c:pt>
                <c:pt idx="354">
                  <c:v>21.999</c:v>
                </c:pt>
                <c:pt idx="355">
                  <c:v>21.999</c:v>
                </c:pt>
                <c:pt idx="356">
                  <c:v>21.999</c:v>
                </c:pt>
                <c:pt idx="357">
                  <c:v>21.999</c:v>
                </c:pt>
                <c:pt idx="358">
                  <c:v>21.999</c:v>
                </c:pt>
                <c:pt idx="359">
                  <c:v>21.999</c:v>
                </c:pt>
                <c:pt idx="360">
                  <c:v>21.999</c:v>
                </c:pt>
                <c:pt idx="361">
                  <c:v>21.999</c:v>
                </c:pt>
                <c:pt idx="362">
                  <c:v>21.999</c:v>
                </c:pt>
                <c:pt idx="363">
                  <c:v>21.999</c:v>
                </c:pt>
                <c:pt idx="364">
                  <c:v>21.999</c:v>
                </c:pt>
                <c:pt idx="365">
                  <c:v>21.999</c:v>
                </c:pt>
                <c:pt idx="366">
                  <c:v>21.999</c:v>
                </c:pt>
                <c:pt idx="367">
                  <c:v>21.999</c:v>
                </c:pt>
                <c:pt idx="368">
                  <c:v>21.999</c:v>
                </c:pt>
                <c:pt idx="369">
                  <c:v>21.999</c:v>
                </c:pt>
                <c:pt idx="370">
                  <c:v>21.999</c:v>
                </c:pt>
                <c:pt idx="371">
                  <c:v>21.999</c:v>
                </c:pt>
                <c:pt idx="372">
                  <c:v>21.999</c:v>
                </c:pt>
                <c:pt idx="373">
                  <c:v>21.999</c:v>
                </c:pt>
                <c:pt idx="374">
                  <c:v>21.999</c:v>
                </c:pt>
                <c:pt idx="375">
                  <c:v>21.999</c:v>
                </c:pt>
                <c:pt idx="376">
                  <c:v>21.999</c:v>
                </c:pt>
                <c:pt idx="377">
                  <c:v>21.999</c:v>
                </c:pt>
                <c:pt idx="378">
                  <c:v>21.999</c:v>
                </c:pt>
                <c:pt idx="379">
                  <c:v>21.999</c:v>
                </c:pt>
                <c:pt idx="380">
                  <c:v>21.999</c:v>
                </c:pt>
                <c:pt idx="381">
                  <c:v>21.999</c:v>
                </c:pt>
                <c:pt idx="382">
                  <c:v>21.999</c:v>
                </c:pt>
                <c:pt idx="383">
                  <c:v>21.999</c:v>
                </c:pt>
                <c:pt idx="384">
                  <c:v>21.999</c:v>
                </c:pt>
                <c:pt idx="385">
                  <c:v>21.999</c:v>
                </c:pt>
                <c:pt idx="386">
                  <c:v>21.999</c:v>
                </c:pt>
                <c:pt idx="387">
                  <c:v>21.999</c:v>
                </c:pt>
                <c:pt idx="388">
                  <c:v>21.999</c:v>
                </c:pt>
                <c:pt idx="389">
                  <c:v>21.999</c:v>
                </c:pt>
                <c:pt idx="390">
                  <c:v>21.999</c:v>
                </c:pt>
                <c:pt idx="391">
                  <c:v>21.999</c:v>
                </c:pt>
                <c:pt idx="392">
                  <c:v>21.999</c:v>
                </c:pt>
                <c:pt idx="393">
                  <c:v>21.999</c:v>
                </c:pt>
                <c:pt idx="394">
                  <c:v>21.999</c:v>
                </c:pt>
                <c:pt idx="395">
                  <c:v>21.999</c:v>
                </c:pt>
                <c:pt idx="396">
                  <c:v>21.999</c:v>
                </c:pt>
                <c:pt idx="397">
                  <c:v>21.999</c:v>
                </c:pt>
                <c:pt idx="398">
                  <c:v>21.999</c:v>
                </c:pt>
                <c:pt idx="399">
                  <c:v>21.999</c:v>
                </c:pt>
                <c:pt idx="400">
                  <c:v>21.999</c:v>
                </c:pt>
                <c:pt idx="401">
                  <c:v>21.999</c:v>
                </c:pt>
                <c:pt idx="402">
                  <c:v>21.999</c:v>
                </c:pt>
                <c:pt idx="403">
                  <c:v>21.999</c:v>
                </c:pt>
                <c:pt idx="404">
                  <c:v>21.999</c:v>
                </c:pt>
                <c:pt idx="405">
                  <c:v>21.999</c:v>
                </c:pt>
                <c:pt idx="406">
                  <c:v>21.999</c:v>
                </c:pt>
                <c:pt idx="407">
                  <c:v>21.999</c:v>
                </c:pt>
                <c:pt idx="408">
                  <c:v>21.999</c:v>
                </c:pt>
                <c:pt idx="409">
                  <c:v>21.999</c:v>
                </c:pt>
                <c:pt idx="410">
                  <c:v>21.999</c:v>
                </c:pt>
                <c:pt idx="411">
                  <c:v>21.999</c:v>
                </c:pt>
                <c:pt idx="412">
                  <c:v>21.999</c:v>
                </c:pt>
                <c:pt idx="413">
                  <c:v>21.999</c:v>
                </c:pt>
                <c:pt idx="414">
                  <c:v>21.999</c:v>
                </c:pt>
                <c:pt idx="415">
                  <c:v>21.999</c:v>
                </c:pt>
                <c:pt idx="416">
                  <c:v>21.999</c:v>
                </c:pt>
                <c:pt idx="417">
                  <c:v>21.999</c:v>
                </c:pt>
                <c:pt idx="418">
                  <c:v>21.999</c:v>
                </c:pt>
                <c:pt idx="419">
                  <c:v>21.999</c:v>
                </c:pt>
                <c:pt idx="420">
                  <c:v>21.999</c:v>
                </c:pt>
                <c:pt idx="421">
                  <c:v>21.999</c:v>
                </c:pt>
                <c:pt idx="422">
                  <c:v>21.999</c:v>
                </c:pt>
                <c:pt idx="423">
                  <c:v>21.999</c:v>
                </c:pt>
                <c:pt idx="424">
                  <c:v>21.999</c:v>
                </c:pt>
                <c:pt idx="425">
                  <c:v>21.999</c:v>
                </c:pt>
                <c:pt idx="426">
                  <c:v>21.999</c:v>
                </c:pt>
                <c:pt idx="427">
                  <c:v>21.999</c:v>
                </c:pt>
                <c:pt idx="428">
                  <c:v>21.999</c:v>
                </c:pt>
                <c:pt idx="429">
                  <c:v>21.999</c:v>
                </c:pt>
                <c:pt idx="430">
                  <c:v>21.999</c:v>
                </c:pt>
                <c:pt idx="431">
                  <c:v>21.999</c:v>
                </c:pt>
                <c:pt idx="432">
                  <c:v>21.999</c:v>
                </c:pt>
                <c:pt idx="433">
                  <c:v>21.999</c:v>
                </c:pt>
                <c:pt idx="434">
                  <c:v>21.999</c:v>
                </c:pt>
                <c:pt idx="435">
                  <c:v>21.999</c:v>
                </c:pt>
                <c:pt idx="436">
                  <c:v>21.999</c:v>
                </c:pt>
                <c:pt idx="437">
                  <c:v>21.999</c:v>
                </c:pt>
                <c:pt idx="438">
                  <c:v>21.999</c:v>
                </c:pt>
                <c:pt idx="439">
                  <c:v>21.999</c:v>
                </c:pt>
                <c:pt idx="440">
                  <c:v>21.999</c:v>
                </c:pt>
                <c:pt idx="441">
                  <c:v>21.999</c:v>
                </c:pt>
                <c:pt idx="442">
                  <c:v>21.999</c:v>
                </c:pt>
                <c:pt idx="443">
                  <c:v>21.999</c:v>
                </c:pt>
                <c:pt idx="444">
                  <c:v>21.999</c:v>
                </c:pt>
                <c:pt idx="445">
                  <c:v>21.999</c:v>
                </c:pt>
                <c:pt idx="446">
                  <c:v>21.999</c:v>
                </c:pt>
                <c:pt idx="447">
                  <c:v>21.999</c:v>
                </c:pt>
                <c:pt idx="448">
                  <c:v>21.999</c:v>
                </c:pt>
                <c:pt idx="449">
                  <c:v>21.999</c:v>
                </c:pt>
                <c:pt idx="450">
                  <c:v>21.999</c:v>
                </c:pt>
                <c:pt idx="451">
                  <c:v>21.999</c:v>
                </c:pt>
                <c:pt idx="452">
                  <c:v>21.999</c:v>
                </c:pt>
                <c:pt idx="453">
                  <c:v>21.999</c:v>
                </c:pt>
                <c:pt idx="454">
                  <c:v>21.999</c:v>
                </c:pt>
                <c:pt idx="455">
                  <c:v>21.999</c:v>
                </c:pt>
                <c:pt idx="456">
                  <c:v>21.999</c:v>
                </c:pt>
                <c:pt idx="457">
                  <c:v>21.999</c:v>
                </c:pt>
                <c:pt idx="458">
                  <c:v>21.999</c:v>
                </c:pt>
                <c:pt idx="459">
                  <c:v>21.999</c:v>
                </c:pt>
                <c:pt idx="460">
                  <c:v>21.999</c:v>
                </c:pt>
                <c:pt idx="461">
                  <c:v>21.999</c:v>
                </c:pt>
                <c:pt idx="462">
                  <c:v>21.999</c:v>
                </c:pt>
                <c:pt idx="463">
                  <c:v>21.999</c:v>
                </c:pt>
                <c:pt idx="464">
                  <c:v>21.999</c:v>
                </c:pt>
                <c:pt idx="465">
                  <c:v>21.999</c:v>
                </c:pt>
                <c:pt idx="466">
                  <c:v>21.999</c:v>
                </c:pt>
                <c:pt idx="467">
                  <c:v>21.999</c:v>
                </c:pt>
                <c:pt idx="468">
                  <c:v>21.999</c:v>
                </c:pt>
                <c:pt idx="469">
                  <c:v>21.999</c:v>
                </c:pt>
                <c:pt idx="470">
                  <c:v>21.999</c:v>
                </c:pt>
                <c:pt idx="471">
                  <c:v>21.999</c:v>
                </c:pt>
                <c:pt idx="472">
                  <c:v>21.999</c:v>
                </c:pt>
                <c:pt idx="473">
                  <c:v>21.999</c:v>
                </c:pt>
                <c:pt idx="474">
                  <c:v>21.999</c:v>
                </c:pt>
                <c:pt idx="475">
                  <c:v>21.999</c:v>
                </c:pt>
                <c:pt idx="476">
                  <c:v>21.999</c:v>
                </c:pt>
                <c:pt idx="477">
                  <c:v>21.999</c:v>
                </c:pt>
                <c:pt idx="478">
                  <c:v>21.999</c:v>
                </c:pt>
                <c:pt idx="479">
                  <c:v>21.999</c:v>
                </c:pt>
                <c:pt idx="480">
                  <c:v>21.999</c:v>
                </c:pt>
                <c:pt idx="481">
                  <c:v>21.999</c:v>
                </c:pt>
                <c:pt idx="482">
                  <c:v>21.999</c:v>
                </c:pt>
                <c:pt idx="483">
                  <c:v>21.999</c:v>
                </c:pt>
                <c:pt idx="484">
                  <c:v>21.999</c:v>
                </c:pt>
                <c:pt idx="485">
                  <c:v>21.999</c:v>
                </c:pt>
                <c:pt idx="486">
                  <c:v>21.999</c:v>
                </c:pt>
                <c:pt idx="487">
                  <c:v>21.999</c:v>
                </c:pt>
                <c:pt idx="488">
                  <c:v>21.999</c:v>
                </c:pt>
                <c:pt idx="489">
                  <c:v>21.999</c:v>
                </c:pt>
                <c:pt idx="490">
                  <c:v>21.999</c:v>
                </c:pt>
                <c:pt idx="491">
                  <c:v>21.999</c:v>
                </c:pt>
                <c:pt idx="492">
                  <c:v>21.999</c:v>
                </c:pt>
                <c:pt idx="493">
                  <c:v>21.999</c:v>
                </c:pt>
                <c:pt idx="494">
                  <c:v>21.999</c:v>
                </c:pt>
                <c:pt idx="495">
                  <c:v>21.999</c:v>
                </c:pt>
                <c:pt idx="496">
                  <c:v>21.999</c:v>
                </c:pt>
                <c:pt idx="497">
                  <c:v>21.999</c:v>
                </c:pt>
                <c:pt idx="498">
                  <c:v>21.999</c:v>
                </c:pt>
                <c:pt idx="499">
                  <c:v>21.999</c:v>
                </c:pt>
                <c:pt idx="500">
                  <c:v>21.999</c:v>
                </c:pt>
                <c:pt idx="501">
                  <c:v>21.999</c:v>
                </c:pt>
                <c:pt idx="502">
                  <c:v>21.999</c:v>
                </c:pt>
                <c:pt idx="503">
                  <c:v>21.999</c:v>
                </c:pt>
                <c:pt idx="504">
                  <c:v>21.999</c:v>
                </c:pt>
                <c:pt idx="505">
                  <c:v>21.999</c:v>
                </c:pt>
                <c:pt idx="506">
                  <c:v>21.999</c:v>
                </c:pt>
                <c:pt idx="507">
                  <c:v>21.999</c:v>
                </c:pt>
                <c:pt idx="508">
                  <c:v>21.999</c:v>
                </c:pt>
                <c:pt idx="509">
                  <c:v>21.999</c:v>
                </c:pt>
                <c:pt idx="510">
                  <c:v>21.999</c:v>
                </c:pt>
                <c:pt idx="511">
                  <c:v>21.999</c:v>
                </c:pt>
                <c:pt idx="512">
                  <c:v>21.999</c:v>
                </c:pt>
                <c:pt idx="513">
                  <c:v>21.999</c:v>
                </c:pt>
                <c:pt idx="514">
                  <c:v>21.999</c:v>
                </c:pt>
                <c:pt idx="515">
                  <c:v>21.999</c:v>
                </c:pt>
                <c:pt idx="516">
                  <c:v>21.999</c:v>
                </c:pt>
              </c:numCache>
            </c:numRef>
          </c:val>
          <c:smooth val="1"/>
        </c:ser>
        <c:ser>
          <c:idx val="2"/>
          <c:order val="2"/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'Sheet1 (3)'!$E$2:$E$518</c:f>
              <c:numCache>
                <c:formatCode>General</c:formatCode>
                <c:ptCount val="517"/>
                <c:pt idx="0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4.125</c:v>
                </c:pt>
                <c:pt idx="100">
                  <c:v>8.25</c:v>
                </c:pt>
                <c:pt idx="101">
                  <c:v>11.601</c:v>
                </c:pt>
                <c:pt idx="102">
                  <c:v>14.179</c:v>
                </c:pt>
                <c:pt idx="103">
                  <c:v>16.128</c:v>
                </c:pt>
                <c:pt idx="104">
                  <c:v>17.594</c:v>
                </c:pt>
                <c:pt idx="105">
                  <c:v>18.695</c:v>
                </c:pt>
                <c:pt idx="106">
                  <c:v>19.521</c:v>
                </c:pt>
                <c:pt idx="107">
                  <c:v>20.14</c:v>
                </c:pt>
                <c:pt idx="108">
                  <c:v>20.604</c:v>
                </c:pt>
                <c:pt idx="109">
                  <c:v>20.952</c:v>
                </c:pt>
                <c:pt idx="110">
                  <c:v>21.213</c:v>
                </c:pt>
                <c:pt idx="111">
                  <c:v>21.409</c:v>
                </c:pt>
                <c:pt idx="112">
                  <c:v>21.556</c:v>
                </c:pt>
                <c:pt idx="113">
                  <c:v>21.666</c:v>
                </c:pt>
                <c:pt idx="114">
                  <c:v>21.749</c:v>
                </c:pt>
                <c:pt idx="115">
                  <c:v>21.811</c:v>
                </c:pt>
                <c:pt idx="116">
                  <c:v>21.858</c:v>
                </c:pt>
                <c:pt idx="117">
                  <c:v>21.893</c:v>
                </c:pt>
                <c:pt idx="118">
                  <c:v>21.919</c:v>
                </c:pt>
                <c:pt idx="119">
                  <c:v>21.939</c:v>
                </c:pt>
                <c:pt idx="120">
                  <c:v>21.954</c:v>
                </c:pt>
                <c:pt idx="121">
                  <c:v>21.965</c:v>
                </c:pt>
                <c:pt idx="122">
                  <c:v>21.973</c:v>
                </c:pt>
                <c:pt idx="123">
                  <c:v>21.979</c:v>
                </c:pt>
                <c:pt idx="124">
                  <c:v>21.984</c:v>
                </c:pt>
                <c:pt idx="125">
                  <c:v>21.987</c:v>
                </c:pt>
                <c:pt idx="126">
                  <c:v>21.99</c:v>
                </c:pt>
                <c:pt idx="127">
                  <c:v>21.992</c:v>
                </c:pt>
                <c:pt idx="128">
                  <c:v>21.993</c:v>
                </c:pt>
                <c:pt idx="129">
                  <c:v>21.994</c:v>
                </c:pt>
                <c:pt idx="130">
                  <c:v>21.995</c:v>
                </c:pt>
                <c:pt idx="131">
                  <c:v>21.996</c:v>
                </c:pt>
                <c:pt idx="132">
                  <c:v>21.996</c:v>
                </c:pt>
                <c:pt idx="133">
                  <c:v>21.996</c:v>
                </c:pt>
                <c:pt idx="134">
                  <c:v>21.996</c:v>
                </c:pt>
                <c:pt idx="135">
                  <c:v>21.996</c:v>
                </c:pt>
                <c:pt idx="136">
                  <c:v>21.996</c:v>
                </c:pt>
                <c:pt idx="137">
                  <c:v>21.996</c:v>
                </c:pt>
                <c:pt idx="138">
                  <c:v>21.996</c:v>
                </c:pt>
                <c:pt idx="139">
                  <c:v>21.996</c:v>
                </c:pt>
                <c:pt idx="140">
                  <c:v>21.996</c:v>
                </c:pt>
                <c:pt idx="141">
                  <c:v>21.996</c:v>
                </c:pt>
                <c:pt idx="142">
                  <c:v>21.996</c:v>
                </c:pt>
                <c:pt idx="143">
                  <c:v>21.996</c:v>
                </c:pt>
                <c:pt idx="144">
                  <c:v>21.996</c:v>
                </c:pt>
                <c:pt idx="145">
                  <c:v>21.996</c:v>
                </c:pt>
                <c:pt idx="146">
                  <c:v>21.996</c:v>
                </c:pt>
                <c:pt idx="147">
                  <c:v>21.996</c:v>
                </c:pt>
                <c:pt idx="148">
                  <c:v>21.996</c:v>
                </c:pt>
                <c:pt idx="149">
                  <c:v>21.996</c:v>
                </c:pt>
                <c:pt idx="150">
                  <c:v>21.996</c:v>
                </c:pt>
                <c:pt idx="151">
                  <c:v>21.996</c:v>
                </c:pt>
                <c:pt idx="152">
                  <c:v>21.996</c:v>
                </c:pt>
                <c:pt idx="153">
                  <c:v>21.996</c:v>
                </c:pt>
                <c:pt idx="154">
                  <c:v>21.996</c:v>
                </c:pt>
                <c:pt idx="155">
                  <c:v>21.996</c:v>
                </c:pt>
                <c:pt idx="156">
                  <c:v>21.996</c:v>
                </c:pt>
                <c:pt idx="157">
                  <c:v>21.996</c:v>
                </c:pt>
                <c:pt idx="158">
                  <c:v>21.996</c:v>
                </c:pt>
                <c:pt idx="159">
                  <c:v>21.996</c:v>
                </c:pt>
                <c:pt idx="160">
                  <c:v>21.996</c:v>
                </c:pt>
                <c:pt idx="161">
                  <c:v>21.996</c:v>
                </c:pt>
                <c:pt idx="162">
                  <c:v>21.996</c:v>
                </c:pt>
                <c:pt idx="163">
                  <c:v>21.996</c:v>
                </c:pt>
                <c:pt idx="164">
                  <c:v>21.996</c:v>
                </c:pt>
                <c:pt idx="165">
                  <c:v>21.996</c:v>
                </c:pt>
                <c:pt idx="166">
                  <c:v>21.996</c:v>
                </c:pt>
                <c:pt idx="167">
                  <c:v>21.996</c:v>
                </c:pt>
                <c:pt idx="168">
                  <c:v>21.996</c:v>
                </c:pt>
                <c:pt idx="169">
                  <c:v>21.996</c:v>
                </c:pt>
                <c:pt idx="170">
                  <c:v>21.996</c:v>
                </c:pt>
                <c:pt idx="171">
                  <c:v>21.996</c:v>
                </c:pt>
                <c:pt idx="172">
                  <c:v>21.996</c:v>
                </c:pt>
                <c:pt idx="173">
                  <c:v>21.996</c:v>
                </c:pt>
                <c:pt idx="174">
                  <c:v>21.996</c:v>
                </c:pt>
                <c:pt idx="175">
                  <c:v>21.996</c:v>
                </c:pt>
                <c:pt idx="176">
                  <c:v>21.996</c:v>
                </c:pt>
                <c:pt idx="177">
                  <c:v>21.996</c:v>
                </c:pt>
                <c:pt idx="178">
                  <c:v>21.996</c:v>
                </c:pt>
                <c:pt idx="179">
                  <c:v>21.996</c:v>
                </c:pt>
                <c:pt idx="180">
                  <c:v>21.996</c:v>
                </c:pt>
                <c:pt idx="181">
                  <c:v>21.996</c:v>
                </c:pt>
                <c:pt idx="182">
                  <c:v>21.996</c:v>
                </c:pt>
                <c:pt idx="183">
                  <c:v>21.996</c:v>
                </c:pt>
                <c:pt idx="184">
                  <c:v>21.996</c:v>
                </c:pt>
                <c:pt idx="185">
                  <c:v>21.996</c:v>
                </c:pt>
                <c:pt idx="186">
                  <c:v>21.996</c:v>
                </c:pt>
                <c:pt idx="187">
                  <c:v>21.996</c:v>
                </c:pt>
                <c:pt idx="188">
                  <c:v>21.996</c:v>
                </c:pt>
                <c:pt idx="189">
                  <c:v>21.996</c:v>
                </c:pt>
                <c:pt idx="190">
                  <c:v>21.996</c:v>
                </c:pt>
                <c:pt idx="191">
                  <c:v>21.996</c:v>
                </c:pt>
                <c:pt idx="192">
                  <c:v>21.996</c:v>
                </c:pt>
                <c:pt idx="193">
                  <c:v>21.996</c:v>
                </c:pt>
                <c:pt idx="194">
                  <c:v>21.996</c:v>
                </c:pt>
                <c:pt idx="195">
                  <c:v>21.996</c:v>
                </c:pt>
                <c:pt idx="196">
                  <c:v>21.996</c:v>
                </c:pt>
                <c:pt idx="197">
                  <c:v>21.996</c:v>
                </c:pt>
                <c:pt idx="198">
                  <c:v>21.996</c:v>
                </c:pt>
                <c:pt idx="199">
                  <c:v>21.996</c:v>
                </c:pt>
                <c:pt idx="200">
                  <c:v>21.996</c:v>
                </c:pt>
                <c:pt idx="201">
                  <c:v>21.996</c:v>
                </c:pt>
                <c:pt idx="202">
                  <c:v>21.996</c:v>
                </c:pt>
                <c:pt idx="203">
                  <c:v>21.996</c:v>
                </c:pt>
                <c:pt idx="204">
                  <c:v>21.996</c:v>
                </c:pt>
                <c:pt idx="205">
                  <c:v>21.996</c:v>
                </c:pt>
                <c:pt idx="206">
                  <c:v>21.996</c:v>
                </c:pt>
                <c:pt idx="207">
                  <c:v>21.996</c:v>
                </c:pt>
                <c:pt idx="208">
                  <c:v>21.996</c:v>
                </c:pt>
                <c:pt idx="209">
                  <c:v>21.996</c:v>
                </c:pt>
                <c:pt idx="210">
                  <c:v>21.996</c:v>
                </c:pt>
                <c:pt idx="211">
                  <c:v>21.996</c:v>
                </c:pt>
                <c:pt idx="212">
                  <c:v>21.996</c:v>
                </c:pt>
                <c:pt idx="213">
                  <c:v>21.996</c:v>
                </c:pt>
                <c:pt idx="214">
                  <c:v>21.996</c:v>
                </c:pt>
                <c:pt idx="215">
                  <c:v>21.996</c:v>
                </c:pt>
                <c:pt idx="216">
                  <c:v>21.996</c:v>
                </c:pt>
                <c:pt idx="217">
                  <c:v>21.996</c:v>
                </c:pt>
                <c:pt idx="218">
                  <c:v>21.996</c:v>
                </c:pt>
                <c:pt idx="219">
                  <c:v>21.996</c:v>
                </c:pt>
                <c:pt idx="220">
                  <c:v>21.996</c:v>
                </c:pt>
                <c:pt idx="221">
                  <c:v>21.996</c:v>
                </c:pt>
                <c:pt idx="222">
                  <c:v>21.996</c:v>
                </c:pt>
                <c:pt idx="223">
                  <c:v>21.996</c:v>
                </c:pt>
                <c:pt idx="224">
                  <c:v>21.996</c:v>
                </c:pt>
                <c:pt idx="225">
                  <c:v>21.996</c:v>
                </c:pt>
                <c:pt idx="226">
                  <c:v>21.996</c:v>
                </c:pt>
                <c:pt idx="227">
                  <c:v>21.996</c:v>
                </c:pt>
                <c:pt idx="228">
                  <c:v>21.996</c:v>
                </c:pt>
                <c:pt idx="229">
                  <c:v>21.996</c:v>
                </c:pt>
                <c:pt idx="230">
                  <c:v>21.996</c:v>
                </c:pt>
                <c:pt idx="231">
                  <c:v>21.996</c:v>
                </c:pt>
                <c:pt idx="232">
                  <c:v>21.996</c:v>
                </c:pt>
                <c:pt idx="233">
                  <c:v>21.996</c:v>
                </c:pt>
                <c:pt idx="234">
                  <c:v>21.996</c:v>
                </c:pt>
                <c:pt idx="235">
                  <c:v>21.996</c:v>
                </c:pt>
                <c:pt idx="236">
                  <c:v>21.996</c:v>
                </c:pt>
                <c:pt idx="237">
                  <c:v>21.996</c:v>
                </c:pt>
                <c:pt idx="238">
                  <c:v>21.996</c:v>
                </c:pt>
                <c:pt idx="239">
                  <c:v>21.996</c:v>
                </c:pt>
                <c:pt idx="240">
                  <c:v>21.996</c:v>
                </c:pt>
                <c:pt idx="241">
                  <c:v>21.996</c:v>
                </c:pt>
                <c:pt idx="242">
                  <c:v>21.996</c:v>
                </c:pt>
                <c:pt idx="243">
                  <c:v>21.996</c:v>
                </c:pt>
                <c:pt idx="244">
                  <c:v>21.996</c:v>
                </c:pt>
                <c:pt idx="245">
                  <c:v>21.996</c:v>
                </c:pt>
                <c:pt idx="246">
                  <c:v>21.996</c:v>
                </c:pt>
                <c:pt idx="247">
                  <c:v>21.996</c:v>
                </c:pt>
                <c:pt idx="248">
                  <c:v>21.996</c:v>
                </c:pt>
                <c:pt idx="249">
                  <c:v>21.996</c:v>
                </c:pt>
                <c:pt idx="250">
                  <c:v>21.996</c:v>
                </c:pt>
                <c:pt idx="251">
                  <c:v>21.996</c:v>
                </c:pt>
                <c:pt idx="252">
                  <c:v>21.996</c:v>
                </c:pt>
                <c:pt idx="253">
                  <c:v>21.996</c:v>
                </c:pt>
                <c:pt idx="254">
                  <c:v>21.996</c:v>
                </c:pt>
                <c:pt idx="255">
                  <c:v>21.996</c:v>
                </c:pt>
                <c:pt idx="256">
                  <c:v>21.996</c:v>
                </c:pt>
                <c:pt idx="257">
                  <c:v>21.996</c:v>
                </c:pt>
                <c:pt idx="258">
                  <c:v>21.996</c:v>
                </c:pt>
                <c:pt idx="259">
                  <c:v>21.996</c:v>
                </c:pt>
                <c:pt idx="260">
                  <c:v>21.996</c:v>
                </c:pt>
                <c:pt idx="261">
                  <c:v>21.996</c:v>
                </c:pt>
                <c:pt idx="262">
                  <c:v>21.996</c:v>
                </c:pt>
                <c:pt idx="263">
                  <c:v>21.996</c:v>
                </c:pt>
                <c:pt idx="264">
                  <c:v>21.996</c:v>
                </c:pt>
                <c:pt idx="265">
                  <c:v>21.996</c:v>
                </c:pt>
                <c:pt idx="266">
                  <c:v>21.996</c:v>
                </c:pt>
                <c:pt idx="267">
                  <c:v>21.996</c:v>
                </c:pt>
                <c:pt idx="268">
                  <c:v>21.996</c:v>
                </c:pt>
                <c:pt idx="269">
                  <c:v>21.996</c:v>
                </c:pt>
                <c:pt idx="270">
                  <c:v>21.996</c:v>
                </c:pt>
                <c:pt idx="271">
                  <c:v>21.996</c:v>
                </c:pt>
                <c:pt idx="272">
                  <c:v>21.996</c:v>
                </c:pt>
                <c:pt idx="273">
                  <c:v>21.996</c:v>
                </c:pt>
                <c:pt idx="274">
                  <c:v>21.996</c:v>
                </c:pt>
                <c:pt idx="275">
                  <c:v>21.996</c:v>
                </c:pt>
                <c:pt idx="276">
                  <c:v>21.996</c:v>
                </c:pt>
                <c:pt idx="277">
                  <c:v>21.996</c:v>
                </c:pt>
                <c:pt idx="278">
                  <c:v>21.996</c:v>
                </c:pt>
                <c:pt idx="279">
                  <c:v>21.996</c:v>
                </c:pt>
                <c:pt idx="280">
                  <c:v>21.996</c:v>
                </c:pt>
                <c:pt idx="281">
                  <c:v>21.996</c:v>
                </c:pt>
                <c:pt idx="282">
                  <c:v>21.996</c:v>
                </c:pt>
                <c:pt idx="283">
                  <c:v>21.996</c:v>
                </c:pt>
                <c:pt idx="284">
                  <c:v>21.996</c:v>
                </c:pt>
                <c:pt idx="285">
                  <c:v>21.996</c:v>
                </c:pt>
                <c:pt idx="286">
                  <c:v>21.996</c:v>
                </c:pt>
                <c:pt idx="287">
                  <c:v>21.996</c:v>
                </c:pt>
                <c:pt idx="288">
                  <c:v>21.996</c:v>
                </c:pt>
                <c:pt idx="289">
                  <c:v>21.996</c:v>
                </c:pt>
                <c:pt idx="290">
                  <c:v>21.996</c:v>
                </c:pt>
                <c:pt idx="291">
                  <c:v>21.996</c:v>
                </c:pt>
                <c:pt idx="292">
                  <c:v>21.996</c:v>
                </c:pt>
                <c:pt idx="293">
                  <c:v>21.996</c:v>
                </c:pt>
                <c:pt idx="294">
                  <c:v>21.996</c:v>
                </c:pt>
                <c:pt idx="295">
                  <c:v>21.996</c:v>
                </c:pt>
                <c:pt idx="296">
                  <c:v>21.996</c:v>
                </c:pt>
                <c:pt idx="297">
                  <c:v>21.996</c:v>
                </c:pt>
                <c:pt idx="298">
                  <c:v>21.996</c:v>
                </c:pt>
                <c:pt idx="299">
                  <c:v>21.996</c:v>
                </c:pt>
                <c:pt idx="300">
                  <c:v>21.996</c:v>
                </c:pt>
                <c:pt idx="301">
                  <c:v>21.996</c:v>
                </c:pt>
                <c:pt idx="302">
                  <c:v>21.996</c:v>
                </c:pt>
                <c:pt idx="303">
                  <c:v>21.996</c:v>
                </c:pt>
                <c:pt idx="304">
                  <c:v>21.996</c:v>
                </c:pt>
                <c:pt idx="305">
                  <c:v>21.996</c:v>
                </c:pt>
                <c:pt idx="306">
                  <c:v>21.996</c:v>
                </c:pt>
                <c:pt idx="307">
                  <c:v>21.996</c:v>
                </c:pt>
                <c:pt idx="308">
                  <c:v>21.996</c:v>
                </c:pt>
                <c:pt idx="309">
                  <c:v>21.996</c:v>
                </c:pt>
                <c:pt idx="310">
                  <c:v>21.996</c:v>
                </c:pt>
                <c:pt idx="311">
                  <c:v>21.996</c:v>
                </c:pt>
                <c:pt idx="312">
                  <c:v>21.996</c:v>
                </c:pt>
                <c:pt idx="313">
                  <c:v>21.996</c:v>
                </c:pt>
                <c:pt idx="314">
                  <c:v>21.996</c:v>
                </c:pt>
                <c:pt idx="315">
                  <c:v>21.996</c:v>
                </c:pt>
                <c:pt idx="316">
                  <c:v>21.996</c:v>
                </c:pt>
                <c:pt idx="317">
                  <c:v>21.996</c:v>
                </c:pt>
                <c:pt idx="318">
                  <c:v>21.996</c:v>
                </c:pt>
                <c:pt idx="319">
                  <c:v>21.996</c:v>
                </c:pt>
                <c:pt idx="320">
                  <c:v>21.996</c:v>
                </c:pt>
                <c:pt idx="321">
                  <c:v>21.996</c:v>
                </c:pt>
                <c:pt idx="322">
                  <c:v>21.996</c:v>
                </c:pt>
                <c:pt idx="323">
                  <c:v>21.996</c:v>
                </c:pt>
                <c:pt idx="324">
                  <c:v>21.996</c:v>
                </c:pt>
                <c:pt idx="325">
                  <c:v>21.996</c:v>
                </c:pt>
                <c:pt idx="326">
                  <c:v>21.996</c:v>
                </c:pt>
                <c:pt idx="327">
                  <c:v>21.996</c:v>
                </c:pt>
                <c:pt idx="328">
                  <c:v>21.996</c:v>
                </c:pt>
                <c:pt idx="329">
                  <c:v>21.996</c:v>
                </c:pt>
                <c:pt idx="330">
                  <c:v>21.996</c:v>
                </c:pt>
                <c:pt idx="331">
                  <c:v>21.996</c:v>
                </c:pt>
                <c:pt idx="332">
                  <c:v>21.996</c:v>
                </c:pt>
                <c:pt idx="333">
                  <c:v>21.996</c:v>
                </c:pt>
                <c:pt idx="334">
                  <c:v>21.996</c:v>
                </c:pt>
                <c:pt idx="335">
                  <c:v>21.996</c:v>
                </c:pt>
                <c:pt idx="336">
                  <c:v>21.996</c:v>
                </c:pt>
                <c:pt idx="337">
                  <c:v>21.996</c:v>
                </c:pt>
                <c:pt idx="338">
                  <c:v>21.996</c:v>
                </c:pt>
                <c:pt idx="339">
                  <c:v>21.996</c:v>
                </c:pt>
                <c:pt idx="340">
                  <c:v>21.996</c:v>
                </c:pt>
                <c:pt idx="341">
                  <c:v>21.996</c:v>
                </c:pt>
                <c:pt idx="342">
                  <c:v>21.996</c:v>
                </c:pt>
                <c:pt idx="343">
                  <c:v>21.996</c:v>
                </c:pt>
                <c:pt idx="344">
                  <c:v>21.996</c:v>
                </c:pt>
                <c:pt idx="345">
                  <c:v>21.996</c:v>
                </c:pt>
                <c:pt idx="346">
                  <c:v>21.996</c:v>
                </c:pt>
                <c:pt idx="347">
                  <c:v>21.996</c:v>
                </c:pt>
                <c:pt idx="348">
                  <c:v>21.996</c:v>
                </c:pt>
                <c:pt idx="349">
                  <c:v>21.996</c:v>
                </c:pt>
                <c:pt idx="350">
                  <c:v>21.996</c:v>
                </c:pt>
                <c:pt idx="351">
                  <c:v>21.996</c:v>
                </c:pt>
                <c:pt idx="352">
                  <c:v>21.996</c:v>
                </c:pt>
                <c:pt idx="353">
                  <c:v>21.996</c:v>
                </c:pt>
                <c:pt idx="354">
                  <c:v>21.996</c:v>
                </c:pt>
                <c:pt idx="355">
                  <c:v>21.996</c:v>
                </c:pt>
                <c:pt idx="356">
                  <c:v>21.996</c:v>
                </c:pt>
                <c:pt idx="357">
                  <c:v>21.996</c:v>
                </c:pt>
                <c:pt idx="358">
                  <c:v>21.996</c:v>
                </c:pt>
                <c:pt idx="359">
                  <c:v>21.996</c:v>
                </c:pt>
                <c:pt idx="360">
                  <c:v>21.996</c:v>
                </c:pt>
                <c:pt idx="361">
                  <c:v>21.996</c:v>
                </c:pt>
                <c:pt idx="362">
                  <c:v>21.996</c:v>
                </c:pt>
                <c:pt idx="363">
                  <c:v>21.996</c:v>
                </c:pt>
                <c:pt idx="364">
                  <c:v>21.996</c:v>
                </c:pt>
                <c:pt idx="365">
                  <c:v>21.996</c:v>
                </c:pt>
                <c:pt idx="366">
                  <c:v>21.996</c:v>
                </c:pt>
                <c:pt idx="367">
                  <c:v>21.996</c:v>
                </c:pt>
                <c:pt idx="368">
                  <c:v>21.996</c:v>
                </c:pt>
                <c:pt idx="369">
                  <c:v>21.996</c:v>
                </c:pt>
                <c:pt idx="370">
                  <c:v>21.996</c:v>
                </c:pt>
                <c:pt idx="371">
                  <c:v>21.996</c:v>
                </c:pt>
                <c:pt idx="372">
                  <c:v>21.996</c:v>
                </c:pt>
                <c:pt idx="373">
                  <c:v>21.996</c:v>
                </c:pt>
                <c:pt idx="374">
                  <c:v>21.996</c:v>
                </c:pt>
                <c:pt idx="375">
                  <c:v>21.996</c:v>
                </c:pt>
                <c:pt idx="376">
                  <c:v>21.996</c:v>
                </c:pt>
                <c:pt idx="377">
                  <c:v>21.996</c:v>
                </c:pt>
                <c:pt idx="378">
                  <c:v>21.996</c:v>
                </c:pt>
                <c:pt idx="379">
                  <c:v>21.996</c:v>
                </c:pt>
                <c:pt idx="380">
                  <c:v>21.996</c:v>
                </c:pt>
                <c:pt idx="381">
                  <c:v>21.996</c:v>
                </c:pt>
                <c:pt idx="382">
                  <c:v>21.996</c:v>
                </c:pt>
                <c:pt idx="383">
                  <c:v>21.996</c:v>
                </c:pt>
                <c:pt idx="384">
                  <c:v>21.996</c:v>
                </c:pt>
                <c:pt idx="385">
                  <c:v>21.996</c:v>
                </c:pt>
                <c:pt idx="386">
                  <c:v>21.996</c:v>
                </c:pt>
                <c:pt idx="387">
                  <c:v>21.996</c:v>
                </c:pt>
                <c:pt idx="388">
                  <c:v>21.996</c:v>
                </c:pt>
                <c:pt idx="389">
                  <c:v>21.996</c:v>
                </c:pt>
                <c:pt idx="390">
                  <c:v>21.996</c:v>
                </c:pt>
                <c:pt idx="391">
                  <c:v>21.996</c:v>
                </c:pt>
                <c:pt idx="392">
                  <c:v>21.996</c:v>
                </c:pt>
                <c:pt idx="393">
                  <c:v>21.996</c:v>
                </c:pt>
                <c:pt idx="394">
                  <c:v>21.996</c:v>
                </c:pt>
                <c:pt idx="395">
                  <c:v>21.996</c:v>
                </c:pt>
                <c:pt idx="396">
                  <c:v>21.996</c:v>
                </c:pt>
                <c:pt idx="397">
                  <c:v>21.996</c:v>
                </c:pt>
                <c:pt idx="398">
                  <c:v>21.996</c:v>
                </c:pt>
                <c:pt idx="399">
                  <c:v>21.996</c:v>
                </c:pt>
                <c:pt idx="400">
                  <c:v>21.996</c:v>
                </c:pt>
                <c:pt idx="401">
                  <c:v>21.996</c:v>
                </c:pt>
                <c:pt idx="402">
                  <c:v>21.996</c:v>
                </c:pt>
                <c:pt idx="403">
                  <c:v>21.996</c:v>
                </c:pt>
                <c:pt idx="404">
                  <c:v>21.996</c:v>
                </c:pt>
                <c:pt idx="405">
                  <c:v>21.996</c:v>
                </c:pt>
                <c:pt idx="406">
                  <c:v>21.996</c:v>
                </c:pt>
                <c:pt idx="407">
                  <c:v>21.996</c:v>
                </c:pt>
                <c:pt idx="408">
                  <c:v>21.996</c:v>
                </c:pt>
                <c:pt idx="409">
                  <c:v>21.996</c:v>
                </c:pt>
                <c:pt idx="410">
                  <c:v>21.996</c:v>
                </c:pt>
                <c:pt idx="411">
                  <c:v>21.996</c:v>
                </c:pt>
                <c:pt idx="412">
                  <c:v>21.996</c:v>
                </c:pt>
                <c:pt idx="413">
                  <c:v>21.996</c:v>
                </c:pt>
                <c:pt idx="414">
                  <c:v>21.996</c:v>
                </c:pt>
                <c:pt idx="415">
                  <c:v>21.996</c:v>
                </c:pt>
                <c:pt idx="416">
                  <c:v>21.996</c:v>
                </c:pt>
                <c:pt idx="417">
                  <c:v>21.996</c:v>
                </c:pt>
                <c:pt idx="418">
                  <c:v>21.996</c:v>
                </c:pt>
                <c:pt idx="419">
                  <c:v>21.996</c:v>
                </c:pt>
                <c:pt idx="420">
                  <c:v>21.996</c:v>
                </c:pt>
                <c:pt idx="421">
                  <c:v>21.996</c:v>
                </c:pt>
                <c:pt idx="422">
                  <c:v>21.996</c:v>
                </c:pt>
                <c:pt idx="423">
                  <c:v>21.996</c:v>
                </c:pt>
                <c:pt idx="424">
                  <c:v>21.996</c:v>
                </c:pt>
                <c:pt idx="425">
                  <c:v>21.996</c:v>
                </c:pt>
                <c:pt idx="426">
                  <c:v>21.996</c:v>
                </c:pt>
                <c:pt idx="427">
                  <c:v>21.996</c:v>
                </c:pt>
                <c:pt idx="428">
                  <c:v>21.996</c:v>
                </c:pt>
                <c:pt idx="429">
                  <c:v>21.996</c:v>
                </c:pt>
                <c:pt idx="430">
                  <c:v>21.996</c:v>
                </c:pt>
                <c:pt idx="431">
                  <c:v>21.996</c:v>
                </c:pt>
                <c:pt idx="432">
                  <c:v>21.996</c:v>
                </c:pt>
                <c:pt idx="433">
                  <c:v>21.996</c:v>
                </c:pt>
                <c:pt idx="434">
                  <c:v>21.996</c:v>
                </c:pt>
                <c:pt idx="435">
                  <c:v>21.996</c:v>
                </c:pt>
                <c:pt idx="436">
                  <c:v>21.996</c:v>
                </c:pt>
                <c:pt idx="437">
                  <c:v>21.996</c:v>
                </c:pt>
                <c:pt idx="438">
                  <c:v>21.996</c:v>
                </c:pt>
                <c:pt idx="439">
                  <c:v>21.996</c:v>
                </c:pt>
                <c:pt idx="440">
                  <c:v>21.996</c:v>
                </c:pt>
                <c:pt idx="441">
                  <c:v>21.996</c:v>
                </c:pt>
                <c:pt idx="442">
                  <c:v>21.996</c:v>
                </c:pt>
                <c:pt idx="443">
                  <c:v>21.996</c:v>
                </c:pt>
                <c:pt idx="444">
                  <c:v>21.996</c:v>
                </c:pt>
                <c:pt idx="445">
                  <c:v>21.996</c:v>
                </c:pt>
                <c:pt idx="446">
                  <c:v>21.996</c:v>
                </c:pt>
                <c:pt idx="447">
                  <c:v>21.996</c:v>
                </c:pt>
                <c:pt idx="448">
                  <c:v>21.996</c:v>
                </c:pt>
                <c:pt idx="449">
                  <c:v>21.996</c:v>
                </c:pt>
                <c:pt idx="450">
                  <c:v>21.996</c:v>
                </c:pt>
                <c:pt idx="451">
                  <c:v>21.996</c:v>
                </c:pt>
                <c:pt idx="452">
                  <c:v>21.996</c:v>
                </c:pt>
                <c:pt idx="453">
                  <c:v>21.996</c:v>
                </c:pt>
                <c:pt idx="454">
                  <c:v>21.996</c:v>
                </c:pt>
                <c:pt idx="455">
                  <c:v>21.996</c:v>
                </c:pt>
                <c:pt idx="456">
                  <c:v>21.996</c:v>
                </c:pt>
                <c:pt idx="457">
                  <c:v>21.996</c:v>
                </c:pt>
                <c:pt idx="458">
                  <c:v>21.996</c:v>
                </c:pt>
                <c:pt idx="459">
                  <c:v>21.996</c:v>
                </c:pt>
                <c:pt idx="460">
                  <c:v>21.996</c:v>
                </c:pt>
                <c:pt idx="461">
                  <c:v>21.996</c:v>
                </c:pt>
                <c:pt idx="462">
                  <c:v>21.996</c:v>
                </c:pt>
                <c:pt idx="463">
                  <c:v>21.996</c:v>
                </c:pt>
                <c:pt idx="464">
                  <c:v>21.996</c:v>
                </c:pt>
                <c:pt idx="465">
                  <c:v>21.996</c:v>
                </c:pt>
                <c:pt idx="466">
                  <c:v>21.996</c:v>
                </c:pt>
                <c:pt idx="467">
                  <c:v>21.996</c:v>
                </c:pt>
                <c:pt idx="468">
                  <c:v>21.996</c:v>
                </c:pt>
                <c:pt idx="469">
                  <c:v>21.996</c:v>
                </c:pt>
                <c:pt idx="470">
                  <c:v>21.996</c:v>
                </c:pt>
                <c:pt idx="471">
                  <c:v>21.996</c:v>
                </c:pt>
                <c:pt idx="472">
                  <c:v>21.996</c:v>
                </c:pt>
                <c:pt idx="473">
                  <c:v>21.996</c:v>
                </c:pt>
                <c:pt idx="474">
                  <c:v>21.996</c:v>
                </c:pt>
                <c:pt idx="475">
                  <c:v>21.996</c:v>
                </c:pt>
                <c:pt idx="476">
                  <c:v>21.996</c:v>
                </c:pt>
                <c:pt idx="477">
                  <c:v>21.996</c:v>
                </c:pt>
                <c:pt idx="478">
                  <c:v>21.996</c:v>
                </c:pt>
                <c:pt idx="479">
                  <c:v>21.996</c:v>
                </c:pt>
                <c:pt idx="480">
                  <c:v>21.996</c:v>
                </c:pt>
                <c:pt idx="481">
                  <c:v>21.996</c:v>
                </c:pt>
                <c:pt idx="482">
                  <c:v>21.996</c:v>
                </c:pt>
                <c:pt idx="483">
                  <c:v>21.996</c:v>
                </c:pt>
                <c:pt idx="484">
                  <c:v>21.996</c:v>
                </c:pt>
                <c:pt idx="485">
                  <c:v>21.996</c:v>
                </c:pt>
                <c:pt idx="486">
                  <c:v>21.996</c:v>
                </c:pt>
                <c:pt idx="487">
                  <c:v>21.996</c:v>
                </c:pt>
                <c:pt idx="488">
                  <c:v>21.996</c:v>
                </c:pt>
                <c:pt idx="489">
                  <c:v>21.996</c:v>
                </c:pt>
                <c:pt idx="490">
                  <c:v>21.996</c:v>
                </c:pt>
                <c:pt idx="491">
                  <c:v>21.996</c:v>
                </c:pt>
                <c:pt idx="492">
                  <c:v>21.996</c:v>
                </c:pt>
                <c:pt idx="493">
                  <c:v>21.996</c:v>
                </c:pt>
                <c:pt idx="494">
                  <c:v>21.996</c:v>
                </c:pt>
                <c:pt idx="495">
                  <c:v>21.996</c:v>
                </c:pt>
                <c:pt idx="496">
                  <c:v>21.996</c:v>
                </c:pt>
                <c:pt idx="497">
                  <c:v>21.996</c:v>
                </c:pt>
                <c:pt idx="498">
                  <c:v>21.996</c:v>
                </c:pt>
                <c:pt idx="499">
                  <c:v>21.996</c:v>
                </c:pt>
                <c:pt idx="500">
                  <c:v>21.996</c:v>
                </c:pt>
                <c:pt idx="501">
                  <c:v>21.996</c:v>
                </c:pt>
                <c:pt idx="502">
                  <c:v>21.996</c:v>
                </c:pt>
                <c:pt idx="503">
                  <c:v>21.996</c:v>
                </c:pt>
                <c:pt idx="504">
                  <c:v>21.996</c:v>
                </c:pt>
                <c:pt idx="505">
                  <c:v>21.996</c:v>
                </c:pt>
                <c:pt idx="506">
                  <c:v>21.996</c:v>
                </c:pt>
                <c:pt idx="507">
                  <c:v>21.996</c:v>
                </c:pt>
                <c:pt idx="508">
                  <c:v>21.996</c:v>
                </c:pt>
                <c:pt idx="509">
                  <c:v>21.996</c:v>
                </c:pt>
                <c:pt idx="510">
                  <c:v>21.996</c:v>
                </c:pt>
                <c:pt idx="511">
                  <c:v>21.996</c:v>
                </c:pt>
                <c:pt idx="512">
                  <c:v>21.996</c:v>
                </c:pt>
                <c:pt idx="513">
                  <c:v>21.996</c:v>
                </c:pt>
                <c:pt idx="514">
                  <c:v>21.996</c:v>
                </c:pt>
                <c:pt idx="515">
                  <c:v>21.996</c:v>
                </c:pt>
                <c:pt idx="516">
                  <c:v>21.996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43606290"/>
        <c:axId val="70323618"/>
      </c:lineChart>
      <c:catAx>
        <c:axId val="4360629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323618"/>
        <c:auto val="1"/>
        <c:lblAlgn val="ctr"/>
        <c:lblOffset val="100"/>
        <c:noMultiLvlLbl val="0"/>
      </c:catAx>
      <c:valAx>
        <c:axId val="70323618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606290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 w="936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2160</xdr:colOff>
      <xdr:row>10</xdr:row>
      <xdr:rowOff>115200</xdr:rowOff>
    </xdr:from>
    <xdr:to>
      <xdr:col>6</xdr:col>
      <xdr:colOff>564120</xdr:colOff>
      <xdr:row>41</xdr:row>
      <xdr:rowOff>82440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612720" y="2019960"/>
          <a:ext cx="4391640" cy="5006520"/>
        </a:xfrm>
        <a:prstGeom prst="rect">
          <a:avLst/>
        </a:prstGeom>
        <a:ln w="0">
          <a:solidFill>
            <a:srgbClr val="4f81bd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54000</xdr:colOff>
      <xdr:row>3</xdr:row>
      <xdr:rowOff>10080</xdr:rowOff>
    </xdr:from>
    <xdr:to>
      <xdr:col>21</xdr:col>
      <xdr:colOff>464400</xdr:colOff>
      <xdr:row>31</xdr:row>
      <xdr:rowOff>67320</xdr:rowOff>
    </xdr:to>
    <xdr:graphicFrame>
      <xdr:nvGraphicFramePr>
        <xdr:cNvPr id="1" name="Chart 1"/>
        <xdr:cNvGraphicFramePr/>
      </xdr:nvGraphicFramePr>
      <xdr:xfrm>
        <a:off x="3108240" y="553320"/>
        <a:ext cx="10184400" cy="539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28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2" ySplit="1" topLeftCell="C221" activePane="bottomRight" state="frozen"/>
      <selection pane="topLeft" activeCell="A1" activeCellId="0" sqref="A1"/>
      <selection pane="topRight" activeCell="C1" activeCellId="0" sqref="C1"/>
      <selection pane="bottomLeft" activeCell="A221" activeCellId="0" sqref="A221"/>
      <selection pane="bottomRight" activeCell="R255" activeCellId="0" sqref="R255"/>
    </sheetView>
  </sheetViews>
  <sheetFormatPr defaultColWidth="8.66796875" defaultRowHeight="13.8" zeroHeight="false" outlineLevelRow="0" outlineLevelCol="0"/>
  <cols>
    <col collapsed="false" customWidth="true" hidden="false" outlineLevel="0" max="2" min="2" style="1" width="2.89"/>
    <col collapsed="false" customWidth="true" hidden="false" outlineLevel="0" max="7" min="3" style="0" width="2.89"/>
    <col collapsed="false" customWidth="true" hidden="false" outlineLevel="0" max="22" min="22" style="0" width="10.3"/>
    <col collapsed="false" customWidth="true" hidden="false" outlineLevel="0" max="1024" min="999" style="0" width="11.52"/>
  </cols>
  <sheetData>
    <row r="1" customFormat="false" ht="15" hidden="false" customHeight="true" outlineLevel="0" collapsed="false">
      <c r="C1" s="0" t="n">
        <v>4</v>
      </c>
      <c r="D1" s="0" t="n">
        <v>3</v>
      </c>
      <c r="E1" s="0" t="n">
        <v>2</v>
      </c>
      <c r="F1" s="0" t="n">
        <v>1</v>
      </c>
      <c r="G1" s="0" t="n">
        <v>0</v>
      </c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 t="s">
        <v>6</v>
      </c>
    </row>
    <row r="2" customFormat="false" ht="15" hidden="false" customHeight="true" outlineLevel="0" collapsed="false">
      <c r="A2" s="0" t="s">
        <v>7</v>
      </c>
      <c r="B2" s="1" t="n">
        <v>0</v>
      </c>
      <c r="D2" s="3"/>
      <c r="F2" s="3"/>
      <c r="G2" s="3"/>
      <c r="P2" s="0" t="n">
        <v>0</v>
      </c>
      <c r="Q2" s="0" t="n">
        <v>0</v>
      </c>
      <c r="R2" s="4" t="n">
        <f aca="false">ROUND(Q2*$I$7/255,0)</f>
        <v>0</v>
      </c>
      <c r="S2" s="4" t="n">
        <f aca="false">IF(R2&gt;$J$4,IF(R2&gt;$I$7-$J$6, 2, 1),0)</f>
        <v>0</v>
      </c>
      <c r="T2" s="4" t="n">
        <f aca="false">IF($R2=0,0,IF($S2=0,0,IF($S2=1,(1+INT(($R2-$J$4-1)/$J$5)),IF($S2=2,$I$3-1,0))))</f>
        <v>0</v>
      </c>
      <c r="U2" s="4" t="n">
        <f aca="false">IF($R2=0,0,IF($S2=0,$R2+$L$4,IF($S2=1,$R2-$J$4-(INT(($R2-$J$4-1)/$J$5))*$J$5,IF($S2=2,$R2-$J$4-$K$5,0))))</f>
        <v>0</v>
      </c>
      <c r="V2" s="4" t="str">
        <f aca="false">com.sun.star.sheet.addin.Analysis.getDec2Bin(T2+U2*32,8)</f>
        <v>00000000</v>
      </c>
    </row>
    <row r="3" customFormat="false" ht="15" hidden="false" customHeight="true" outlineLevel="0" collapsed="false">
      <c r="B3" s="1" t="n">
        <v>1</v>
      </c>
      <c r="D3" s="3"/>
      <c r="G3" s="3"/>
      <c r="I3" s="0" t="n">
        <v>16</v>
      </c>
      <c r="P3" s="4" t="n">
        <f aca="false">IF(R3=R2,0,1)</f>
        <v>0</v>
      </c>
      <c r="Q3" s="0" t="n">
        <v>1</v>
      </c>
      <c r="R3" s="4" t="n">
        <f aca="false">ROUND(Q3*$I$7/255,0)</f>
        <v>0</v>
      </c>
      <c r="S3" s="4" t="n">
        <f aca="false">IF(R3&gt;$J$4,IF(R3&gt;$I$7-$J$6, 2, 1),0)</f>
        <v>0</v>
      </c>
      <c r="T3" s="4" t="n">
        <f aca="false">IF($R3=0,0,IF($S3=0,0,IF($S3=1,(1+INT(($R3-$J$4-1)/$J$5)),IF($S3=2,$I$3-1,0))))</f>
        <v>0</v>
      </c>
      <c r="U3" s="4" t="n">
        <f aca="false">IF($R3=0,0,IF($S3=0,$R3+$L$4,IF($S3=1,$R3-$J$4-(INT(($R3-$J$4-1)/$J$5))*$J$5,IF($S3=2,$R3-$J$4-$K$5,0))))</f>
        <v>0</v>
      </c>
      <c r="V3" s="4" t="str">
        <f aca="false">com.sun.star.sheet.addin.Analysis.getDec2Bin(T3+U3*32,8)</f>
        <v>00000000</v>
      </c>
    </row>
    <row r="4" customFormat="false" ht="15" hidden="false" customHeight="true" outlineLevel="0" collapsed="false">
      <c r="B4" s="1" t="n">
        <v>2</v>
      </c>
      <c r="D4" s="3"/>
      <c r="F4" s="3"/>
      <c r="I4" s="0" t="n">
        <v>1</v>
      </c>
      <c r="J4" s="0" t="n">
        <v>3</v>
      </c>
      <c r="K4" s="4" t="n">
        <f aca="false">I4*J4</f>
        <v>3</v>
      </c>
      <c r="L4" s="0" t="n">
        <v>1</v>
      </c>
      <c r="P4" s="4" t="n">
        <f aca="false">IF(R4=R3,0,1)</f>
        <v>0</v>
      </c>
      <c r="Q4" s="0" t="n">
        <v>2</v>
      </c>
      <c r="R4" s="4" t="n">
        <f aca="false">ROUND(Q4*$I$7/255,0)</f>
        <v>0</v>
      </c>
      <c r="S4" s="4" t="n">
        <f aca="false">IF(R4&gt;$J$4,IF(R4&gt;$I$7-$J$6, 2, 1),0)</f>
        <v>0</v>
      </c>
      <c r="T4" s="4" t="n">
        <f aca="false">IF($R4=0,0,IF($S4=0,0,IF($S4=1,(1+INT(($R4-$J$4-1)/$J$5)),IF($S4=2,$I$3-1,0))))</f>
        <v>0</v>
      </c>
      <c r="U4" s="4" t="n">
        <f aca="false">IF($R4=0,0,IF($S4=0,$R4+$L$4,IF($S4=1,$R4-$J$4-(INT(($R4-$J$4-1)/$J$5))*$J$5,IF($S4=2,$R4-$J$4-$K$5,0))))</f>
        <v>0</v>
      </c>
      <c r="V4" s="4" t="str">
        <f aca="false">com.sun.star.sheet.addin.Analysis.getDec2Bin(T4+U4*32,8)</f>
        <v>00000000</v>
      </c>
    </row>
    <row r="5" customFormat="false" ht="15" hidden="false" customHeight="true" outlineLevel="0" collapsed="false">
      <c r="B5" s="1" t="n">
        <v>3</v>
      </c>
      <c r="D5" s="3"/>
      <c r="G5" s="3"/>
      <c r="I5" s="0" t="n">
        <f aca="false">I3-2</f>
        <v>14</v>
      </c>
      <c r="J5" s="0" t="n">
        <v>4</v>
      </c>
      <c r="K5" s="0" t="n">
        <f aca="false">I5*J5</f>
        <v>56</v>
      </c>
      <c r="P5" s="4" t="n">
        <f aca="false">IF(R5=R4,0,1)</f>
        <v>1</v>
      </c>
      <c r="Q5" s="0" t="n">
        <v>3</v>
      </c>
      <c r="R5" s="4" t="n">
        <f aca="false">ROUND(Q5*$I$7/255,0)</f>
        <v>1</v>
      </c>
      <c r="S5" s="4" t="n">
        <f aca="false">IF(R5&gt;$J$4,IF(R5&gt;$I$7-$J$6, 2, 1),0)</f>
        <v>0</v>
      </c>
      <c r="T5" s="4" t="n">
        <f aca="false">IF($R5=0,0,IF($S5=0,0,IF($S5=1,(1+INT(($R5-$J$4-1)/$J$5)),IF($S5=2,$I$3-1,0))))</f>
        <v>0</v>
      </c>
      <c r="U5" s="4" t="n">
        <f aca="false">IF($R5=0,0,IF($S5=0,$R5+$L$4,IF($S5=1,$R5-$J$4-(INT(($R5-$J$4-1)/$J$5))*$J$5,IF($S5=2,$R5-$J$4-$K$5,0))))</f>
        <v>2</v>
      </c>
      <c r="V5" s="4" t="str">
        <f aca="false">com.sun.star.sheet.addin.Analysis.getDec2Bin(T5+U5*32,8)</f>
        <v>01000000</v>
      </c>
    </row>
    <row r="6" customFormat="false" ht="15" hidden="false" customHeight="true" outlineLevel="0" collapsed="false">
      <c r="B6" s="1" t="n">
        <v>4</v>
      </c>
      <c r="D6" s="3"/>
      <c r="F6" s="3"/>
      <c r="I6" s="0" t="n">
        <v>1</v>
      </c>
      <c r="J6" s="0" t="n">
        <v>3</v>
      </c>
      <c r="K6" s="0" t="n">
        <f aca="false">I6*J6</f>
        <v>3</v>
      </c>
      <c r="P6" s="4" t="n">
        <f aca="false">IF(R6=R5,0,1)</f>
        <v>0</v>
      </c>
      <c r="Q6" s="0" t="n">
        <v>4</v>
      </c>
      <c r="R6" s="4" t="n">
        <f aca="false">ROUND(Q6*$I$7/255,0)</f>
        <v>1</v>
      </c>
      <c r="S6" s="4" t="n">
        <f aca="false">IF(R6&gt;$J$4,IF(R6&gt;$I$7-$J$6, 2, 1),0)</f>
        <v>0</v>
      </c>
      <c r="T6" s="4" t="n">
        <f aca="false">IF($R6=0,0,IF($S6=0,0,IF($S6=1,(1+INT(($R6-$J$4-1)/$J$5)),IF($S6=2,$I$3-1,0))))</f>
        <v>0</v>
      </c>
      <c r="U6" s="4" t="n">
        <f aca="false">IF($R6=0,0,IF($S6=0,$R6+$L$4,IF($S6=1,$R6-$J$4-(INT(($R6-$J$4-1)/$J$5))*$J$5,IF($S6=2,$R6-$J$4-$K$5,0))))</f>
        <v>2</v>
      </c>
      <c r="V6" s="4" t="str">
        <f aca="false">com.sun.star.sheet.addin.Analysis.getDec2Bin(T6+U6*32,8)</f>
        <v>01000000</v>
      </c>
    </row>
    <row r="7" customFormat="false" ht="15" hidden="false" customHeight="true" outlineLevel="0" collapsed="false">
      <c r="B7" s="1" t="n">
        <v>5</v>
      </c>
      <c r="D7" s="3"/>
      <c r="G7" s="3"/>
      <c r="I7" s="0" t="n">
        <f aca="false">K6+K5+K4</f>
        <v>62</v>
      </c>
      <c r="J7" s="4"/>
      <c r="P7" s="4" t="n">
        <f aca="false">IF(R7=R6,0,1)</f>
        <v>0</v>
      </c>
      <c r="Q7" s="0" t="n">
        <v>5</v>
      </c>
      <c r="R7" s="4" t="n">
        <f aca="false">ROUND(Q7*$I$7/255,0)</f>
        <v>1</v>
      </c>
      <c r="S7" s="4" t="n">
        <f aca="false">IF(R7&gt;$J$4,IF(R7&gt;$I$7-$J$6, 2, 1),0)</f>
        <v>0</v>
      </c>
      <c r="T7" s="4" t="n">
        <f aca="false">IF($R7=0,0,IF($S7=0,0,IF($S7=1,(1+INT(($R7-$J$4-1)/$J$5)),IF($S7=2,$I$3-1,0))))</f>
        <v>0</v>
      </c>
      <c r="U7" s="4" t="n">
        <f aca="false">IF($R7=0,0,IF($S7=0,$R7+$L$4,IF($S7=1,$R7-$J$4-(INT(($R7-$J$4-1)/$J$5))*$J$5,IF($S7=2,$R7-$J$4-$K$5,0))))</f>
        <v>2</v>
      </c>
      <c r="V7" s="4" t="str">
        <f aca="false">com.sun.star.sheet.addin.Analysis.getDec2Bin(T7+U7*32,8)</f>
        <v>01000000</v>
      </c>
    </row>
    <row r="8" customFormat="false" ht="15" hidden="false" customHeight="true" outlineLevel="0" collapsed="false">
      <c r="B8" s="1" t="n">
        <v>6</v>
      </c>
      <c r="D8" s="3"/>
      <c r="F8" s="3"/>
      <c r="G8" s="3"/>
      <c r="P8" s="4" t="n">
        <f aca="false">IF(R8=R7,0,1)</f>
        <v>0</v>
      </c>
      <c r="Q8" s="0" t="n">
        <v>6</v>
      </c>
      <c r="R8" s="4" t="n">
        <f aca="false">ROUND(Q8*$I$7/255,0)</f>
        <v>1</v>
      </c>
      <c r="S8" s="4" t="n">
        <f aca="false">IF(R8&gt;$J$4,IF(R8&gt;$I$7-$J$6, 2, 1),0)</f>
        <v>0</v>
      </c>
      <c r="T8" s="4" t="n">
        <f aca="false">IF($R8=0,0,IF($S8=0,0,IF($S8=1,(1+INT(($R8-$J$4-1)/$J$5)),IF($S8=2,$I$3-1,0))))</f>
        <v>0</v>
      </c>
      <c r="U8" s="4" t="n">
        <f aca="false">IF($R8=0,0,IF($S8=0,$R8+$L$4,IF($S8=1,$R8-$J$4-(INT(($R8-$J$4-1)/$J$5))*$J$5,IF($S8=2,$R8-$J$4-$K$5,0))))</f>
        <v>2</v>
      </c>
      <c r="V8" s="4" t="str">
        <f aca="false">com.sun.star.sheet.addin.Analysis.getDec2Bin(T8+U8*32,8)</f>
        <v>01000000</v>
      </c>
    </row>
    <row r="9" customFormat="false" ht="15" hidden="false" customHeight="true" outlineLevel="0" collapsed="false">
      <c r="B9" s="1" t="n">
        <v>7</v>
      </c>
      <c r="P9" s="4" t="n">
        <f aca="false">IF(R9=R8,0,1)</f>
        <v>1</v>
      </c>
      <c r="Q9" s="0" t="n">
        <v>7</v>
      </c>
      <c r="R9" s="4" t="n">
        <f aca="false">ROUND(Q9*$I$7/255,0)</f>
        <v>2</v>
      </c>
      <c r="S9" s="4" t="n">
        <f aca="false">IF(R9&gt;$J$4,IF(R9&gt;$I$7-$J$6, 2, 1),0)</f>
        <v>0</v>
      </c>
      <c r="T9" s="4" t="n">
        <f aca="false">IF($R9=0,0,IF($S9=0,0,IF($S9=1,(1+INT(($R9-$J$4-1)/$J$5)),IF($S9=2,$I$3-1,0))))</f>
        <v>0</v>
      </c>
      <c r="U9" s="4" t="n">
        <f aca="false">IF($R9=0,0,IF($S9=0,$R9+$L$4,IF($S9=1,$R9-$J$4-(INT(($R9-$J$4-1)/$J$5))*$J$5,IF($S9=2,$R9-$J$4-$K$5,0))))</f>
        <v>3</v>
      </c>
      <c r="V9" s="4" t="str">
        <f aca="false">com.sun.star.sheet.addin.Analysis.getDec2Bin(T9+U9*32,8)</f>
        <v>01100000</v>
      </c>
    </row>
    <row r="10" customFormat="false" ht="15" hidden="false" customHeight="true" outlineLevel="0" collapsed="false">
      <c r="P10" s="4" t="n">
        <f aca="false">IF(R10=R9,0,1)</f>
        <v>0</v>
      </c>
      <c r="Q10" s="0" t="n">
        <v>8</v>
      </c>
      <c r="R10" s="4" t="n">
        <f aca="false">ROUND(Q10*$I$7/255,0)</f>
        <v>2</v>
      </c>
      <c r="S10" s="4" t="n">
        <f aca="false">IF(R10&gt;$J$4,IF(R10&gt;$I$7-$J$6, 2, 1),0)</f>
        <v>0</v>
      </c>
      <c r="T10" s="4" t="n">
        <f aca="false">IF($R10=0,0,IF($S10=0,0,IF($S10=1,(1+INT(($R10-$J$4-1)/$J$5)),IF($S10=2,$I$3-1,0))))</f>
        <v>0</v>
      </c>
      <c r="U10" s="4" t="n">
        <f aca="false">IF($R10=0,0,IF($S10=0,$R10+$L$4,IF($S10=1,$R10-$J$4-(INT(($R10-$J$4-1)/$J$5))*$J$5,IF($S10=2,$R10-$J$4-$K$5,0))))</f>
        <v>3</v>
      </c>
      <c r="V10" s="4" t="str">
        <f aca="false">com.sun.star.sheet.addin.Analysis.getDec2Bin(T10+U10*32,8)</f>
        <v>01100000</v>
      </c>
    </row>
    <row r="11" customFormat="false" ht="15" hidden="false" customHeight="true" outlineLevel="0" collapsed="false">
      <c r="P11" s="4" t="n">
        <f aca="false">IF(R11=R10,0,1)</f>
        <v>0</v>
      </c>
      <c r="Q11" s="0" t="n">
        <v>9</v>
      </c>
      <c r="R11" s="4" t="n">
        <f aca="false">ROUND(Q11*$I$7/255,0)</f>
        <v>2</v>
      </c>
      <c r="S11" s="4" t="n">
        <f aca="false">IF(R11&gt;$J$4,IF(R11&gt;$I$7-$J$6, 2, 1),0)</f>
        <v>0</v>
      </c>
      <c r="T11" s="4" t="n">
        <f aca="false">IF($R11=0,0,IF($S11=0,0,IF($S11=1,(1+INT(($R11-$J$4-1)/$J$5)),IF($S11=2,$I$3-1,0))))</f>
        <v>0</v>
      </c>
      <c r="U11" s="4" t="n">
        <f aca="false">IF($R11=0,0,IF($S11=0,$R11+$L$4,IF($S11=1,$R11-$J$4-(INT(($R11-$J$4-1)/$J$5))*$J$5,IF($S11=2,$R11-$J$4-$K$5,0))))</f>
        <v>3</v>
      </c>
      <c r="V11" s="4" t="str">
        <f aca="false">com.sun.star.sheet.addin.Analysis.getDec2Bin(T11+U11*32,8)</f>
        <v>01100000</v>
      </c>
    </row>
    <row r="12" customFormat="false" ht="15" hidden="false" customHeight="true" outlineLevel="0" collapsed="false">
      <c r="A12" s="0" t="s">
        <v>8</v>
      </c>
      <c r="B12" s="1" t="n">
        <v>0</v>
      </c>
      <c r="C12" s="3"/>
      <c r="D12" s="3"/>
      <c r="F12" s="3"/>
      <c r="P12" s="4" t="n">
        <f aca="false">IF(R12=R11,0,1)</f>
        <v>0</v>
      </c>
      <c r="Q12" s="0" t="n">
        <v>10</v>
      </c>
      <c r="R12" s="4" t="n">
        <f aca="false">ROUND(Q12*$I$7/255,0)</f>
        <v>2</v>
      </c>
      <c r="S12" s="4" t="n">
        <f aca="false">IF(R12&gt;$J$4,IF(R12&gt;$I$7-$J$6, 2, 1),0)</f>
        <v>0</v>
      </c>
      <c r="T12" s="4" t="n">
        <f aca="false">IF($R12=0,0,IF($S12=0,0,IF($S12=1,(1+INT(($R12-$J$4-1)/$J$5)),IF($S12=2,$I$3-1,0))))</f>
        <v>0</v>
      </c>
      <c r="U12" s="4" t="n">
        <f aca="false">IF($R12=0,0,IF($S12=0,$R12+$L$4,IF($S12=1,$R12-$J$4-(INT(($R12-$J$4-1)/$J$5))*$J$5,IF($S12=2,$R12-$J$4-$K$5,0))))</f>
        <v>3</v>
      </c>
      <c r="V12" s="4" t="str">
        <f aca="false">com.sun.star.sheet.addin.Analysis.getDec2Bin(T12+U12*32,8)</f>
        <v>01100000</v>
      </c>
    </row>
    <row r="13" customFormat="false" ht="15" hidden="false" customHeight="true" outlineLevel="0" collapsed="false">
      <c r="B13" s="1" t="n">
        <v>1</v>
      </c>
      <c r="D13" s="3"/>
      <c r="F13" s="3"/>
      <c r="P13" s="4" t="n">
        <f aca="false">IF(R13=R12,0,1)</f>
        <v>1</v>
      </c>
      <c r="Q13" s="0" t="n">
        <v>11</v>
      </c>
      <c r="R13" s="4" t="n">
        <f aca="false">ROUND(Q13*$I$7/255,0)</f>
        <v>3</v>
      </c>
      <c r="S13" s="4" t="n">
        <f aca="false">IF(R13&gt;$J$4,IF(R13&gt;$I$7-$J$6, 2, 1),0)</f>
        <v>0</v>
      </c>
      <c r="T13" s="4" t="n">
        <f aca="false">IF($R13=0,0,IF($S13=0,0,IF($S13=1,(1+INT(($R13-$J$4-1)/$J$5)),IF($S13=2,$I$3-1,0))))</f>
        <v>0</v>
      </c>
      <c r="U13" s="4" t="n">
        <f aca="false">IF($R13=0,0,IF($S13=0,$R13+$L$4,IF($S13=1,$R13-$J$4-(INT(($R13-$J$4-1)/$J$5))*$J$5,IF($S13=2,$R13-$J$4-$K$5,0))))</f>
        <v>4</v>
      </c>
      <c r="V13" s="4" t="str">
        <f aca="false">com.sun.star.sheet.addin.Analysis.getDec2Bin(T13+U13*32,8)</f>
        <v>10000000</v>
      </c>
    </row>
    <row r="14" customFormat="false" ht="15" hidden="false" customHeight="true" outlineLevel="0" collapsed="false">
      <c r="B14" s="1" t="n">
        <v>2</v>
      </c>
      <c r="C14" s="3"/>
      <c r="F14" s="3"/>
      <c r="P14" s="4" t="n">
        <f aca="false">IF(R14=R13,0,1)</f>
        <v>0</v>
      </c>
      <c r="Q14" s="0" t="n">
        <v>12</v>
      </c>
      <c r="R14" s="4" t="n">
        <f aca="false">ROUND(Q14*$I$7/255,0)</f>
        <v>3</v>
      </c>
      <c r="S14" s="4" t="n">
        <f aca="false">IF(R14&gt;$J$4,IF(R14&gt;$I$7-$J$6, 2, 1),0)</f>
        <v>0</v>
      </c>
      <c r="T14" s="4" t="n">
        <f aca="false">IF($R14=0,0,IF($S14=0,0,IF($S14=1,(1+INT(($R14-$J$4-1)/$J$5)),IF($S14=2,$I$3-1,0))))</f>
        <v>0</v>
      </c>
      <c r="U14" s="4" t="n">
        <f aca="false">IF($R14=0,0,IF($S14=0,$R14+$L$4,IF($S14=1,$R14-$J$4-(INT(($R14-$J$4-1)/$J$5))*$J$5,IF($S14=2,$R14-$J$4-$K$5,0))))</f>
        <v>4</v>
      </c>
      <c r="V14" s="4" t="str">
        <f aca="false">com.sun.star.sheet.addin.Analysis.getDec2Bin(T14+U14*32,8)</f>
        <v>10000000</v>
      </c>
    </row>
    <row r="15" customFormat="false" ht="15" hidden="false" customHeight="true" outlineLevel="0" collapsed="false">
      <c r="B15" s="1" t="n">
        <v>3</v>
      </c>
      <c r="D15" s="3"/>
      <c r="F15" s="3"/>
      <c r="P15" s="4" t="n">
        <f aca="false">IF(R15=R14,0,1)</f>
        <v>0</v>
      </c>
      <c r="Q15" s="0" t="n">
        <v>13</v>
      </c>
      <c r="R15" s="4" t="n">
        <f aca="false">ROUND(Q15*$I$7/255,0)</f>
        <v>3</v>
      </c>
      <c r="S15" s="4" t="n">
        <f aca="false">IF(R15&gt;$J$4,IF(R15&gt;$I$7-$J$6, 2, 1),0)</f>
        <v>0</v>
      </c>
      <c r="T15" s="4" t="n">
        <f aca="false">IF($R15=0,0,IF($S15=0,0,IF($S15=1,(1+INT(($R15-$J$4-1)/$J$5)),IF($S15=2,$I$3-1,0))))</f>
        <v>0</v>
      </c>
      <c r="U15" s="4" t="n">
        <f aca="false">IF($R15=0,0,IF($S15=0,$R15+$L$4,IF($S15=1,$R15-$J$4-(INT(($R15-$J$4-1)/$J$5))*$J$5,IF($S15=2,$R15-$J$4-$K$5,0))))</f>
        <v>4</v>
      </c>
      <c r="V15" s="4" t="str">
        <f aca="false">com.sun.star.sheet.addin.Analysis.getDec2Bin(T15+U15*32,8)</f>
        <v>10000000</v>
      </c>
    </row>
    <row r="16" customFormat="false" ht="15" hidden="false" customHeight="true" outlineLevel="0" collapsed="false">
      <c r="B16" s="1" t="n">
        <v>4</v>
      </c>
      <c r="C16" s="3"/>
      <c r="F16" s="3"/>
      <c r="P16" s="4" t="n">
        <f aca="false">IF(R16=R15,0,1)</f>
        <v>0</v>
      </c>
      <c r="Q16" s="0" t="n">
        <v>14</v>
      </c>
      <c r="R16" s="4" t="n">
        <f aca="false">ROUND(Q16*$I$7/255,0)</f>
        <v>3</v>
      </c>
      <c r="S16" s="4" t="n">
        <f aca="false">IF(R16&gt;$J$4,IF(R16&gt;$I$7-$J$6, 2, 1),0)</f>
        <v>0</v>
      </c>
      <c r="T16" s="4" t="n">
        <f aca="false">IF($R16=0,0,IF($S16=0,0,IF($S16=1,(1+INT(($R16-$J$4-1)/$J$5)),IF($S16=2,$I$3-1,0))))</f>
        <v>0</v>
      </c>
      <c r="U16" s="4" t="n">
        <f aca="false">IF($R16=0,0,IF($S16=0,$R16+$L$4,IF($S16=1,$R16-$J$4-(INT(($R16-$J$4-1)/$J$5))*$J$5,IF($S16=2,$R16-$J$4-$K$5,0))))</f>
        <v>4</v>
      </c>
      <c r="V16" s="4" t="str">
        <f aca="false">com.sun.star.sheet.addin.Analysis.getDec2Bin(T16+U16*32,8)</f>
        <v>10000000</v>
      </c>
    </row>
    <row r="17" customFormat="false" ht="15" hidden="false" customHeight="true" outlineLevel="0" collapsed="false">
      <c r="B17" s="1" t="n">
        <v>5</v>
      </c>
      <c r="D17" s="3"/>
      <c r="F17" s="3"/>
      <c r="P17" s="4" t="n">
        <f aca="false">IF(R17=R16,0,1)</f>
        <v>1</v>
      </c>
      <c r="Q17" s="0" t="n">
        <v>15</v>
      </c>
      <c r="R17" s="4" t="n">
        <f aca="false">ROUND(Q17*$I$7/255,0)</f>
        <v>4</v>
      </c>
      <c r="S17" s="4" t="n">
        <f aca="false">IF(R17&gt;$J$4,IF(R17&gt;$I$7-$J$6, 2, 1),0)</f>
        <v>1</v>
      </c>
      <c r="T17" s="4" t="n">
        <f aca="false">IF($R17=0,0,IF($S17=0,0,IF($S17=1,(1+INT(($R17-$J$4-1)/$J$5)),IF($S17=2,$I$3-1,0))))</f>
        <v>1</v>
      </c>
      <c r="U17" s="4" t="n">
        <f aca="false">IF($R17=0,0,IF($S17=0,$R17+$L$4,IF($S17=1,$R17-$J$4-(INT(($R17-$J$4-1)/$J$5))*$J$5,IF($S17=2,$R17-$J$4-$K$5,0))))</f>
        <v>1</v>
      </c>
      <c r="V17" s="4" t="str">
        <f aca="false">com.sun.star.sheet.addin.Analysis.getDec2Bin(T17+U17*32,8)</f>
        <v>00100001</v>
      </c>
    </row>
    <row r="18" customFormat="false" ht="15" hidden="false" customHeight="true" outlineLevel="0" collapsed="false">
      <c r="B18" s="1" t="n">
        <v>6</v>
      </c>
      <c r="C18" s="3"/>
      <c r="D18" s="3"/>
      <c r="F18" s="3"/>
      <c r="P18" s="4" t="n">
        <f aca="false">IF(R18=R17,0,1)</f>
        <v>0</v>
      </c>
      <c r="Q18" s="0" t="n">
        <v>16</v>
      </c>
      <c r="R18" s="4" t="n">
        <f aca="false">ROUND(Q18*$I$7/255,0)</f>
        <v>4</v>
      </c>
      <c r="S18" s="4" t="n">
        <f aca="false">IF(R18&gt;$J$4,IF(R18&gt;$I$7-$J$6, 2, 1),0)</f>
        <v>1</v>
      </c>
      <c r="T18" s="4" t="n">
        <f aca="false">IF($R18=0,0,IF($S18=0,0,IF($S18=1,(1+INT(($R18-$J$4-1)/$J$5)),IF($S18=2,$I$3-1,0))))</f>
        <v>1</v>
      </c>
      <c r="U18" s="4" t="n">
        <f aca="false">IF($R18=0,0,IF($S18=0,$R18+$L$4,IF($S18=1,$R18-$J$4-(INT(($R18-$J$4-1)/$J$5))*$J$5,IF($S18=2,$R18-$J$4-$K$5,0))))</f>
        <v>1</v>
      </c>
      <c r="V18" s="4" t="str">
        <f aca="false">com.sun.star.sheet.addin.Analysis.getDec2Bin(T18+U18*32,8)</f>
        <v>00100001</v>
      </c>
    </row>
    <row r="19" customFormat="false" ht="15" hidden="false" customHeight="true" outlineLevel="0" collapsed="false">
      <c r="B19" s="1" t="n">
        <v>7</v>
      </c>
      <c r="P19" s="4" t="n">
        <f aca="false">IF(R19=R18,0,1)</f>
        <v>0</v>
      </c>
      <c r="Q19" s="0" t="n">
        <v>17</v>
      </c>
      <c r="R19" s="4" t="n">
        <f aca="false">ROUND(Q19*$I$7/255,0)</f>
        <v>4</v>
      </c>
      <c r="S19" s="4" t="n">
        <f aca="false">IF(R19&gt;$J$4,IF(R19&gt;$I$7-$J$6, 2, 1),0)</f>
        <v>1</v>
      </c>
      <c r="T19" s="4" t="n">
        <f aca="false">IF($R19=0,0,IF($S19=0,0,IF($S19=1,(1+INT(($R19-$J$4-1)/$J$5)),IF($S19=2,$I$3-1,0))))</f>
        <v>1</v>
      </c>
      <c r="U19" s="4" t="n">
        <f aca="false">IF($R19=0,0,IF($S19=0,$R19+$L$4,IF($S19=1,$R19-$J$4-(INT(($R19-$J$4-1)/$J$5))*$J$5,IF($S19=2,$R19-$J$4-$K$5,0))))</f>
        <v>1</v>
      </c>
      <c r="V19" s="4" t="str">
        <f aca="false">com.sun.star.sheet.addin.Analysis.getDec2Bin(T19+U19*32,8)</f>
        <v>00100001</v>
      </c>
    </row>
    <row r="20" customFormat="false" ht="15" hidden="false" customHeight="true" outlineLevel="0" collapsed="false">
      <c r="P20" s="4" t="n">
        <f aca="false">IF(R20=R19,0,1)</f>
        <v>0</v>
      </c>
      <c r="Q20" s="0" t="n">
        <v>18</v>
      </c>
      <c r="R20" s="4" t="n">
        <f aca="false">ROUND(Q20*$I$7/255,0)</f>
        <v>4</v>
      </c>
      <c r="S20" s="4" t="n">
        <f aca="false">IF(R20&gt;$J$4,IF(R20&gt;$I$7-$J$6, 2, 1),0)</f>
        <v>1</v>
      </c>
      <c r="T20" s="4" t="n">
        <f aca="false">IF($R20=0,0,IF($S20=0,0,IF($S20=1,(1+INT(($R20-$J$4-1)/$J$5)),IF($S20=2,$I$3-1,0))))</f>
        <v>1</v>
      </c>
      <c r="U20" s="4" t="n">
        <f aca="false">IF($R20=0,0,IF($S20=0,$R20+$L$4,IF($S20=1,$R20-$J$4-(INT(($R20-$J$4-1)/$J$5))*$J$5,IF($S20=2,$R20-$J$4-$K$5,0))))</f>
        <v>1</v>
      </c>
      <c r="V20" s="4" t="str">
        <f aca="false">com.sun.star.sheet.addin.Analysis.getDec2Bin(T20+U20*32,8)</f>
        <v>00100001</v>
      </c>
    </row>
    <row r="21" customFormat="false" ht="15" hidden="false" customHeight="true" outlineLevel="0" collapsed="false">
      <c r="P21" s="4" t="n">
        <f aca="false">IF(R21=R20,0,1)</f>
        <v>1</v>
      </c>
      <c r="Q21" s="0" t="n">
        <v>19</v>
      </c>
      <c r="R21" s="4" t="n">
        <f aca="false">ROUND(Q21*$I$7/255,0)</f>
        <v>5</v>
      </c>
      <c r="S21" s="4" t="n">
        <f aca="false">IF(R21&gt;$J$4,IF(R21&gt;$I$7-$J$6, 2, 1),0)</f>
        <v>1</v>
      </c>
      <c r="T21" s="4" t="n">
        <f aca="false">IF($R21=0,0,IF($S21=0,0,IF($S21=1,(1+INT(($R21-$J$4-1)/$J$5)),IF($S21=2,$I$3-1,0))))</f>
        <v>1</v>
      </c>
      <c r="U21" s="4" t="n">
        <f aca="false">IF($R21=0,0,IF($S21=0,$R21+$L$4,IF($S21=1,$R21-$J$4-(INT(($R21-$J$4-1)/$J$5))*$J$5,IF($S21=2,$R21-$J$4-$K$5,0))))</f>
        <v>2</v>
      </c>
      <c r="V21" s="4" t="str">
        <f aca="false">com.sun.star.sheet.addin.Analysis.getDec2Bin(T21+U21*32,8)</f>
        <v>01000001</v>
      </c>
    </row>
    <row r="22" customFormat="false" ht="15" hidden="false" customHeight="true" outlineLevel="0" collapsed="false">
      <c r="A22" s="0" t="s">
        <v>9</v>
      </c>
      <c r="B22" s="1" t="n">
        <v>0</v>
      </c>
      <c r="C22" s="3"/>
      <c r="D22" s="3"/>
      <c r="F22" s="3"/>
      <c r="G22" s="3"/>
      <c r="P22" s="4" t="n">
        <f aca="false">IF(R22=R21,0,1)</f>
        <v>0</v>
      </c>
      <c r="Q22" s="0" t="n">
        <v>20</v>
      </c>
      <c r="R22" s="4" t="n">
        <f aca="false">ROUND(Q22*$I$7/255,0)</f>
        <v>5</v>
      </c>
      <c r="S22" s="4" t="n">
        <f aca="false">IF(R22&gt;$J$4,IF(R22&gt;$I$7-$J$6, 2, 1),0)</f>
        <v>1</v>
      </c>
      <c r="T22" s="4" t="n">
        <f aca="false">IF($R22=0,0,IF($S22=0,0,IF($S22=1,(1+INT(($R22-$J$4-1)/$J$5)),IF($S22=2,$I$3-1,0))))</f>
        <v>1</v>
      </c>
      <c r="U22" s="4" t="n">
        <f aca="false">IF($R22=0,0,IF($S22=0,$R22+$L$4,IF($S22=1,$R22-$J$4-(INT(($R22-$J$4-1)/$J$5))*$J$5,IF($S22=2,$R22-$J$4-$K$5,0))))</f>
        <v>2</v>
      </c>
      <c r="V22" s="4" t="str">
        <f aca="false">com.sun.star.sheet.addin.Analysis.getDec2Bin(T22+U22*32,8)</f>
        <v>01000001</v>
      </c>
    </row>
    <row r="23" customFormat="false" ht="15" hidden="false" customHeight="true" outlineLevel="0" collapsed="false">
      <c r="B23" s="1" t="n">
        <v>1</v>
      </c>
      <c r="D23" s="3"/>
      <c r="G23" s="3"/>
      <c r="P23" s="4" t="n">
        <f aca="false">IF(R23=R22,0,1)</f>
        <v>0</v>
      </c>
      <c r="Q23" s="0" t="n">
        <v>21</v>
      </c>
      <c r="R23" s="4" t="n">
        <f aca="false">ROUND(Q23*$I$7/255,0)</f>
        <v>5</v>
      </c>
      <c r="S23" s="4" t="n">
        <f aca="false">IF(R23&gt;$J$4,IF(R23&gt;$I$7-$J$6, 2, 1),0)</f>
        <v>1</v>
      </c>
      <c r="T23" s="4" t="n">
        <f aca="false">IF($R23=0,0,IF($S23=0,0,IF($S23=1,(1+INT(($R23-$J$4-1)/$J$5)),IF($S23=2,$I$3-1,0))))</f>
        <v>1</v>
      </c>
      <c r="U23" s="4" t="n">
        <f aca="false">IF($R23=0,0,IF($S23=0,$R23+$L$4,IF($S23=1,$R23-$J$4-(INT(($R23-$J$4-1)/$J$5))*$J$5,IF($S23=2,$R23-$J$4-$K$5,0))))</f>
        <v>2</v>
      </c>
      <c r="V23" s="4" t="str">
        <f aca="false">com.sun.star.sheet.addin.Analysis.getDec2Bin(T23+U23*32,8)</f>
        <v>01000001</v>
      </c>
    </row>
    <row r="24" customFormat="false" ht="15" hidden="false" customHeight="true" outlineLevel="0" collapsed="false">
      <c r="B24" s="1" t="n">
        <v>2</v>
      </c>
      <c r="C24" s="3"/>
      <c r="F24" s="3"/>
      <c r="P24" s="4" t="n">
        <f aca="false">IF(R24=R23,0,1)</f>
        <v>0</v>
      </c>
      <c r="Q24" s="0" t="n">
        <v>22</v>
      </c>
      <c r="R24" s="4" t="n">
        <f aca="false">ROUND(Q24*$I$7/255,0)</f>
        <v>5</v>
      </c>
      <c r="S24" s="4" t="n">
        <f aca="false">IF(R24&gt;$J$4,IF(R24&gt;$I$7-$J$6, 2, 1),0)</f>
        <v>1</v>
      </c>
      <c r="T24" s="4" t="n">
        <f aca="false">IF($R24=0,0,IF($S24=0,0,IF($S24=1,(1+INT(($R24-$J$4-1)/$J$5)),IF($S24=2,$I$3-1,0))))</f>
        <v>1</v>
      </c>
      <c r="U24" s="4" t="n">
        <f aca="false">IF($R24=0,0,IF($S24=0,$R24+$L$4,IF($S24=1,$R24-$J$4-(INT(($R24-$J$4-1)/$J$5))*$J$5,IF($S24=2,$R24-$J$4-$K$5,0))))</f>
        <v>2</v>
      </c>
      <c r="V24" s="4" t="str">
        <f aca="false">com.sun.star.sheet.addin.Analysis.getDec2Bin(T24+U24*32,8)</f>
        <v>01000001</v>
      </c>
    </row>
    <row r="25" customFormat="false" ht="15" hidden="false" customHeight="true" outlineLevel="0" collapsed="false">
      <c r="B25" s="1" t="n">
        <v>3</v>
      </c>
      <c r="D25" s="3"/>
      <c r="G25" s="3"/>
      <c r="P25" s="4" t="n">
        <f aca="false">IF(R25=R24,0,1)</f>
        <v>1</v>
      </c>
      <c r="Q25" s="0" t="n">
        <v>23</v>
      </c>
      <c r="R25" s="4" t="n">
        <f aca="false">ROUND(Q25*$I$7/255,0)</f>
        <v>6</v>
      </c>
      <c r="S25" s="4" t="n">
        <f aca="false">IF(R25&gt;$J$4,IF(R25&gt;$I$7-$J$6, 2, 1),0)</f>
        <v>1</v>
      </c>
      <c r="T25" s="4" t="n">
        <f aca="false">IF($R25=0,0,IF($S25=0,0,IF($S25=1,(1+INT(($R25-$J$4-1)/$J$5)),IF($S25=2,$I$3-1,0))))</f>
        <v>1</v>
      </c>
      <c r="U25" s="4" t="n">
        <f aca="false">IF($R25=0,0,IF($S25=0,$R25+$L$4,IF($S25=1,$R25-$J$4-(INT(($R25-$J$4-1)/$J$5))*$J$5,IF($S25=2,$R25-$J$4-$K$5,0))))</f>
        <v>3</v>
      </c>
      <c r="V25" s="4" t="str">
        <f aca="false">com.sun.star.sheet.addin.Analysis.getDec2Bin(T25+U25*32,8)</f>
        <v>01100001</v>
      </c>
    </row>
    <row r="26" customFormat="false" ht="15" hidden="false" customHeight="true" outlineLevel="0" collapsed="false">
      <c r="B26" s="1" t="n">
        <v>4</v>
      </c>
      <c r="C26" s="3"/>
      <c r="F26" s="3"/>
      <c r="P26" s="4" t="n">
        <f aca="false">IF(R26=R25,0,1)</f>
        <v>0</v>
      </c>
      <c r="Q26" s="0" t="n">
        <v>24</v>
      </c>
      <c r="R26" s="4" t="n">
        <f aca="false">ROUND(Q26*$I$7/255,0)</f>
        <v>6</v>
      </c>
      <c r="S26" s="4" t="n">
        <f aca="false">IF(R26&gt;$J$4,IF(R26&gt;$I$7-$J$6, 2, 1),0)</f>
        <v>1</v>
      </c>
      <c r="T26" s="4" t="n">
        <f aca="false">IF($R26=0,0,IF($S26=0,0,IF($S26=1,(1+INT(($R26-$J$4-1)/$J$5)),IF($S26=2,$I$3-1,0))))</f>
        <v>1</v>
      </c>
      <c r="U26" s="4" t="n">
        <f aca="false">IF($R26=0,0,IF($S26=0,$R26+$L$4,IF($S26=1,$R26-$J$4-(INT(($R26-$J$4-1)/$J$5))*$J$5,IF($S26=2,$R26-$J$4-$K$5,0))))</f>
        <v>3</v>
      </c>
      <c r="V26" s="4" t="str">
        <f aca="false">com.sun.star.sheet.addin.Analysis.getDec2Bin(T26+U26*32,8)</f>
        <v>01100001</v>
      </c>
    </row>
    <row r="27" customFormat="false" ht="15" hidden="false" customHeight="true" outlineLevel="0" collapsed="false">
      <c r="B27" s="1" t="n">
        <v>5</v>
      </c>
      <c r="D27" s="3"/>
      <c r="G27" s="3"/>
      <c r="P27" s="4" t="n">
        <f aca="false">IF(R27=R26,0,1)</f>
        <v>0</v>
      </c>
      <c r="Q27" s="0" t="n">
        <v>25</v>
      </c>
      <c r="R27" s="4" t="n">
        <f aca="false">ROUND(Q27*$I$7/255,0)</f>
        <v>6</v>
      </c>
      <c r="S27" s="4" t="n">
        <f aca="false">IF(R27&gt;$J$4,IF(R27&gt;$I$7-$J$6, 2, 1),0)</f>
        <v>1</v>
      </c>
      <c r="T27" s="4" t="n">
        <f aca="false">IF($R27=0,0,IF($S27=0,0,IF($S27=1,(1+INT(($R27-$J$4-1)/$J$5)),IF($S27=2,$I$3-1,0))))</f>
        <v>1</v>
      </c>
      <c r="U27" s="4" t="n">
        <f aca="false">IF($R27=0,0,IF($S27=0,$R27+$L$4,IF($S27=1,$R27-$J$4-(INT(($R27-$J$4-1)/$J$5))*$J$5,IF($S27=2,$R27-$J$4-$K$5,0))))</f>
        <v>3</v>
      </c>
      <c r="V27" s="4" t="str">
        <f aca="false">com.sun.star.sheet.addin.Analysis.getDec2Bin(T27+U27*32,8)</f>
        <v>01100001</v>
      </c>
    </row>
    <row r="28" customFormat="false" ht="15" hidden="false" customHeight="true" outlineLevel="0" collapsed="false">
      <c r="B28" s="1" t="n">
        <v>6</v>
      </c>
      <c r="C28" s="3"/>
      <c r="D28" s="3"/>
      <c r="F28" s="3"/>
      <c r="G28" s="3"/>
      <c r="P28" s="4" t="n">
        <f aca="false">IF(R28=R27,0,1)</f>
        <v>0</v>
      </c>
      <c r="Q28" s="0" t="n">
        <v>26</v>
      </c>
      <c r="R28" s="4" t="n">
        <f aca="false">ROUND(Q28*$I$7/255,0)</f>
        <v>6</v>
      </c>
      <c r="S28" s="4" t="n">
        <f aca="false">IF(R28&gt;$J$4,IF(R28&gt;$I$7-$J$6, 2, 1),0)</f>
        <v>1</v>
      </c>
      <c r="T28" s="4" t="n">
        <f aca="false">IF($R28=0,0,IF($S28=0,0,IF($S28=1,(1+INT(($R28-$J$4-1)/$J$5)),IF($S28=2,$I$3-1,0))))</f>
        <v>1</v>
      </c>
      <c r="U28" s="4" t="n">
        <f aca="false">IF($R28=0,0,IF($S28=0,$R28+$L$4,IF($S28=1,$R28-$J$4-(INT(($R28-$J$4-1)/$J$5))*$J$5,IF($S28=2,$R28-$J$4-$K$5,0))))</f>
        <v>3</v>
      </c>
      <c r="V28" s="4" t="str">
        <f aca="false">com.sun.star.sheet.addin.Analysis.getDec2Bin(T28+U28*32,8)</f>
        <v>01100001</v>
      </c>
    </row>
    <row r="29" customFormat="false" ht="15" hidden="false" customHeight="true" outlineLevel="0" collapsed="false">
      <c r="B29" s="1" t="n">
        <v>7</v>
      </c>
      <c r="P29" s="4" t="n">
        <f aca="false">IF(R29=R28,0,1)</f>
        <v>1</v>
      </c>
      <c r="Q29" s="0" t="n">
        <v>27</v>
      </c>
      <c r="R29" s="4" t="n">
        <f aca="false">ROUND(Q29*$I$7/255,0)</f>
        <v>7</v>
      </c>
      <c r="S29" s="4" t="n">
        <f aca="false">IF(R29&gt;$J$4,IF(R29&gt;$I$7-$J$6, 2, 1),0)</f>
        <v>1</v>
      </c>
      <c r="T29" s="4" t="n">
        <f aca="false">IF($R29=0,0,IF($S29=0,0,IF($S29=1,(1+INT(($R29-$J$4-1)/$J$5)),IF($S29=2,$I$3-1,0))))</f>
        <v>1</v>
      </c>
      <c r="U29" s="4" t="n">
        <f aca="false">IF($R29=0,0,IF($S29=0,$R29+$L$4,IF($S29=1,$R29-$J$4-(INT(($R29-$J$4-1)/$J$5))*$J$5,IF($S29=2,$R29-$J$4-$K$5,0))))</f>
        <v>4</v>
      </c>
      <c r="V29" s="4" t="str">
        <f aca="false">com.sun.star.sheet.addin.Analysis.getDec2Bin(T29+U29*32,8)</f>
        <v>10000001</v>
      </c>
    </row>
    <row r="30" customFormat="false" ht="15" hidden="false" customHeight="true" outlineLevel="0" collapsed="false">
      <c r="P30" s="4" t="n">
        <f aca="false">IF(R30=R29,0,1)</f>
        <v>0</v>
      </c>
      <c r="Q30" s="0" t="n">
        <v>28</v>
      </c>
      <c r="R30" s="4" t="n">
        <f aca="false">ROUND(Q30*$I$7/255,0)</f>
        <v>7</v>
      </c>
      <c r="S30" s="4" t="n">
        <f aca="false">IF(R30&gt;$J$4,IF(R30&gt;$I$7-$J$6, 2, 1),0)</f>
        <v>1</v>
      </c>
      <c r="T30" s="4" t="n">
        <f aca="false">IF($R30=0,0,IF($S30=0,0,IF($S30=1,(1+INT(($R30-$J$4-1)/$J$5)),IF($S30=2,$I$3-1,0))))</f>
        <v>1</v>
      </c>
      <c r="U30" s="4" t="n">
        <f aca="false">IF($R30=0,0,IF($S30=0,$R30+$L$4,IF($S30=1,$R30-$J$4-(INT(($R30-$J$4-1)/$J$5))*$J$5,IF($S30=2,$R30-$J$4-$K$5,0))))</f>
        <v>4</v>
      </c>
      <c r="V30" s="4" t="str">
        <f aca="false">com.sun.star.sheet.addin.Analysis.getDec2Bin(T30+U30*32,8)</f>
        <v>10000001</v>
      </c>
    </row>
    <row r="31" customFormat="false" ht="15" hidden="false" customHeight="true" outlineLevel="0" collapsed="false">
      <c r="P31" s="4" t="n">
        <f aca="false">IF(R31=R30,0,1)</f>
        <v>0</v>
      </c>
      <c r="Q31" s="0" t="n">
        <v>29</v>
      </c>
      <c r="R31" s="4" t="n">
        <f aca="false">ROUND(Q31*$I$7/255,0)</f>
        <v>7</v>
      </c>
      <c r="S31" s="4" t="n">
        <f aca="false">IF(R31&gt;$J$4,IF(R31&gt;$I$7-$J$6, 2, 1),0)</f>
        <v>1</v>
      </c>
      <c r="T31" s="4" t="n">
        <f aca="false">IF($R31=0,0,IF($S31=0,0,IF($S31=1,(1+INT(($R31-$J$4-1)/$J$5)),IF($S31=2,$I$3-1,0))))</f>
        <v>1</v>
      </c>
      <c r="U31" s="4" t="n">
        <f aca="false">IF($R31=0,0,IF($S31=0,$R31+$L$4,IF($S31=1,$R31-$J$4-(INT(($R31-$J$4-1)/$J$5))*$J$5,IF($S31=2,$R31-$J$4-$K$5,0))))</f>
        <v>4</v>
      </c>
      <c r="V31" s="4" t="str">
        <f aca="false">com.sun.star.sheet.addin.Analysis.getDec2Bin(T31+U31*32,8)</f>
        <v>10000001</v>
      </c>
    </row>
    <row r="32" customFormat="false" ht="15" hidden="false" customHeight="true" outlineLevel="0" collapsed="false">
      <c r="A32" s="0" t="s">
        <v>10</v>
      </c>
      <c r="B32" s="1" t="n">
        <v>0</v>
      </c>
      <c r="C32" s="3"/>
      <c r="D32" s="3"/>
      <c r="F32" s="3"/>
      <c r="G32" s="3"/>
      <c r="P32" s="4" t="n">
        <f aca="false">IF(R32=R31,0,1)</f>
        <v>0</v>
      </c>
      <c r="Q32" s="0" t="n">
        <v>30</v>
      </c>
      <c r="R32" s="4" t="n">
        <f aca="false">ROUND(Q32*$I$7/255,0)</f>
        <v>7</v>
      </c>
      <c r="S32" s="4" t="n">
        <f aca="false">IF(R32&gt;$J$4,IF(R32&gt;$I$7-$J$6, 2, 1),0)</f>
        <v>1</v>
      </c>
      <c r="T32" s="4" t="n">
        <f aca="false">IF($R32=0,0,IF($S32=0,0,IF($S32=1,(1+INT(($R32-$J$4-1)/$J$5)),IF($S32=2,$I$3-1,0))))</f>
        <v>1</v>
      </c>
      <c r="U32" s="4" t="n">
        <f aca="false">IF($R32=0,0,IF($S32=0,$R32+$L$4,IF($S32=1,$R32-$J$4-(INT(($R32-$J$4-1)/$J$5))*$J$5,IF($S32=2,$R32-$J$4-$K$5,0))))</f>
        <v>4</v>
      </c>
      <c r="V32" s="4" t="str">
        <f aca="false">com.sun.star.sheet.addin.Analysis.getDec2Bin(T32+U32*32,8)</f>
        <v>10000001</v>
      </c>
    </row>
    <row r="33" customFormat="false" ht="15" hidden="false" customHeight="true" outlineLevel="0" collapsed="false">
      <c r="B33" s="1" t="n">
        <v>1</v>
      </c>
      <c r="P33" s="4" t="n">
        <f aca="false">IF(R33=R32,0,1)</f>
        <v>1</v>
      </c>
      <c r="Q33" s="0" t="n">
        <v>31</v>
      </c>
      <c r="R33" s="4" t="n">
        <f aca="false">ROUND(Q33*$I$7/255,0)</f>
        <v>8</v>
      </c>
      <c r="S33" s="4" t="n">
        <f aca="false">IF(R33&gt;$J$4,IF(R33&gt;$I$7-$J$6, 2, 1),0)</f>
        <v>1</v>
      </c>
      <c r="T33" s="4" t="n">
        <f aca="false">IF($R33=0,0,IF($S33=0,0,IF($S33=1,(1+INT(($R33-$J$4-1)/$J$5)),IF($S33=2,$I$3-1,0))))</f>
        <v>2</v>
      </c>
      <c r="U33" s="4" t="n">
        <f aca="false">IF($R33=0,0,IF($S33=0,$R33+$L$4,IF($S33=1,$R33-$J$4-(INT(($R33-$J$4-1)/$J$5))*$J$5,IF($S33=2,$R33-$J$4-$K$5,0))))</f>
        <v>1</v>
      </c>
      <c r="V33" s="4" t="str">
        <f aca="false">com.sun.star.sheet.addin.Analysis.getDec2Bin(T33+U33*32,8)</f>
        <v>00100010</v>
      </c>
    </row>
    <row r="34" customFormat="false" ht="15" hidden="false" customHeight="true" outlineLevel="0" collapsed="false">
      <c r="B34" s="1" t="n">
        <v>2</v>
      </c>
      <c r="P34" s="4" t="n">
        <f aca="false">IF(R34=R33,0,1)</f>
        <v>0</v>
      </c>
      <c r="Q34" s="0" t="n">
        <v>32</v>
      </c>
      <c r="R34" s="4" t="n">
        <f aca="false">ROUND(Q34*$I$7/255,0)</f>
        <v>8</v>
      </c>
      <c r="S34" s="4" t="n">
        <f aca="false">IF(R34&gt;$J$4,IF(R34&gt;$I$7-$J$6, 2, 1),0)</f>
        <v>1</v>
      </c>
      <c r="T34" s="4" t="n">
        <f aca="false">IF($R34=0,0,IF($S34=0,0,IF($S34=1,(1+INT(($R34-$J$4-1)/$J$5)),IF($S34=2,$I$3-1,0))))</f>
        <v>2</v>
      </c>
      <c r="U34" s="4" t="n">
        <f aca="false">IF($R34=0,0,IF($S34=0,$R34+$L$4,IF($S34=1,$R34-$J$4-(INT(($R34-$J$4-1)/$J$5))*$J$5,IF($S34=2,$R34-$J$4-$K$5,0))))</f>
        <v>1</v>
      </c>
      <c r="V34" s="4" t="str">
        <f aca="false">com.sun.star.sheet.addin.Analysis.getDec2Bin(T34+U34*32,8)</f>
        <v>00100010</v>
      </c>
    </row>
    <row r="35" customFormat="false" ht="15" hidden="false" customHeight="true" outlineLevel="0" collapsed="false">
      <c r="B35" s="1" t="n">
        <v>3</v>
      </c>
      <c r="P35" s="4" t="n">
        <f aca="false">IF(R35=R34,0,1)</f>
        <v>0</v>
      </c>
      <c r="Q35" s="0" t="n">
        <v>33</v>
      </c>
      <c r="R35" s="4" t="n">
        <f aca="false">ROUND(Q35*$I$7/255,0)</f>
        <v>8</v>
      </c>
      <c r="S35" s="4" t="n">
        <f aca="false">IF(R35&gt;$J$4,IF(R35&gt;$I$7-$J$6, 2, 1),0)</f>
        <v>1</v>
      </c>
      <c r="T35" s="4" t="n">
        <f aca="false">IF($R35=0,0,IF($S35=0,0,IF($S35=1,(1+INT(($R35-$J$4-1)/$J$5)),IF($S35=2,$I$3-1,0))))</f>
        <v>2</v>
      </c>
      <c r="U35" s="4" t="n">
        <f aca="false">IF($R35=0,0,IF($S35=0,$R35+$L$4,IF($S35=1,$R35-$J$4-(INT(($R35-$J$4-1)/$J$5))*$J$5,IF($S35=2,$R35-$J$4-$K$5,0))))</f>
        <v>1</v>
      </c>
      <c r="V35" s="4" t="str">
        <f aca="false">com.sun.star.sheet.addin.Analysis.getDec2Bin(T35+U35*32,8)</f>
        <v>00100010</v>
      </c>
    </row>
    <row r="36" customFormat="false" ht="15" hidden="false" customHeight="true" outlineLevel="0" collapsed="false">
      <c r="B36" s="1" t="n">
        <v>4</v>
      </c>
      <c r="P36" s="4" t="n">
        <f aca="false">IF(R36=R35,0,1)</f>
        <v>0</v>
      </c>
      <c r="Q36" s="0" t="n">
        <v>34</v>
      </c>
      <c r="R36" s="4" t="n">
        <f aca="false">ROUND(Q36*$I$7/255,0)</f>
        <v>8</v>
      </c>
      <c r="S36" s="4" t="n">
        <f aca="false">IF(R36&gt;$J$4,IF(R36&gt;$I$7-$J$6, 2, 1),0)</f>
        <v>1</v>
      </c>
      <c r="T36" s="4" t="n">
        <f aca="false">IF($R36=0,0,IF($S36=0,0,IF($S36=1,(1+INT(($R36-$J$4-1)/$J$5)),IF($S36=2,$I$3-1,0))))</f>
        <v>2</v>
      </c>
      <c r="U36" s="4" t="n">
        <f aca="false">IF($R36=0,0,IF($S36=0,$R36+$L$4,IF($S36=1,$R36-$J$4-(INT(($R36-$J$4-1)/$J$5))*$J$5,IF($S36=2,$R36-$J$4-$K$5,0))))</f>
        <v>1</v>
      </c>
      <c r="V36" s="4" t="str">
        <f aca="false">com.sun.star.sheet.addin.Analysis.getDec2Bin(T36+U36*32,8)</f>
        <v>00100010</v>
      </c>
    </row>
    <row r="37" customFormat="false" ht="15" hidden="false" customHeight="true" outlineLevel="0" collapsed="false">
      <c r="B37" s="1" t="n">
        <v>5</v>
      </c>
      <c r="P37" s="4" t="n">
        <f aca="false">IF(R37=R36,0,1)</f>
        <v>1</v>
      </c>
      <c r="Q37" s="0" t="n">
        <v>35</v>
      </c>
      <c r="R37" s="4" t="n">
        <f aca="false">ROUND(Q37*$I$7/255,0)</f>
        <v>9</v>
      </c>
      <c r="S37" s="4" t="n">
        <f aca="false">IF(R37&gt;$J$4,IF(R37&gt;$I$7-$J$6, 2, 1),0)</f>
        <v>1</v>
      </c>
      <c r="T37" s="4" t="n">
        <f aca="false">IF($R37=0,0,IF($S37=0,0,IF($S37=1,(1+INT(($R37-$J$4-1)/$J$5)),IF($S37=2,$I$3-1,0))))</f>
        <v>2</v>
      </c>
      <c r="U37" s="4" t="n">
        <f aca="false">IF($R37=0,0,IF($S37=0,$R37+$L$4,IF($S37=1,$R37-$J$4-(INT(($R37-$J$4-1)/$J$5))*$J$5,IF($S37=2,$R37-$J$4-$K$5,0))))</f>
        <v>2</v>
      </c>
      <c r="V37" s="4" t="str">
        <f aca="false">com.sun.star.sheet.addin.Analysis.getDec2Bin(T37+U37*32,8)</f>
        <v>01000010</v>
      </c>
    </row>
    <row r="38" customFormat="false" ht="15" hidden="false" customHeight="true" outlineLevel="0" collapsed="false">
      <c r="B38" s="1" t="n">
        <v>6</v>
      </c>
      <c r="C38" s="3"/>
      <c r="D38" s="3"/>
      <c r="F38" s="3"/>
      <c r="G38" s="3"/>
      <c r="P38" s="4" t="n">
        <f aca="false">IF(R38=R37,0,1)</f>
        <v>0</v>
      </c>
      <c r="Q38" s="0" t="n">
        <v>36</v>
      </c>
      <c r="R38" s="4" t="n">
        <f aca="false">ROUND(Q38*$I$7/255,0)</f>
        <v>9</v>
      </c>
      <c r="S38" s="4" t="n">
        <f aca="false">IF(R38&gt;$J$4,IF(R38&gt;$I$7-$J$6, 2, 1),0)</f>
        <v>1</v>
      </c>
      <c r="T38" s="4" t="n">
        <f aca="false">IF($R38=0,0,IF($S38=0,0,IF($S38=1,(1+INT(($R38-$J$4-1)/$J$5)),IF($S38=2,$I$3-1,0))))</f>
        <v>2</v>
      </c>
      <c r="U38" s="4" t="n">
        <f aca="false">IF($R38=0,0,IF($S38=0,$R38+$L$4,IF($S38=1,$R38-$J$4-(INT(($R38-$J$4-1)/$J$5))*$J$5,IF($S38=2,$R38-$J$4-$K$5,0))))</f>
        <v>2</v>
      </c>
      <c r="V38" s="4" t="str">
        <f aca="false">com.sun.star.sheet.addin.Analysis.getDec2Bin(T38+U38*32,8)</f>
        <v>01000010</v>
      </c>
    </row>
    <row r="39" customFormat="false" ht="15" hidden="false" customHeight="true" outlineLevel="0" collapsed="false">
      <c r="B39" s="1" t="n">
        <v>7</v>
      </c>
      <c r="P39" s="4" t="n">
        <f aca="false">IF(R39=R38,0,1)</f>
        <v>0</v>
      </c>
      <c r="Q39" s="0" t="n">
        <v>37</v>
      </c>
      <c r="R39" s="4" t="n">
        <f aca="false">ROUND(Q39*$I$7/255,0)</f>
        <v>9</v>
      </c>
      <c r="S39" s="4" t="n">
        <f aca="false">IF(R39&gt;$J$4,IF(R39&gt;$I$7-$J$6, 2, 1),0)</f>
        <v>1</v>
      </c>
      <c r="T39" s="4" t="n">
        <f aca="false">IF($R39=0,0,IF($S39=0,0,IF($S39=1,(1+INT(($R39-$J$4-1)/$J$5)),IF($S39=2,$I$3-1,0))))</f>
        <v>2</v>
      </c>
      <c r="U39" s="4" t="n">
        <f aca="false">IF($R39=0,0,IF($S39=0,$R39+$L$4,IF($S39=1,$R39-$J$4-(INT(($R39-$J$4-1)/$J$5))*$J$5,IF($S39=2,$R39-$J$4-$K$5,0))))</f>
        <v>2</v>
      </c>
      <c r="V39" s="4" t="str">
        <f aca="false">com.sun.star.sheet.addin.Analysis.getDec2Bin(T39+U39*32,8)</f>
        <v>01000010</v>
      </c>
    </row>
    <row r="40" customFormat="false" ht="15" hidden="false" customHeight="true" outlineLevel="0" collapsed="false">
      <c r="P40" s="4" t="n">
        <f aca="false">IF(R40=R39,0,1)</f>
        <v>0</v>
      </c>
      <c r="Q40" s="0" t="n">
        <v>38</v>
      </c>
      <c r="R40" s="4" t="n">
        <f aca="false">ROUND(Q40*$I$7/255,0)</f>
        <v>9</v>
      </c>
      <c r="S40" s="4" t="n">
        <f aca="false">IF(R40&gt;$J$4,IF(R40&gt;$I$7-$J$6, 2, 1),0)</f>
        <v>1</v>
      </c>
      <c r="T40" s="4" t="n">
        <f aca="false">IF($R40=0,0,IF($S40=0,0,IF($S40=1,(1+INT(($R40-$J$4-1)/$J$5)),IF($S40=2,$I$3-1,0))))</f>
        <v>2</v>
      </c>
      <c r="U40" s="4" t="n">
        <f aca="false">IF($R40=0,0,IF($S40=0,$R40+$L$4,IF($S40=1,$R40-$J$4-(INT(($R40-$J$4-1)/$J$5))*$J$5,IF($S40=2,$R40-$J$4-$K$5,0))))</f>
        <v>2</v>
      </c>
      <c r="V40" s="4" t="str">
        <f aca="false">com.sun.star.sheet.addin.Analysis.getDec2Bin(T40+U40*32,8)</f>
        <v>01000010</v>
      </c>
    </row>
    <row r="41" customFormat="false" ht="15" hidden="false" customHeight="true" outlineLevel="0" collapsed="false">
      <c r="P41" s="4" t="n">
        <f aca="false">IF(R41=R40,0,1)</f>
        <v>0</v>
      </c>
      <c r="Q41" s="0" t="n">
        <v>39</v>
      </c>
      <c r="R41" s="4" t="n">
        <f aca="false">ROUND(Q41*$I$7/255,0)</f>
        <v>9</v>
      </c>
      <c r="S41" s="4" t="n">
        <f aca="false">IF(R41&gt;$J$4,IF(R41&gt;$I$7-$J$6, 2, 1),0)</f>
        <v>1</v>
      </c>
      <c r="T41" s="4" t="n">
        <f aca="false">IF($R41=0,0,IF($S41=0,0,IF($S41=1,(1+INT(($R41-$J$4-1)/$J$5)),IF($S41=2,$I$3-1,0))))</f>
        <v>2</v>
      </c>
      <c r="U41" s="4" t="n">
        <f aca="false">IF($R41=0,0,IF($S41=0,$R41+$L$4,IF($S41=1,$R41-$J$4-(INT(($R41-$J$4-1)/$J$5))*$J$5,IF($S41=2,$R41-$J$4-$K$5,0))))</f>
        <v>2</v>
      </c>
      <c r="V41" s="4" t="str">
        <f aca="false">com.sun.star.sheet.addin.Analysis.getDec2Bin(T41+U41*32,8)</f>
        <v>01000010</v>
      </c>
    </row>
    <row r="42" customFormat="false" ht="15" hidden="false" customHeight="true" outlineLevel="0" collapsed="false">
      <c r="A42" s="0" t="s">
        <v>11</v>
      </c>
      <c r="B42" s="1" t="n">
        <v>0</v>
      </c>
      <c r="C42" s="3"/>
      <c r="D42" s="3"/>
      <c r="F42" s="3"/>
      <c r="G42" s="3"/>
      <c r="P42" s="4" t="n">
        <f aca="false">IF(R42=R41,0,1)</f>
        <v>1</v>
      </c>
      <c r="Q42" s="0" t="n">
        <v>40</v>
      </c>
      <c r="R42" s="4" t="n">
        <f aca="false">ROUND(Q42*$I$7/255,0)</f>
        <v>10</v>
      </c>
      <c r="S42" s="4" t="n">
        <f aca="false">IF(R42&gt;$J$4,IF(R42&gt;$I$7-$J$6, 2, 1),0)</f>
        <v>1</v>
      </c>
      <c r="T42" s="4" t="n">
        <f aca="false">IF($R42=0,0,IF($S42=0,0,IF($S42=1,(1+INT(($R42-$J$4-1)/$J$5)),IF($S42=2,$I$3-1,0))))</f>
        <v>2</v>
      </c>
      <c r="U42" s="4" t="n">
        <f aca="false">IF($R42=0,0,IF($S42=0,$R42+$L$4,IF($S42=1,$R42-$J$4-(INT(($R42-$J$4-1)/$J$5))*$J$5,IF($S42=2,$R42-$J$4-$K$5,0))))</f>
        <v>3</v>
      </c>
      <c r="V42" s="4" t="str">
        <f aca="false">com.sun.star.sheet.addin.Analysis.getDec2Bin(T42+U42*32,8)</f>
        <v>01100010</v>
      </c>
    </row>
    <row r="43" customFormat="false" ht="15" hidden="false" customHeight="true" outlineLevel="0" collapsed="false">
      <c r="B43" s="1" t="n">
        <v>1</v>
      </c>
      <c r="C43" s="3"/>
      <c r="D43" s="3"/>
      <c r="F43" s="3"/>
      <c r="G43" s="3"/>
      <c r="P43" s="4" t="n">
        <f aca="false">IF(R43=R42,0,1)</f>
        <v>0</v>
      </c>
      <c r="Q43" s="0" t="n">
        <v>41</v>
      </c>
      <c r="R43" s="4" t="n">
        <f aca="false">ROUND(Q43*$I$7/255,0)</f>
        <v>10</v>
      </c>
      <c r="S43" s="4" t="n">
        <f aca="false">IF(R43&gt;$J$4,IF(R43&gt;$I$7-$J$6, 2, 1),0)</f>
        <v>1</v>
      </c>
      <c r="T43" s="4" t="n">
        <f aca="false">IF($R43=0,0,IF($S43=0,0,IF($S43=1,(1+INT(($R43-$J$4-1)/$J$5)),IF($S43=2,$I$3-1,0))))</f>
        <v>2</v>
      </c>
      <c r="U43" s="4" t="n">
        <f aca="false">IF($R43=0,0,IF($S43=0,$R43+$L$4,IF($S43=1,$R43-$J$4-(INT(($R43-$J$4-1)/$J$5))*$J$5,IF($S43=2,$R43-$J$4-$K$5,0))))</f>
        <v>3</v>
      </c>
      <c r="V43" s="4" t="str">
        <f aca="false">com.sun.star.sheet.addin.Analysis.getDec2Bin(T43+U43*32,8)</f>
        <v>01100010</v>
      </c>
    </row>
    <row r="44" customFormat="false" ht="15" hidden="false" customHeight="true" outlineLevel="0" collapsed="false">
      <c r="B44" s="1" t="n">
        <v>2</v>
      </c>
      <c r="C44" s="3"/>
      <c r="D44" s="3"/>
      <c r="F44" s="3"/>
      <c r="G44" s="3"/>
      <c r="P44" s="4" t="n">
        <f aca="false">IF(R44=R43,0,1)</f>
        <v>0</v>
      </c>
      <c r="Q44" s="0" t="n">
        <v>42</v>
      </c>
      <c r="R44" s="4" t="n">
        <f aca="false">ROUND(Q44*$I$7/255,0)</f>
        <v>10</v>
      </c>
      <c r="S44" s="4" t="n">
        <f aca="false">IF(R44&gt;$J$4,IF(R44&gt;$I$7-$J$6, 2, 1),0)</f>
        <v>1</v>
      </c>
      <c r="T44" s="4" t="n">
        <f aca="false">IF($R44=0,0,IF($S44=0,0,IF($S44=1,(1+INT(($R44-$J$4-1)/$J$5)),IF($S44=2,$I$3-1,0))))</f>
        <v>2</v>
      </c>
      <c r="U44" s="4" t="n">
        <f aca="false">IF($R44=0,0,IF($S44=0,$R44+$L$4,IF($S44=1,$R44-$J$4-(INT(($R44-$J$4-1)/$J$5))*$J$5,IF($S44=2,$R44-$J$4-$K$5,0))))</f>
        <v>3</v>
      </c>
      <c r="V44" s="4" t="str">
        <f aca="false">com.sun.star.sheet.addin.Analysis.getDec2Bin(T44+U44*32,8)</f>
        <v>01100010</v>
      </c>
    </row>
    <row r="45" customFormat="false" ht="15" hidden="false" customHeight="true" outlineLevel="0" collapsed="false">
      <c r="B45" s="1" t="n">
        <v>3</v>
      </c>
      <c r="C45" s="3"/>
      <c r="D45" s="3"/>
      <c r="F45" s="3"/>
      <c r="G45" s="3"/>
      <c r="P45" s="4" t="n">
        <f aca="false">IF(R45=R44,0,1)</f>
        <v>0</v>
      </c>
      <c r="Q45" s="0" t="n">
        <v>43</v>
      </c>
      <c r="R45" s="4" t="n">
        <f aca="false">ROUND(Q45*$I$7/255,0)</f>
        <v>10</v>
      </c>
      <c r="S45" s="4" t="n">
        <f aca="false">IF(R45&gt;$J$4,IF(R45&gt;$I$7-$J$6, 2, 1),0)</f>
        <v>1</v>
      </c>
      <c r="T45" s="4" t="n">
        <f aca="false">IF($R45=0,0,IF($S45=0,0,IF($S45=1,(1+INT(($R45-$J$4-1)/$J$5)),IF($S45=2,$I$3-1,0))))</f>
        <v>2</v>
      </c>
      <c r="U45" s="4" t="n">
        <f aca="false">IF($R45=0,0,IF($S45=0,$R45+$L$4,IF($S45=1,$R45-$J$4-(INT(($R45-$J$4-1)/$J$5))*$J$5,IF($S45=2,$R45-$J$4-$K$5,0))))</f>
        <v>3</v>
      </c>
      <c r="V45" s="4" t="str">
        <f aca="false">com.sun.star.sheet.addin.Analysis.getDec2Bin(T45+U45*32,8)</f>
        <v>01100010</v>
      </c>
    </row>
    <row r="46" customFormat="false" ht="15" hidden="false" customHeight="true" outlineLevel="0" collapsed="false">
      <c r="B46" s="1" t="n">
        <v>4</v>
      </c>
      <c r="C46" s="3"/>
      <c r="D46" s="3"/>
      <c r="F46" s="3"/>
      <c r="G46" s="3"/>
      <c r="P46" s="4" t="n">
        <f aca="false">IF(R46=R45,0,1)</f>
        <v>1</v>
      </c>
      <c r="Q46" s="0" t="n">
        <v>44</v>
      </c>
      <c r="R46" s="4" t="n">
        <f aca="false">ROUND(Q46*$I$7/255,0)</f>
        <v>11</v>
      </c>
      <c r="S46" s="4" t="n">
        <f aca="false">IF(R46&gt;$J$4,IF(R46&gt;$I$7-$J$6, 2, 1),0)</f>
        <v>1</v>
      </c>
      <c r="T46" s="4" t="n">
        <f aca="false">IF($R46=0,0,IF($S46=0,0,IF($S46=1,(1+INT(($R46-$J$4-1)/$J$5)),IF($S46=2,$I$3-1,0))))</f>
        <v>2</v>
      </c>
      <c r="U46" s="4" t="n">
        <f aca="false">IF($R46=0,0,IF($S46=0,$R46+$L$4,IF($S46=1,$R46-$J$4-(INT(($R46-$J$4-1)/$J$5))*$J$5,IF($S46=2,$R46-$J$4-$K$5,0))))</f>
        <v>4</v>
      </c>
      <c r="V46" s="4" t="str">
        <f aca="false">com.sun.star.sheet.addin.Analysis.getDec2Bin(T46+U46*32,8)</f>
        <v>10000010</v>
      </c>
    </row>
    <row r="47" customFormat="false" ht="15" hidden="false" customHeight="true" outlineLevel="0" collapsed="false">
      <c r="B47" s="1" t="n">
        <v>5</v>
      </c>
      <c r="C47" s="3"/>
      <c r="D47" s="3"/>
      <c r="F47" s="3"/>
      <c r="G47" s="3"/>
      <c r="P47" s="4" t="n">
        <f aca="false">IF(R47=R46,0,1)</f>
        <v>0</v>
      </c>
      <c r="Q47" s="0" t="n">
        <v>45</v>
      </c>
      <c r="R47" s="4" t="n">
        <f aca="false">ROUND(Q47*$I$7/255,0)</f>
        <v>11</v>
      </c>
      <c r="S47" s="4" t="n">
        <f aca="false">IF(R47&gt;$J$4,IF(R47&gt;$I$7-$J$6, 2, 1),0)</f>
        <v>1</v>
      </c>
      <c r="T47" s="4" t="n">
        <f aca="false">IF($R47=0,0,IF($S47=0,0,IF($S47=1,(1+INT(($R47-$J$4-1)/$J$5)),IF($S47=2,$I$3-1,0))))</f>
        <v>2</v>
      </c>
      <c r="U47" s="4" t="n">
        <f aca="false">IF($R47=0,0,IF($S47=0,$R47+$L$4,IF($S47=1,$R47-$J$4-(INT(($R47-$J$4-1)/$J$5))*$J$5,IF($S47=2,$R47-$J$4-$K$5,0))))</f>
        <v>4</v>
      </c>
      <c r="V47" s="4" t="str">
        <f aca="false">com.sun.star.sheet.addin.Analysis.getDec2Bin(T47+U47*32,8)</f>
        <v>10000010</v>
      </c>
    </row>
    <row r="48" customFormat="false" ht="15" hidden="false" customHeight="true" outlineLevel="0" collapsed="false">
      <c r="B48" s="1" t="n">
        <v>6</v>
      </c>
      <c r="C48" s="3"/>
      <c r="D48" s="3"/>
      <c r="F48" s="3"/>
      <c r="G48" s="3"/>
      <c r="P48" s="4" t="n">
        <f aca="false">IF(R48=R47,0,1)</f>
        <v>0</v>
      </c>
      <c r="Q48" s="0" t="n">
        <v>46</v>
      </c>
      <c r="R48" s="4" t="n">
        <f aca="false">ROUND(Q48*$I$7/255,0)</f>
        <v>11</v>
      </c>
      <c r="S48" s="4" t="n">
        <f aca="false">IF(R48&gt;$J$4,IF(R48&gt;$I$7-$J$6, 2, 1),0)</f>
        <v>1</v>
      </c>
      <c r="T48" s="4" t="n">
        <f aca="false">IF($R48=0,0,IF($S48=0,0,IF($S48=1,(1+INT(($R48-$J$4-1)/$J$5)),IF($S48=2,$I$3-1,0))))</f>
        <v>2</v>
      </c>
      <c r="U48" s="4" t="n">
        <f aca="false">IF($R48=0,0,IF($S48=0,$R48+$L$4,IF($S48=1,$R48-$J$4-(INT(($R48-$J$4-1)/$J$5))*$J$5,IF($S48=2,$R48-$J$4-$K$5,0))))</f>
        <v>4</v>
      </c>
      <c r="V48" s="4" t="str">
        <f aca="false">com.sun.star.sheet.addin.Analysis.getDec2Bin(T48+U48*32,8)</f>
        <v>10000010</v>
      </c>
    </row>
    <row r="49" customFormat="false" ht="15" hidden="false" customHeight="true" outlineLevel="0" collapsed="false">
      <c r="B49" s="1" t="n">
        <v>7</v>
      </c>
      <c r="P49" s="4" t="n">
        <f aca="false">IF(R49=R48,0,1)</f>
        <v>0</v>
      </c>
      <c r="Q49" s="0" t="n">
        <v>47</v>
      </c>
      <c r="R49" s="4" t="n">
        <f aca="false">ROUND(Q49*$I$7/255,0)</f>
        <v>11</v>
      </c>
      <c r="S49" s="4" t="n">
        <f aca="false">IF(R49&gt;$J$4,IF(R49&gt;$I$7-$J$6, 2, 1),0)</f>
        <v>1</v>
      </c>
      <c r="T49" s="4" t="n">
        <f aca="false">IF($R49=0,0,IF($S49=0,0,IF($S49=1,(1+INT(($R49-$J$4-1)/$J$5)),IF($S49=2,$I$3-1,0))))</f>
        <v>2</v>
      </c>
      <c r="U49" s="4" t="n">
        <f aca="false">IF($R49=0,0,IF($S49=0,$R49+$L$4,IF($S49=1,$R49-$J$4-(INT(($R49-$J$4-1)/$J$5))*$J$5,IF($S49=2,$R49-$J$4-$K$5,0))))</f>
        <v>4</v>
      </c>
      <c r="V49" s="4" t="str">
        <f aca="false">com.sun.star.sheet.addin.Analysis.getDec2Bin(T49+U49*32,8)</f>
        <v>10000010</v>
      </c>
    </row>
    <row r="50" customFormat="false" ht="15" hidden="false" customHeight="true" outlineLevel="0" collapsed="false">
      <c r="B50" s="0"/>
      <c r="P50" s="4" t="n">
        <f aca="false">IF(R50=R49,0,1)</f>
        <v>1</v>
      </c>
      <c r="Q50" s="0" t="n">
        <v>48</v>
      </c>
      <c r="R50" s="4" t="n">
        <f aca="false">ROUND(Q50*$I$7/255,0)</f>
        <v>12</v>
      </c>
      <c r="S50" s="4" t="n">
        <f aca="false">IF(R50&gt;$J$4,IF(R50&gt;$I$7-$J$6, 2, 1),0)</f>
        <v>1</v>
      </c>
      <c r="T50" s="4" t="n">
        <f aca="false">IF($R50=0,0,IF($S50=0,0,IF($S50=1,(1+INT(($R50-$J$4-1)/$J$5)),IF($S50=2,$I$3-1,0))))</f>
        <v>3</v>
      </c>
      <c r="U50" s="4" t="n">
        <f aca="false">IF($R50=0,0,IF($S50=0,$R50+$L$4,IF($S50=1,$R50-$J$4-(INT(($R50-$J$4-1)/$J$5))*$J$5,IF($S50=2,$R50-$J$4-$K$5,0))))</f>
        <v>1</v>
      </c>
      <c r="V50" s="4" t="str">
        <f aca="false">com.sun.star.sheet.addin.Analysis.getDec2Bin(T50+U50*32,8)</f>
        <v>00100011</v>
      </c>
    </row>
    <row r="51" customFormat="false" ht="15" hidden="false" customHeight="true" outlineLevel="0" collapsed="false">
      <c r="B51" s="0"/>
      <c r="P51" s="4" t="n">
        <f aca="false">IF(R51=R50,0,1)</f>
        <v>0</v>
      </c>
      <c r="Q51" s="0" t="n">
        <v>49</v>
      </c>
      <c r="R51" s="4" t="n">
        <f aca="false">ROUND(Q51*$I$7/255,0)</f>
        <v>12</v>
      </c>
      <c r="S51" s="4" t="n">
        <f aca="false">IF(R51&gt;$J$4,IF(R51&gt;$I$7-$J$6, 2, 1),0)</f>
        <v>1</v>
      </c>
      <c r="T51" s="4" t="n">
        <f aca="false">IF($R51=0,0,IF($S51=0,0,IF($S51=1,(1+INT(($R51-$J$4-1)/$J$5)),IF($S51=2,$I$3-1,0))))</f>
        <v>3</v>
      </c>
      <c r="U51" s="4" t="n">
        <f aca="false">IF($R51=0,0,IF($S51=0,$R51+$L$4,IF($S51=1,$R51-$J$4-(INT(($R51-$J$4-1)/$J$5))*$J$5,IF($S51=2,$R51-$J$4-$K$5,0))))</f>
        <v>1</v>
      </c>
      <c r="V51" s="4" t="str">
        <f aca="false">com.sun.star.sheet.addin.Analysis.getDec2Bin(T51+U51*32,8)</f>
        <v>00100011</v>
      </c>
    </row>
    <row r="52" customFormat="false" ht="15" hidden="false" customHeight="true" outlineLevel="0" collapsed="false">
      <c r="A52" s="0" t="s">
        <v>12</v>
      </c>
      <c r="B52" s="1" t="n">
        <v>0</v>
      </c>
      <c r="D52" s="3"/>
      <c r="F52" s="3"/>
      <c r="G52" s="3"/>
      <c r="P52" s="4" t="n">
        <f aca="false">IF(R52=R51,0,1)</f>
        <v>0</v>
      </c>
      <c r="Q52" s="0" t="n">
        <v>50</v>
      </c>
      <c r="R52" s="4" t="n">
        <f aca="false">ROUND(Q52*$I$7/255,0)</f>
        <v>12</v>
      </c>
      <c r="S52" s="4" t="n">
        <f aca="false">IF(R52&gt;$J$4,IF(R52&gt;$I$7-$J$6, 2, 1),0)</f>
        <v>1</v>
      </c>
      <c r="T52" s="4" t="n">
        <f aca="false">IF($R52=0,0,IF($S52=0,0,IF($S52=1,(1+INT(($R52-$J$4-1)/$J$5)),IF($S52=2,$I$3-1,0))))</f>
        <v>3</v>
      </c>
      <c r="U52" s="4" t="n">
        <f aca="false">IF($R52=0,0,IF($S52=0,$R52+$L$4,IF($S52=1,$R52-$J$4-(INT(($R52-$J$4-1)/$J$5))*$J$5,IF($S52=2,$R52-$J$4-$K$5,0))))</f>
        <v>1</v>
      </c>
      <c r="V52" s="4" t="str">
        <f aca="false">com.sun.star.sheet.addin.Analysis.getDec2Bin(T52+U52*32,8)</f>
        <v>00100011</v>
      </c>
    </row>
    <row r="53" customFormat="false" ht="15" hidden="false" customHeight="true" outlineLevel="0" collapsed="false">
      <c r="B53" s="1" t="n">
        <v>1</v>
      </c>
      <c r="D53" s="3"/>
      <c r="G53" s="3"/>
      <c r="P53" s="4" t="n">
        <f aca="false">IF(R53=R52,0,1)</f>
        <v>0</v>
      </c>
      <c r="Q53" s="0" t="n">
        <v>51</v>
      </c>
      <c r="R53" s="4" t="n">
        <f aca="false">ROUND(Q53*$I$7/255,0)</f>
        <v>12</v>
      </c>
      <c r="S53" s="4" t="n">
        <f aca="false">IF(R53&gt;$J$4,IF(R53&gt;$I$7-$J$6, 2, 1),0)</f>
        <v>1</v>
      </c>
      <c r="T53" s="4" t="n">
        <f aca="false">IF($R53=0,0,IF($S53=0,0,IF($S53=1,(1+INT(($R53-$J$4-1)/$J$5)),IF($S53=2,$I$3-1,0))))</f>
        <v>3</v>
      </c>
      <c r="U53" s="4" t="n">
        <f aca="false">IF($R53=0,0,IF($S53=0,$R53+$L$4,IF($S53=1,$R53-$J$4-(INT(($R53-$J$4-1)/$J$5))*$J$5,IF($S53=2,$R53-$J$4-$K$5,0))))</f>
        <v>1</v>
      </c>
      <c r="V53" s="4" t="str">
        <f aca="false">com.sun.star.sheet.addin.Analysis.getDec2Bin(T53+U53*32,8)</f>
        <v>00100011</v>
      </c>
    </row>
    <row r="54" customFormat="false" ht="15" hidden="false" customHeight="true" outlineLevel="0" collapsed="false">
      <c r="B54" s="1" t="n">
        <v>2</v>
      </c>
      <c r="D54" s="3"/>
      <c r="F54" s="3"/>
      <c r="P54" s="4" t="n">
        <f aca="false">IF(R54=R53,0,1)</f>
        <v>1</v>
      </c>
      <c r="Q54" s="0" t="n">
        <v>52</v>
      </c>
      <c r="R54" s="4" t="n">
        <f aca="false">ROUND(Q54*$I$7/255,0)</f>
        <v>13</v>
      </c>
      <c r="S54" s="4" t="n">
        <f aca="false">IF(R54&gt;$J$4,IF(R54&gt;$I$7-$J$6, 2, 1),0)</f>
        <v>1</v>
      </c>
      <c r="T54" s="4" t="n">
        <f aca="false">IF($R54=0,0,IF($S54=0,0,IF($S54=1,(1+INT(($R54-$J$4-1)/$J$5)),IF($S54=2,$I$3-1,0))))</f>
        <v>3</v>
      </c>
      <c r="U54" s="4" t="n">
        <f aca="false">IF($R54=0,0,IF($S54=0,$R54+$L$4,IF($S54=1,$R54-$J$4-(INT(($R54-$J$4-1)/$J$5))*$J$5,IF($S54=2,$R54-$J$4-$K$5,0))))</f>
        <v>2</v>
      </c>
      <c r="V54" s="4" t="str">
        <f aca="false">com.sun.star.sheet.addin.Analysis.getDec2Bin(T54+U54*32,8)</f>
        <v>01000011</v>
      </c>
    </row>
    <row r="55" customFormat="false" ht="15" hidden="false" customHeight="true" outlineLevel="0" collapsed="false">
      <c r="B55" s="1" t="n">
        <v>3</v>
      </c>
      <c r="D55" s="3"/>
      <c r="G55" s="3"/>
      <c r="P55" s="4" t="n">
        <f aca="false">IF(R55=R54,0,1)</f>
        <v>0</v>
      </c>
      <c r="Q55" s="0" t="n">
        <v>53</v>
      </c>
      <c r="R55" s="4" t="n">
        <f aca="false">ROUND(Q55*$I$7/255,0)</f>
        <v>13</v>
      </c>
      <c r="S55" s="4" t="n">
        <f aca="false">IF(R55&gt;$J$4,IF(R55&gt;$I$7-$J$6, 2, 1),0)</f>
        <v>1</v>
      </c>
      <c r="T55" s="4" t="n">
        <f aca="false">IF($R55=0,0,IF($S55=0,0,IF($S55=1,(1+INT(($R55-$J$4-1)/$J$5)),IF($S55=2,$I$3-1,0))))</f>
        <v>3</v>
      </c>
      <c r="U55" s="4" t="n">
        <f aca="false">IF($R55=0,0,IF($S55=0,$R55+$L$4,IF($S55=1,$R55-$J$4-(INT(($R55-$J$4-1)/$J$5))*$J$5,IF($S55=2,$R55-$J$4-$K$5,0))))</f>
        <v>2</v>
      </c>
      <c r="V55" s="4" t="str">
        <f aca="false">com.sun.star.sheet.addin.Analysis.getDec2Bin(T55+U55*32,8)</f>
        <v>01000011</v>
      </c>
    </row>
    <row r="56" customFormat="false" ht="15" hidden="false" customHeight="true" outlineLevel="0" collapsed="false">
      <c r="B56" s="1" t="n">
        <v>4</v>
      </c>
      <c r="D56" s="3"/>
      <c r="F56" s="3"/>
      <c r="P56" s="4" t="n">
        <f aca="false">IF(R56=R55,0,1)</f>
        <v>0</v>
      </c>
      <c r="Q56" s="0" t="n">
        <v>54</v>
      </c>
      <c r="R56" s="4" t="n">
        <f aca="false">ROUND(Q56*$I$7/255,0)</f>
        <v>13</v>
      </c>
      <c r="S56" s="4" t="n">
        <f aca="false">IF(R56&gt;$J$4,IF(R56&gt;$I$7-$J$6, 2, 1),0)</f>
        <v>1</v>
      </c>
      <c r="T56" s="4" t="n">
        <f aca="false">IF($R56=0,0,IF($S56=0,0,IF($S56=1,(1+INT(($R56-$J$4-1)/$J$5)),IF($S56=2,$I$3-1,0))))</f>
        <v>3</v>
      </c>
      <c r="U56" s="4" t="n">
        <f aca="false">IF($R56=0,0,IF($S56=0,$R56+$L$4,IF($S56=1,$R56-$J$4-(INT(($R56-$J$4-1)/$J$5))*$J$5,IF($S56=2,$R56-$J$4-$K$5,0))))</f>
        <v>2</v>
      </c>
      <c r="V56" s="4" t="str">
        <f aca="false">com.sun.star.sheet.addin.Analysis.getDec2Bin(T56+U56*32,8)</f>
        <v>01000011</v>
      </c>
    </row>
    <row r="57" customFormat="false" ht="15" hidden="false" customHeight="true" outlineLevel="0" collapsed="false">
      <c r="B57" s="1" t="n">
        <v>5</v>
      </c>
      <c r="D57" s="3"/>
      <c r="G57" s="3"/>
      <c r="P57" s="4" t="n">
        <f aca="false">IF(R57=R56,0,1)</f>
        <v>0</v>
      </c>
      <c r="Q57" s="0" t="n">
        <v>55</v>
      </c>
      <c r="R57" s="4" t="n">
        <f aca="false">ROUND(Q57*$I$7/255,0)</f>
        <v>13</v>
      </c>
      <c r="S57" s="4" t="n">
        <f aca="false">IF(R57&gt;$J$4,IF(R57&gt;$I$7-$J$6, 2, 1),0)</f>
        <v>1</v>
      </c>
      <c r="T57" s="4" t="n">
        <f aca="false">IF($R57=0,0,IF($S57=0,0,IF($S57=1,(1+INT(($R57-$J$4-1)/$J$5)),IF($S57=2,$I$3-1,0))))</f>
        <v>3</v>
      </c>
      <c r="U57" s="4" t="n">
        <f aca="false">IF($R57=0,0,IF($S57=0,$R57+$L$4,IF($S57=1,$R57-$J$4-(INT(($R57-$J$4-1)/$J$5))*$J$5,IF($S57=2,$R57-$J$4-$K$5,0))))</f>
        <v>2</v>
      </c>
      <c r="V57" s="4" t="str">
        <f aca="false">com.sun.star.sheet.addin.Analysis.getDec2Bin(T57+U57*32,8)</f>
        <v>01000011</v>
      </c>
    </row>
    <row r="58" customFormat="false" ht="15" hidden="false" customHeight="true" outlineLevel="0" collapsed="false">
      <c r="B58" s="1" t="n">
        <v>6</v>
      </c>
      <c r="D58" s="3"/>
      <c r="F58" s="3"/>
      <c r="G58" s="3"/>
      <c r="P58" s="4" t="n">
        <f aca="false">IF(R58=R57,0,1)</f>
        <v>1</v>
      </c>
      <c r="Q58" s="0" t="n">
        <v>56</v>
      </c>
      <c r="R58" s="4" t="n">
        <f aca="false">ROUND(Q58*$I$7/255,0)</f>
        <v>14</v>
      </c>
      <c r="S58" s="4" t="n">
        <f aca="false">IF(R58&gt;$J$4,IF(R58&gt;$I$7-$J$6, 2, 1),0)</f>
        <v>1</v>
      </c>
      <c r="T58" s="4" t="n">
        <f aca="false">IF($R58=0,0,IF($S58=0,0,IF($S58=1,(1+INT(($R58-$J$4-1)/$J$5)),IF($S58=2,$I$3-1,0))))</f>
        <v>3</v>
      </c>
      <c r="U58" s="4" t="n">
        <f aca="false">IF($R58=0,0,IF($S58=0,$R58+$L$4,IF($S58=1,$R58-$J$4-(INT(($R58-$J$4-1)/$J$5))*$J$5,IF($S58=2,$R58-$J$4-$K$5,0))))</f>
        <v>3</v>
      </c>
      <c r="V58" s="4" t="str">
        <f aca="false">com.sun.star.sheet.addin.Analysis.getDec2Bin(T58+U58*32,8)</f>
        <v>01100011</v>
      </c>
    </row>
    <row r="59" customFormat="false" ht="15" hidden="false" customHeight="true" outlineLevel="0" collapsed="false">
      <c r="B59" s="1" t="n">
        <v>7</v>
      </c>
      <c r="P59" s="4" t="n">
        <f aca="false">IF(R59=R58,0,1)</f>
        <v>0</v>
      </c>
      <c r="Q59" s="0" t="n">
        <v>57</v>
      </c>
      <c r="R59" s="4" t="n">
        <f aca="false">ROUND(Q59*$I$7/255,0)</f>
        <v>14</v>
      </c>
      <c r="S59" s="4" t="n">
        <f aca="false">IF(R59&gt;$J$4,IF(R59&gt;$I$7-$J$6, 2, 1),0)</f>
        <v>1</v>
      </c>
      <c r="T59" s="4" t="n">
        <f aca="false">IF($R59=0,0,IF($S59=0,0,IF($S59=1,(1+INT(($R59-$J$4-1)/$J$5)),IF($S59=2,$I$3-1,0))))</f>
        <v>3</v>
      </c>
      <c r="U59" s="4" t="n">
        <f aca="false">IF($R59=0,0,IF($S59=0,$R59+$L$4,IF($S59=1,$R59-$J$4-(INT(($R59-$J$4-1)/$J$5))*$J$5,IF($S59=2,$R59-$J$4-$K$5,0))))</f>
        <v>3</v>
      </c>
      <c r="V59" s="4" t="str">
        <f aca="false">com.sun.star.sheet.addin.Analysis.getDec2Bin(T59+U59*32,8)</f>
        <v>01100011</v>
      </c>
    </row>
    <row r="60" customFormat="false" ht="15" hidden="false" customHeight="true" outlineLevel="0" collapsed="false">
      <c r="P60" s="4" t="n">
        <f aca="false">IF(R60=R59,0,1)</f>
        <v>0</v>
      </c>
      <c r="Q60" s="0" t="n">
        <v>58</v>
      </c>
      <c r="R60" s="4" t="n">
        <f aca="false">ROUND(Q60*$I$7/255,0)</f>
        <v>14</v>
      </c>
      <c r="S60" s="4" t="n">
        <f aca="false">IF(R60&gt;$J$4,IF(R60&gt;$I$7-$J$6, 2, 1),0)</f>
        <v>1</v>
      </c>
      <c r="T60" s="4" t="n">
        <f aca="false">IF($R60=0,0,IF($S60=0,0,IF($S60=1,(1+INT(($R60-$J$4-1)/$J$5)),IF($S60=2,$I$3-1,0))))</f>
        <v>3</v>
      </c>
      <c r="U60" s="4" t="n">
        <f aca="false">IF($R60=0,0,IF($S60=0,$R60+$L$4,IF($S60=1,$R60-$J$4-(INT(($R60-$J$4-1)/$J$5))*$J$5,IF($S60=2,$R60-$J$4-$K$5,0))))</f>
        <v>3</v>
      </c>
      <c r="V60" s="4" t="str">
        <f aca="false">com.sun.star.sheet.addin.Analysis.getDec2Bin(T60+U60*32,8)</f>
        <v>01100011</v>
      </c>
    </row>
    <row r="61" customFormat="false" ht="15" hidden="false" customHeight="true" outlineLevel="0" collapsed="false">
      <c r="P61" s="4" t="n">
        <f aca="false">IF(R61=R60,0,1)</f>
        <v>0</v>
      </c>
      <c r="Q61" s="0" t="n">
        <v>59</v>
      </c>
      <c r="R61" s="4" t="n">
        <f aca="false">ROUND(Q61*$I$7/255,0)</f>
        <v>14</v>
      </c>
      <c r="S61" s="4" t="n">
        <f aca="false">IF(R61&gt;$J$4,IF(R61&gt;$I$7-$J$6, 2, 1),0)</f>
        <v>1</v>
      </c>
      <c r="T61" s="4" t="n">
        <f aca="false">IF($R61=0,0,IF($S61=0,0,IF($S61=1,(1+INT(($R61-$J$4-1)/$J$5)),IF($S61=2,$I$3-1,0))))</f>
        <v>3</v>
      </c>
      <c r="U61" s="4" t="n">
        <f aca="false">IF($R61=0,0,IF($S61=0,$R61+$L$4,IF($S61=1,$R61-$J$4-(INT(($R61-$J$4-1)/$J$5))*$J$5,IF($S61=2,$R61-$J$4-$K$5,0))))</f>
        <v>3</v>
      </c>
      <c r="V61" s="4" t="str">
        <f aca="false">com.sun.star.sheet.addin.Analysis.getDec2Bin(T61+U61*32,8)</f>
        <v>01100011</v>
      </c>
    </row>
    <row r="62" customFormat="false" ht="15" hidden="false" customHeight="true" outlineLevel="0" collapsed="false">
      <c r="A62" s="0" t="s">
        <v>13</v>
      </c>
      <c r="B62" s="1" t="n">
        <v>0</v>
      </c>
      <c r="C62" s="3"/>
      <c r="D62" s="3"/>
      <c r="F62" s="3"/>
      <c r="P62" s="4" t="n">
        <f aca="false">IF(R62=R61,0,1)</f>
        <v>1</v>
      </c>
      <c r="Q62" s="0" t="n">
        <v>60</v>
      </c>
      <c r="R62" s="4" t="n">
        <f aca="false">ROUND(Q62*$I$7/255,0)</f>
        <v>15</v>
      </c>
      <c r="S62" s="4" t="n">
        <f aca="false">IF(R62&gt;$J$4,IF(R62&gt;$I$7-$J$6, 2, 1),0)</f>
        <v>1</v>
      </c>
      <c r="T62" s="4" t="n">
        <f aca="false">IF($R62=0,0,IF($S62=0,0,IF($S62=1,(1+INT(($R62-$J$4-1)/$J$5)),IF($S62=2,$I$3-1,0))))</f>
        <v>3</v>
      </c>
      <c r="U62" s="4" t="n">
        <f aca="false">IF($R62=0,0,IF($S62=0,$R62+$L$4,IF($S62=1,$R62-$J$4-(INT(($R62-$J$4-1)/$J$5))*$J$5,IF($S62=2,$R62-$J$4-$K$5,0))))</f>
        <v>4</v>
      </c>
      <c r="V62" s="4" t="str">
        <f aca="false">com.sun.star.sheet.addin.Analysis.getDec2Bin(T62+U62*32,8)</f>
        <v>10000011</v>
      </c>
    </row>
    <row r="63" customFormat="false" ht="15" hidden="false" customHeight="true" outlineLevel="0" collapsed="false">
      <c r="B63" s="1" t="n">
        <v>1</v>
      </c>
      <c r="D63" s="3"/>
      <c r="F63" s="3"/>
      <c r="P63" s="4" t="n">
        <f aca="false">IF(R63=R62,0,1)</f>
        <v>0</v>
      </c>
      <c r="Q63" s="0" t="n">
        <v>61</v>
      </c>
      <c r="R63" s="4" t="n">
        <f aca="false">ROUND(Q63*$I$7/255,0)</f>
        <v>15</v>
      </c>
      <c r="S63" s="4" t="n">
        <f aca="false">IF(R63&gt;$J$4,IF(R63&gt;$I$7-$J$6, 2, 1),0)</f>
        <v>1</v>
      </c>
      <c r="T63" s="4" t="n">
        <f aca="false">IF($R63=0,0,IF($S63=0,0,IF($S63=1,(1+INT(($R63-$J$4-1)/$J$5)),IF($S63=2,$I$3-1,0))))</f>
        <v>3</v>
      </c>
      <c r="U63" s="4" t="n">
        <f aca="false">IF($R63=0,0,IF($S63=0,$R63+$L$4,IF($S63=1,$R63-$J$4-(INT(($R63-$J$4-1)/$J$5))*$J$5,IF($S63=2,$R63-$J$4-$K$5,0))))</f>
        <v>4</v>
      </c>
      <c r="V63" s="4" t="str">
        <f aca="false">com.sun.star.sheet.addin.Analysis.getDec2Bin(T63+U63*32,8)</f>
        <v>10000011</v>
      </c>
    </row>
    <row r="64" customFormat="false" ht="15" hidden="false" customHeight="true" outlineLevel="0" collapsed="false">
      <c r="B64" s="1" t="n">
        <v>2</v>
      </c>
      <c r="C64" s="3"/>
      <c r="F64" s="3"/>
      <c r="P64" s="4" t="n">
        <f aca="false">IF(R64=R63,0,1)</f>
        <v>0</v>
      </c>
      <c r="Q64" s="0" t="n">
        <v>62</v>
      </c>
      <c r="R64" s="4" t="n">
        <f aca="false">ROUND(Q64*$I$7/255,0)</f>
        <v>15</v>
      </c>
      <c r="S64" s="4" t="n">
        <f aca="false">IF(R64&gt;$J$4,IF(R64&gt;$I$7-$J$6, 2, 1),0)</f>
        <v>1</v>
      </c>
      <c r="T64" s="4" t="n">
        <f aca="false">IF($R64=0,0,IF($S64=0,0,IF($S64=1,(1+INT(($R64-$J$4-1)/$J$5)),IF($S64=2,$I$3-1,0))))</f>
        <v>3</v>
      </c>
      <c r="U64" s="4" t="n">
        <f aca="false">IF($R64=0,0,IF($S64=0,$R64+$L$4,IF($S64=1,$R64-$J$4-(INT(($R64-$J$4-1)/$J$5))*$J$5,IF($S64=2,$R64-$J$4-$K$5,0))))</f>
        <v>4</v>
      </c>
      <c r="V64" s="4" t="str">
        <f aca="false">com.sun.star.sheet.addin.Analysis.getDec2Bin(T64+U64*32,8)</f>
        <v>10000011</v>
      </c>
    </row>
    <row r="65" customFormat="false" ht="15" hidden="false" customHeight="true" outlineLevel="0" collapsed="false">
      <c r="B65" s="1" t="n">
        <v>3</v>
      </c>
      <c r="D65" s="3"/>
      <c r="F65" s="3"/>
      <c r="P65" s="4" t="n">
        <f aca="false">IF(R65=R64,0,1)</f>
        <v>0</v>
      </c>
      <c r="Q65" s="0" t="n">
        <v>63</v>
      </c>
      <c r="R65" s="4" t="n">
        <f aca="false">ROUND(Q65*$I$7/255,0)</f>
        <v>15</v>
      </c>
      <c r="S65" s="4" t="n">
        <f aca="false">IF(R65&gt;$J$4,IF(R65&gt;$I$7-$J$6, 2, 1),0)</f>
        <v>1</v>
      </c>
      <c r="T65" s="4" t="n">
        <f aca="false">IF($R65=0,0,IF($S65=0,0,IF($S65=1,(1+INT(($R65-$J$4-1)/$J$5)),IF($S65=2,$I$3-1,0))))</f>
        <v>3</v>
      </c>
      <c r="U65" s="4" t="n">
        <f aca="false">IF($R65=0,0,IF($S65=0,$R65+$L$4,IF($S65=1,$R65-$J$4-(INT(($R65-$J$4-1)/$J$5))*$J$5,IF($S65=2,$R65-$J$4-$K$5,0))))</f>
        <v>4</v>
      </c>
      <c r="V65" s="4" t="str">
        <f aca="false">com.sun.star.sheet.addin.Analysis.getDec2Bin(T65+U65*32,8)</f>
        <v>10000011</v>
      </c>
    </row>
    <row r="66" customFormat="false" ht="15" hidden="false" customHeight="true" outlineLevel="0" collapsed="false">
      <c r="B66" s="1" t="n">
        <v>4</v>
      </c>
      <c r="C66" s="3"/>
      <c r="F66" s="3"/>
      <c r="P66" s="4" t="n">
        <f aca="false">IF(R66=R65,0,1)</f>
        <v>1</v>
      </c>
      <c r="Q66" s="0" t="n">
        <v>64</v>
      </c>
      <c r="R66" s="4" t="n">
        <f aca="false">ROUND(Q66*$I$7/255,0)</f>
        <v>16</v>
      </c>
      <c r="S66" s="4" t="n">
        <f aca="false">IF(R66&gt;$J$4,IF(R66&gt;$I$7-$J$6, 2, 1),0)</f>
        <v>1</v>
      </c>
      <c r="T66" s="4" t="n">
        <f aca="false">IF($R66=0,0,IF($S66=0,0,IF($S66=1,(1+INT(($R66-$J$4-1)/$J$5)),IF($S66=2,$I$3-1,0))))</f>
        <v>4</v>
      </c>
      <c r="U66" s="4" t="n">
        <f aca="false">IF($R66=0,0,IF($S66=0,$R66+$L$4,IF($S66=1,$R66-$J$4-(INT(($R66-$J$4-1)/$J$5))*$J$5,IF($S66=2,$R66-$J$4-$K$5,0))))</f>
        <v>1</v>
      </c>
      <c r="V66" s="4" t="str">
        <f aca="false">com.sun.star.sheet.addin.Analysis.getDec2Bin(T66+U66*32,8)</f>
        <v>00100100</v>
      </c>
    </row>
    <row r="67" customFormat="false" ht="15" hidden="false" customHeight="true" outlineLevel="0" collapsed="false">
      <c r="B67" s="1" t="n">
        <v>5</v>
      </c>
      <c r="D67" s="3"/>
      <c r="F67" s="3"/>
      <c r="P67" s="4" t="n">
        <f aca="false">IF(R67=R66,0,1)</f>
        <v>0</v>
      </c>
      <c r="Q67" s="0" t="n">
        <v>65</v>
      </c>
      <c r="R67" s="4" t="n">
        <f aca="false">ROUND(Q67*$I$7/255,0)</f>
        <v>16</v>
      </c>
      <c r="S67" s="4" t="n">
        <f aca="false">IF(R67&gt;$J$4,IF(R67&gt;$I$7-$J$6, 2, 1),0)</f>
        <v>1</v>
      </c>
      <c r="T67" s="4" t="n">
        <f aca="false">IF($R67=0,0,IF($S67=0,0,IF($S67=1,(1+INT(($R67-$J$4-1)/$J$5)),IF($S67=2,$I$3-1,0))))</f>
        <v>4</v>
      </c>
      <c r="U67" s="4" t="n">
        <f aca="false">IF($R67=0,0,IF($S67=0,$R67+$L$4,IF($S67=1,$R67-$J$4-(INT(($R67-$J$4-1)/$J$5))*$J$5,IF($S67=2,$R67-$J$4-$K$5,0))))</f>
        <v>1</v>
      </c>
      <c r="V67" s="4" t="str">
        <f aca="false">com.sun.star.sheet.addin.Analysis.getDec2Bin(T67+U67*32,8)</f>
        <v>00100100</v>
      </c>
    </row>
    <row r="68" customFormat="false" ht="15" hidden="false" customHeight="true" outlineLevel="0" collapsed="false">
      <c r="B68" s="1" t="n">
        <v>6</v>
      </c>
      <c r="C68" s="3"/>
      <c r="D68" s="3"/>
      <c r="F68" s="3"/>
      <c r="P68" s="4" t="n">
        <f aca="false">IF(R68=R67,0,1)</f>
        <v>0</v>
      </c>
      <c r="Q68" s="0" t="n">
        <v>66</v>
      </c>
      <c r="R68" s="4" t="n">
        <f aca="false">ROUND(Q68*$I$7/255,0)</f>
        <v>16</v>
      </c>
      <c r="S68" s="4" t="n">
        <f aca="false">IF(R68&gt;$J$4,IF(R68&gt;$I$7-$J$6, 2, 1),0)</f>
        <v>1</v>
      </c>
      <c r="T68" s="4" t="n">
        <f aca="false">IF($R68=0,0,IF($S68=0,0,IF($S68=1,(1+INT(($R68-$J$4-1)/$J$5)),IF($S68=2,$I$3-1,0))))</f>
        <v>4</v>
      </c>
      <c r="U68" s="4" t="n">
        <f aca="false">IF($R68=0,0,IF($S68=0,$R68+$L$4,IF($S68=1,$R68-$J$4-(INT(($R68-$J$4-1)/$J$5))*$J$5,IF($S68=2,$R68-$J$4-$K$5,0))))</f>
        <v>1</v>
      </c>
      <c r="V68" s="4" t="str">
        <f aca="false">com.sun.star.sheet.addin.Analysis.getDec2Bin(T68+U68*32,8)</f>
        <v>00100100</v>
      </c>
    </row>
    <row r="69" customFormat="false" ht="15" hidden="false" customHeight="true" outlineLevel="0" collapsed="false">
      <c r="B69" s="1" t="n">
        <v>7</v>
      </c>
      <c r="P69" s="4" t="n">
        <f aca="false">IF(R69=R68,0,1)</f>
        <v>0</v>
      </c>
      <c r="Q69" s="0" t="n">
        <v>67</v>
      </c>
      <c r="R69" s="4" t="n">
        <f aca="false">ROUND(Q69*$I$7/255,0)</f>
        <v>16</v>
      </c>
      <c r="S69" s="4" t="n">
        <f aca="false">IF(R69&gt;$J$4,IF(R69&gt;$I$7-$J$6, 2, 1),0)</f>
        <v>1</v>
      </c>
      <c r="T69" s="4" t="n">
        <f aca="false">IF($R69=0,0,IF($S69=0,0,IF($S69=1,(1+INT(($R69-$J$4-1)/$J$5)),IF($S69=2,$I$3-1,0))))</f>
        <v>4</v>
      </c>
      <c r="U69" s="4" t="n">
        <f aca="false">IF($R69=0,0,IF($S69=0,$R69+$L$4,IF($S69=1,$R69-$J$4-(INT(($R69-$J$4-1)/$J$5))*$J$5,IF($S69=2,$R69-$J$4-$K$5,0))))</f>
        <v>1</v>
      </c>
      <c r="V69" s="4" t="str">
        <f aca="false">com.sun.star.sheet.addin.Analysis.getDec2Bin(T69+U69*32,8)</f>
        <v>00100100</v>
      </c>
    </row>
    <row r="70" customFormat="false" ht="15" hidden="false" customHeight="true" outlineLevel="0" collapsed="false">
      <c r="P70" s="4" t="n">
        <f aca="false">IF(R70=R69,0,1)</f>
        <v>1</v>
      </c>
      <c r="Q70" s="0" t="n">
        <v>68</v>
      </c>
      <c r="R70" s="4" t="n">
        <f aca="false">ROUND(Q70*$I$7/255,0)</f>
        <v>17</v>
      </c>
      <c r="S70" s="4" t="n">
        <f aca="false">IF(R70&gt;$J$4,IF(R70&gt;$I$7-$J$6, 2, 1),0)</f>
        <v>1</v>
      </c>
      <c r="T70" s="4" t="n">
        <f aca="false">IF($R70=0,0,IF($S70=0,0,IF($S70=1,(1+INT(($R70-$J$4-1)/$J$5)),IF($S70=2,$I$3-1,0))))</f>
        <v>4</v>
      </c>
      <c r="U70" s="4" t="n">
        <f aca="false">IF($R70=0,0,IF($S70=0,$R70+$L$4,IF($S70=1,$R70-$J$4-(INT(($R70-$J$4-1)/$J$5))*$J$5,IF($S70=2,$R70-$J$4-$K$5,0))))</f>
        <v>2</v>
      </c>
      <c r="V70" s="4" t="str">
        <f aca="false">com.sun.star.sheet.addin.Analysis.getDec2Bin(T70+U70*32,8)</f>
        <v>01000100</v>
      </c>
    </row>
    <row r="71" customFormat="false" ht="15" hidden="false" customHeight="true" outlineLevel="0" collapsed="false">
      <c r="P71" s="4" t="n">
        <f aca="false">IF(R71=R70,0,1)</f>
        <v>0</v>
      </c>
      <c r="Q71" s="0" t="n">
        <v>69</v>
      </c>
      <c r="R71" s="4" t="n">
        <f aca="false">ROUND(Q71*$I$7/255,0)</f>
        <v>17</v>
      </c>
      <c r="S71" s="4" t="n">
        <f aca="false">IF(R71&gt;$J$4,IF(R71&gt;$I$7-$J$6, 2, 1),0)</f>
        <v>1</v>
      </c>
      <c r="T71" s="4" t="n">
        <f aca="false">IF($R71=0,0,IF($S71=0,0,IF($S71=1,(1+INT(($R71-$J$4-1)/$J$5)),IF($S71=2,$I$3-1,0))))</f>
        <v>4</v>
      </c>
      <c r="U71" s="4" t="n">
        <f aca="false">IF($R71=0,0,IF($S71=0,$R71+$L$4,IF($S71=1,$R71-$J$4-(INT(($R71-$J$4-1)/$J$5))*$J$5,IF($S71=2,$R71-$J$4-$K$5,0))))</f>
        <v>2</v>
      </c>
      <c r="V71" s="4" t="str">
        <f aca="false">com.sun.star.sheet.addin.Analysis.getDec2Bin(T71+U71*32,8)</f>
        <v>01000100</v>
      </c>
    </row>
    <row r="72" customFormat="false" ht="15" hidden="false" customHeight="true" outlineLevel="0" collapsed="false">
      <c r="A72" s="0" t="s">
        <v>14</v>
      </c>
      <c r="B72" s="1" t="n">
        <v>0</v>
      </c>
      <c r="C72" s="3"/>
      <c r="D72" s="3"/>
      <c r="F72" s="3"/>
      <c r="G72" s="3"/>
      <c r="P72" s="4" t="n">
        <f aca="false">IF(R72=R71,0,1)</f>
        <v>0</v>
      </c>
      <c r="Q72" s="0" t="n">
        <v>70</v>
      </c>
      <c r="R72" s="4" t="n">
        <f aca="false">ROUND(Q72*$I$7/255,0)</f>
        <v>17</v>
      </c>
      <c r="S72" s="4" t="n">
        <f aca="false">IF(R72&gt;$J$4,IF(R72&gt;$I$7-$J$6, 2, 1),0)</f>
        <v>1</v>
      </c>
      <c r="T72" s="4" t="n">
        <f aca="false">IF($R72=0,0,IF($S72=0,0,IF($S72=1,(1+INT(($R72-$J$4-1)/$J$5)),IF($S72=2,$I$3-1,0))))</f>
        <v>4</v>
      </c>
      <c r="U72" s="4" t="n">
        <f aca="false">IF($R72=0,0,IF($S72=0,$R72+$L$4,IF($S72=1,$R72-$J$4-(INT(($R72-$J$4-1)/$J$5))*$J$5,IF($S72=2,$R72-$J$4-$K$5,0))))</f>
        <v>2</v>
      </c>
      <c r="V72" s="4" t="str">
        <f aca="false">com.sun.star.sheet.addin.Analysis.getDec2Bin(T72+U72*32,8)</f>
        <v>01000100</v>
      </c>
    </row>
    <row r="73" customFormat="false" ht="15" hidden="false" customHeight="true" outlineLevel="0" collapsed="false">
      <c r="B73" s="1" t="n">
        <v>1</v>
      </c>
      <c r="D73" s="3"/>
      <c r="G73" s="3"/>
      <c r="P73" s="4" t="n">
        <f aca="false">IF(R73=R72,0,1)</f>
        <v>0</v>
      </c>
      <c r="Q73" s="0" t="n">
        <v>71</v>
      </c>
      <c r="R73" s="4" t="n">
        <f aca="false">ROUND(Q73*$I$7/255,0)</f>
        <v>17</v>
      </c>
      <c r="S73" s="4" t="n">
        <f aca="false">IF(R73&gt;$J$4,IF(R73&gt;$I$7-$J$6, 2, 1),0)</f>
        <v>1</v>
      </c>
      <c r="T73" s="4" t="n">
        <f aca="false">IF($R73=0,0,IF($S73=0,0,IF($S73=1,(1+INT(($R73-$J$4-1)/$J$5)),IF($S73=2,$I$3-1,0))))</f>
        <v>4</v>
      </c>
      <c r="U73" s="4" t="n">
        <f aca="false">IF($R73=0,0,IF($S73=0,$R73+$L$4,IF($S73=1,$R73-$J$4-(INT(($R73-$J$4-1)/$J$5))*$J$5,IF($S73=2,$R73-$J$4-$K$5,0))))</f>
        <v>2</v>
      </c>
      <c r="V73" s="4" t="str">
        <f aca="false">com.sun.star.sheet.addin.Analysis.getDec2Bin(T73+U73*32,8)</f>
        <v>01000100</v>
      </c>
    </row>
    <row r="74" customFormat="false" ht="15" hidden="false" customHeight="true" outlineLevel="0" collapsed="false">
      <c r="B74" s="1" t="n">
        <v>2</v>
      </c>
      <c r="C74" s="3"/>
      <c r="F74" s="3"/>
      <c r="P74" s="4" t="n">
        <f aca="false">IF(R74=R73,0,1)</f>
        <v>1</v>
      </c>
      <c r="Q74" s="0" t="n">
        <v>72</v>
      </c>
      <c r="R74" s="4" t="n">
        <f aca="false">ROUND(Q74*$I$7/255,0)</f>
        <v>18</v>
      </c>
      <c r="S74" s="4" t="n">
        <f aca="false">IF(R74&gt;$J$4,IF(R74&gt;$I$7-$J$6, 2, 1),0)</f>
        <v>1</v>
      </c>
      <c r="T74" s="4" t="n">
        <f aca="false">IF($R74=0,0,IF($S74=0,0,IF($S74=1,(1+INT(($R74-$J$4-1)/$J$5)),IF($S74=2,$I$3-1,0))))</f>
        <v>4</v>
      </c>
      <c r="U74" s="4" t="n">
        <f aca="false">IF($R74=0,0,IF($S74=0,$R74+$L$4,IF($S74=1,$R74-$J$4-(INT(($R74-$J$4-1)/$J$5))*$J$5,IF($S74=2,$R74-$J$4-$K$5,0))))</f>
        <v>3</v>
      </c>
      <c r="V74" s="4" t="str">
        <f aca="false">com.sun.star.sheet.addin.Analysis.getDec2Bin(T74+U74*32,8)</f>
        <v>01100100</v>
      </c>
    </row>
    <row r="75" customFormat="false" ht="15" hidden="false" customHeight="true" outlineLevel="0" collapsed="false">
      <c r="B75" s="1" t="n">
        <v>3</v>
      </c>
      <c r="D75" s="3"/>
      <c r="G75" s="3"/>
      <c r="P75" s="4" t="n">
        <f aca="false">IF(R75=R74,0,1)</f>
        <v>0</v>
      </c>
      <c r="Q75" s="0" t="n">
        <v>73</v>
      </c>
      <c r="R75" s="4" t="n">
        <f aca="false">ROUND(Q75*$I$7/255,0)</f>
        <v>18</v>
      </c>
      <c r="S75" s="4" t="n">
        <f aca="false">IF(R75&gt;$J$4,IF(R75&gt;$I$7-$J$6, 2, 1),0)</f>
        <v>1</v>
      </c>
      <c r="T75" s="4" t="n">
        <f aca="false">IF($R75=0,0,IF($S75=0,0,IF($S75=1,(1+INT(($R75-$J$4-1)/$J$5)),IF($S75=2,$I$3-1,0))))</f>
        <v>4</v>
      </c>
      <c r="U75" s="4" t="n">
        <f aca="false">IF($R75=0,0,IF($S75=0,$R75+$L$4,IF($S75=1,$R75-$J$4-(INT(($R75-$J$4-1)/$J$5))*$J$5,IF($S75=2,$R75-$J$4-$K$5,0))))</f>
        <v>3</v>
      </c>
      <c r="V75" s="4" t="str">
        <f aca="false">com.sun.star.sheet.addin.Analysis.getDec2Bin(T75+U75*32,8)</f>
        <v>01100100</v>
      </c>
    </row>
    <row r="76" customFormat="false" ht="15" hidden="false" customHeight="true" outlineLevel="0" collapsed="false">
      <c r="B76" s="1" t="n">
        <v>4</v>
      </c>
      <c r="C76" s="3"/>
      <c r="F76" s="3"/>
      <c r="P76" s="4" t="n">
        <f aca="false">IF(R76=R75,0,1)</f>
        <v>0</v>
      </c>
      <c r="Q76" s="0" t="n">
        <v>74</v>
      </c>
      <c r="R76" s="4" t="n">
        <f aca="false">ROUND(Q76*$I$7/255,0)</f>
        <v>18</v>
      </c>
      <c r="S76" s="4" t="n">
        <f aca="false">IF(R76&gt;$J$4,IF(R76&gt;$I$7-$J$6, 2, 1),0)</f>
        <v>1</v>
      </c>
      <c r="T76" s="4" t="n">
        <f aca="false">IF($R76=0,0,IF($S76=0,0,IF($S76=1,(1+INT(($R76-$J$4-1)/$J$5)),IF($S76=2,$I$3-1,0))))</f>
        <v>4</v>
      </c>
      <c r="U76" s="4" t="n">
        <f aca="false">IF($R76=0,0,IF($S76=0,$R76+$L$4,IF($S76=1,$R76-$J$4-(INT(($R76-$J$4-1)/$J$5))*$J$5,IF($S76=2,$R76-$J$4-$K$5,0))))</f>
        <v>3</v>
      </c>
      <c r="V76" s="4" t="str">
        <f aca="false">com.sun.star.sheet.addin.Analysis.getDec2Bin(T76+U76*32,8)</f>
        <v>01100100</v>
      </c>
    </row>
    <row r="77" customFormat="false" ht="15" hidden="false" customHeight="true" outlineLevel="0" collapsed="false">
      <c r="B77" s="1" t="n">
        <v>5</v>
      </c>
      <c r="D77" s="3"/>
      <c r="G77" s="3"/>
      <c r="P77" s="4" t="n">
        <f aca="false">IF(R77=R76,0,1)</f>
        <v>0</v>
      </c>
      <c r="Q77" s="0" t="n">
        <v>75</v>
      </c>
      <c r="R77" s="4" t="n">
        <f aca="false">ROUND(Q77*$I$7/255,0)</f>
        <v>18</v>
      </c>
      <c r="S77" s="4" t="n">
        <f aca="false">IF(R77&gt;$J$4,IF(R77&gt;$I$7-$J$6, 2, 1),0)</f>
        <v>1</v>
      </c>
      <c r="T77" s="4" t="n">
        <f aca="false">IF($R77=0,0,IF($S77=0,0,IF($S77=1,(1+INT(($R77-$J$4-1)/$J$5)),IF($S77=2,$I$3-1,0))))</f>
        <v>4</v>
      </c>
      <c r="U77" s="4" t="n">
        <f aca="false">IF($R77=0,0,IF($S77=0,$R77+$L$4,IF($S77=1,$R77-$J$4-(INT(($R77-$J$4-1)/$J$5))*$J$5,IF($S77=2,$R77-$J$4-$K$5,0))))</f>
        <v>3</v>
      </c>
      <c r="V77" s="4" t="str">
        <f aca="false">com.sun.star.sheet.addin.Analysis.getDec2Bin(T77+U77*32,8)</f>
        <v>01100100</v>
      </c>
    </row>
    <row r="78" customFormat="false" ht="15" hidden="false" customHeight="true" outlineLevel="0" collapsed="false">
      <c r="B78" s="1" t="n">
        <v>6</v>
      </c>
      <c r="C78" s="3"/>
      <c r="D78" s="3"/>
      <c r="F78" s="3"/>
      <c r="G78" s="3"/>
      <c r="P78" s="4" t="n">
        <f aca="false">IF(R78=R77,0,1)</f>
        <v>0</v>
      </c>
      <c r="Q78" s="0" t="n">
        <v>76</v>
      </c>
      <c r="R78" s="4" t="n">
        <f aca="false">ROUND(Q78*$I$7/255,0)</f>
        <v>18</v>
      </c>
      <c r="S78" s="4" t="n">
        <f aca="false">IF(R78&gt;$J$4,IF(R78&gt;$I$7-$J$6, 2, 1),0)</f>
        <v>1</v>
      </c>
      <c r="T78" s="4" t="n">
        <f aca="false">IF($R78=0,0,IF($S78=0,0,IF($S78=1,(1+INT(($R78-$J$4-1)/$J$5)),IF($S78=2,$I$3-1,0))))</f>
        <v>4</v>
      </c>
      <c r="U78" s="4" t="n">
        <f aca="false">IF($R78=0,0,IF($S78=0,$R78+$L$4,IF($S78=1,$R78-$J$4-(INT(($R78-$J$4-1)/$J$5))*$J$5,IF($S78=2,$R78-$J$4-$K$5,0))))</f>
        <v>3</v>
      </c>
      <c r="V78" s="4" t="str">
        <f aca="false">com.sun.star.sheet.addin.Analysis.getDec2Bin(T78+U78*32,8)</f>
        <v>01100100</v>
      </c>
    </row>
    <row r="79" customFormat="false" ht="15" hidden="false" customHeight="true" outlineLevel="0" collapsed="false">
      <c r="B79" s="1" t="n">
        <v>7</v>
      </c>
      <c r="P79" s="4" t="n">
        <f aca="false">IF(R79=R78,0,1)</f>
        <v>1</v>
      </c>
      <c r="Q79" s="0" t="n">
        <v>77</v>
      </c>
      <c r="R79" s="4" t="n">
        <f aca="false">ROUND(Q79*$I$7/255,0)</f>
        <v>19</v>
      </c>
      <c r="S79" s="4" t="n">
        <f aca="false">IF(R79&gt;$J$4,IF(R79&gt;$I$7-$J$6, 2, 1),0)</f>
        <v>1</v>
      </c>
      <c r="T79" s="4" t="n">
        <f aca="false">IF($R79=0,0,IF($S79=0,0,IF($S79=1,(1+INT(($R79-$J$4-1)/$J$5)),IF($S79=2,$I$3-1,0))))</f>
        <v>4</v>
      </c>
      <c r="U79" s="4" t="n">
        <f aca="false">IF($R79=0,0,IF($S79=0,$R79+$L$4,IF($S79=1,$R79-$J$4-(INT(($R79-$J$4-1)/$J$5))*$J$5,IF($S79=2,$R79-$J$4-$K$5,0))))</f>
        <v>4</v>
      </c>
      <c r="V79" s="4" t="str">
        <f aca="false">com.sun.star.sheet.addin.Analysis.getDec2Bin(T79+U79*32,8)</f>
        <v>10000100</v>
      </c>
    </row>
    <row r="80" customFormat="false" ht="15" hidden="false" customHeight="true" outlineLevel="0" collapsed="false">
      <c r="P80" s="4" t="n">
        <f aca="false">IF(R80=R79,0,1)</f>
        <v>0</v>
      </c>
      <c r="Q80" s="0" t="n">
        <v>78</v>
      </c>
      <c r="R80" s="4" t="n">
        <f aca="false">ROUND(Q80*$I$7/255,0)</f>
        <v>19</v>
      </c>
      <c r="S80" s="4" t="n">
        <f aca="false">IF(R80&gt;$J$4,IF(R80&gt;$I$7-$J$6, 2, 1),0)</f>
        <v>1</v>
      </c>
      <c r="T80" s="4" t="n">
        <f aca="false">IF($R80=0,0,IF($S80=0,0,IF($S80=1,(1+INT(($R80-$J$4-1)/$J$5)),IF($S80=2,$I$3-1,0))))</f>
        <v>4</v>
      </c>
      <c r="U80" s="4" t="n">
        <f aca="false">IF($R80=0,0,IF($S80=0,$R80+$L$4,IF($S80=1,$R80-$J$4-(INT(($R80-$J$4-1)/$J$5))*$J$5,IF($S80=2,$R80-$J$4-$K$5,0))))</f>
        <v>4</v>
      </c>
      <c r="V80" s="4" t="str">
        <f aca="false">com.sun.star.sheet.addin.Analysis.getDec2Bin(T80+U80*32,8)</f>
        <v>10000100</v>
      </c>
    </row>
    <row r="81" customFormat="false" ht="15" hidden="false" customHeight="true" outlineLevel="0" collapsed="false">
      <c r="P81" s="4" t="n">
        <f aca="false">IF(R81=R80,0,1)</f>
        <v>0</v>
      </c>
      <c r="Q81" s="0" t="n">
        <v>79</v>
      </c>
      <c r="R81" s="4" t="n">
        <f aca="false">ROUND(Q81*$I$7/255,0)</f>
        <v>19</v>
      </c>
      <c r="S81" s="4" t="n">
        <f aca="false">IF(R81&gt;$J$4,IF(R81&gt;$I$7-$J$6, 2, 1),0)</f>
        <v>1</v>
      </c>
      <c r="T81" s="4" t="n">
        <f aca="false">IF($R81=0,0,IF($S81=0,0,IF($S81=1,(1+INT(($R81-$J$4-1)/$J$5)),IF($S81=2,$I$3-1,0))))</f>
        <v>4</v>
      </c>
      <c r="U81" s="4" t="n">
        <f aca="false">IF($R81=0,0,IF($S81=0,$R81+$L$4,IF($S81=1,$R81-$J$4-(INT(($R81-$J$4-1)/$J$5))*$J$5,IF($S81=2,$R81-$J$4-$K$5,0))))</f>
        <v>4</v>
      </c>
      <c r="V81" s="4" t="str">
        <f aca="false">com.sun.star.sheet.addin.Analysis.getDec2Bin(T81+U81*32,8)</f>
        <v>10000100</v>
      </c>
    </row>
    <row r="82" customFormat="false" ht="15" hidden="false" customHeight="true" outlineLevel="0" collapsed="false">
      <c r="B82" s="0"/>
      <c r="P82" s="4" t="n">
        <f aca="false">IF(R82=R81,0,1)</f>
        <v>0</v>
      </c>
      <c r="Q82" s="0" t="n">
        <v>80</v>
      </c>
      <c r="R82" s="4" t="n">
        <f aca="false">ROUND(Q82*$I$7/255,0)</f>
        <v>19</v>
      </c>
      <c r="S82" s="4" t="n">
        <f aca="false">IF(R82&gt;$J$4,IF(R82&gt;$I$7-$J$6, 2, 1),0)</f>
        <v>1</v>
      </c>
      <c r="T82" s="4" t="n">
        <f aca="false">IF($R82=0,0,IF($S82=0,0,IF($S82=1,(1+INT(($R82-$J$4-1)/$J$5)),IF($S82=2,$I$3-1,0))))</f>
        <v>4</v>
      </c>
      <c r="U82" s="4" t="n">
        <f aca="false">IF($R82=0,0,IF($S82=0,$R82+$L$4,IF($S82=1,$R82-$J$4-(INT(($R82-$J$4-1)/$J$5))*$J$5,IF($S82=2,$R82-$J$4-$K$5,0))))</f>
        <v>4</v>
      </c>
      <c r="V82" s="4" t="str">
        <f aca="false">com.sun.star.sheet.addin.Analysis.getDec2Bin(T82+U82*32,8)</f>
        <v>10000100</v>
      </c>
    </row>
    <row r="83" customFormat="false" ht="15" hidden="false" customHeight="true" outlineLevel="0" collapsed="false">
      <c r="B83" s="0"/>
      <c r="P83" s="4" t="n">
        <f aca="false">IF(R83=R82,0,1)</f>
        <v>1</v>
      </c>
      <c r="Q83" s="0" t="n">
        <v>81</v>
      </c>
      <c r="R83" s="4" t="n">
        <f aca="false">ROUND(Q83*$I$7/255,0)</f>
        <v>20</v>
      </c>
      <c r="S83" s="4" t="n">
        <f aca="false">IF(R83&gt;$J$4,IF(R83&gt;$I$7-$J$6, 2, 1),0)</f>
        <v>1</v>
      </c>
      <c r="T83" s="4" t="n">
        <f aca="false">IF($R83=0,0,IF($S83=0,0,IF($S83=1,(1+INT(($R83-$J$4-1)/$J$5)),IF($S83=2,$I$3-1,0))))</f>
        <v>5</v>
      </c>
      <c r="U83" s="4" t="n">
        <f aca="false">IF($R83=0,0,IF($S83=0,$R83+$L$4,IF($S83=1,$R83-$J$4-(INT(($R83-$J$4-1)/$J$5))*$J$5,IF($S83=2,$R83-$J$4-$K$5,0))))</f>
        <v>1</v>
      </c>
      <c r="V83" s="4" t="str">
        <f aca="false">com.sun.star.sheet.addin.Analysis.getDec2Bin(T83+U83*32,8)</f>
        <v>00100101</v>
      </c>
    </row>
    <row r="84" customFormat="false" ht="15" hidden="false" customHeight="true" outlineLevel="0" collapsed="false">
      <c r="B84" s="0"/>
      <c r="P84" s="4" t="n">
        <f aca="false">IF(R84=R83,0,1)</f>
        <v>0</v>
      </c>
      <c r="Q84" s="0" t="n">
        <v>82</v>
      </c>
      <c r="R84" s="4" t="n">
        <f aca="false">ROUND(Q84*$I$7/255,0)</f>
        <v>20</v>
      </c>
      <c r="S84" s="4" t="n">
        <f aca="false">IF(R84&gt;$J$4,IF(R84&gt;$I$7-$J$6, 2, 1),0)</f>
        <v>1</v>
      </c>
      <c r="T84" s="4" t="n">
        <f aca="false">IF($R84=0,0,IF($S84=0,0,IF($S84=1,(1+INT(($R84-$J$4-1)/$J$5)),IF($S84=2,$I$3-1,0))))</f>
        <v>5</v>
      </c>
      <c r="U84" s="4" t="n">
        <f aca="false">IF($R84=0,0,IF($S84=0,$R84+$L$4,IF($S84=1,$R84-$J$4-(INT(($R84-$J$4-1)/$J$5))*$J$5,IF($S84=2,$R84-$J$4-$K$5,0))))</f>
        <v>1</v>
      </c>
      <c r="V84" s="4" t="str">
        <f aca="false">com.sun.star.sheet.addin.Analysis.getDec2Bin(T84+U84*32,8)</f>
        <v>00100101</v>
      </c>
    </row>
    <row r="85" customFormat="false" ht="15" hidden="false" customHeight="true" outlineLevel="0" collapsed="false">
      <c r="B85" s="0"/>
      <c r="P85" s="4" t="n">
        <f aca="false">IF(R85=R84,0,1)</f>
        <v>0</v>
      </c>
      <c r="Q85" s="0" t="n">
        <v>83</v>
      </c>
      <c r="R85" s="4" t="n">
        <f aca="false">ROUND(Q85*$I$7/255,0)</f>
        <v>20</v>
      </c>
      <c r="S85" s="4" t="n">
        <f aca="false">IF(R85&gt;$J$4,IF(R85&gt;$I$7-$J$6, 2, 1),0)</f>
        <v>1</v>
      </c>
      <c r="T85" s="4" t="n">
        <f aca="false">IF($R85=0,0,IF($S85=0,0,IF($S85=1,(1+INT(($R85-$J$4-1)/$J$5)),IF($S85=2,$I$3-1,0))))</f>
        <v>5</v>
      </c>
      <c r="U85" s="4" t="n">
        <f aca="false">IF($R85=0,0,IF($S85=0,$R85+$L$4,IF($S85=1,$R85-$J$4-(INT(($R85-$J$4-1)/$J$5))*$J$5,IF($S85=2,$R85-$J$4-$K$5,0))))</f>
        <v>1</v>
      </c>
      <c r="V85" s="4" t="str">
        <f aca="false">com.sun.star.sheet.addin.Analysis.getDec2Bin(T85+U85*32,8)</f>
        <v>00100101</v>
      </c>
    </row>
    <row r="86" customFormat="false" ht="15" hidden="false" customHeight="true" outlineLevel="0" collapsed="false">
      <c r="B86" s="0"/>
      <c r="P86" s="4" t="n">
        <f aca="false">IF(R86=R85,0,1)</f>
        <v>0</v>
      </c>
      <c r="Q86" s="0" t="n">
        <v>84</v>
      </c>
      <c r="R86" s="4" t="n">
        <f aca="false">ROUND(Q86*$I$7/255,0)</f>
        <v>20</v>
      </c>
      <c r="S86" s="4" t="n">
        <f aca="false">IF(R86&gt;$J$4,IF(R86&gt;$I$7-$J$6, 2, 1),0)</f>
        <v>1</v>
      </c>
      <c r="T86" s="4" t="n">
        <f aca="false">IF($R86=0,0,IF($S86=0,0,IF($S86=1,(1+INT(($R86-$J$4-1)/$J$5)),IF($S86=2,$I$3-1,0))))</f>
        <v>5</v>
      </c>
      <c r="U86" s="4" t="n">
        <f aca="false">IF($R86=0,0,IF($S86=0,$R86+$L$4,IF($S86=1,$R86-$J$4-(INT(($R86-$J$4-1)/$J$5))*$J$5,IF($S86=2,$R86-$J$4-$K$5,0))))</f>
        <v>1</v>
      </c>
      <c r="V86" s="4" t="str">
        <f aca="false">com.sun.star.sheet.addin.Analysis.getDec2Bin(T86+U86*32,8)</f>
        <v>00100101</v>
      </c>
    </row>
    <row r="87" customFormat="false" ht="15" hidden="false" customHeight="true" outlineLevel="0" collapsed="false">
      <c r="B87" s="0"/>
      <c r="P87" s="4" t="n">
        <f aca="false">IF(R87=R86,0,1)</f>
        <v>1</v>
      </c>
      <c r="Q87" s="0" t="n">
        <v>85</v>
      </c>
      <c r="R87" s="4" t="n">
        <f aca="false">ROUND(Q87*$I$7/255,0)</f>
        <v>21</v>
      </c>
      <c r="S87" s="4" t="n">
        <f aca="false">IF(R87&gt;$J$4,IF(R87&gt;$I$7-$J$6, 2, 1),0)</f>
        <v>1</v>
      </c>
      <c r="T87" s="4" t="n">
        <f aca="false">IF($R87=0,0,IF($S87=0,0,IF($S87=1,(1+INT(($R87-$J$4-1)/$J$5)),IF($S87=2,$I$3-1,0))))</f>
        <v>5</v>
      </c>
      <c r="U87" s="4" t="n">
        <f aca="false">IF($R87=0,0,IF($S87=0,$R87+$L$4,IF($S87=1,$R87-$J$4-(INT(($R87-$J$4-1)/$J$5))*$J$5,IF($S87=2,$R87-$J$4-$K$5,0))))</f>
        <v>2</v>
      </c>
      <c r="V87" s="4" t="str">
        <f aca="false">com.sun.star.sheet.addin.Analysis.getDec2Bin(T87+U87*32,8)</f>
        <v>01000101</v>
      </c>
    </row>
    <row r="88" customFormat="false" ht="15" hidden="false" customHeight="true" outlineLevel="0" collapsed="false">
      <c r="B88" s="0"/>
      <c r="P88" s="4" t="n">
        <f aca="false">IF(R88=R87,0,1)</f>
        <v>0</v>
      </c>
      <c r="Q88" s="0" t="n">
        <v>86</v>
      </c>
      <c r="R88" s="4" t="n">
        <f aca="false">ROUND(Q88*$I$7/255,0)</f>
        <v>21</v>
      </c>
      <c r="S88" s="4" t="n">
        <f aca="false">IF(R88&gt;$J$4,IF(R88&gt;$I$7-$J$6, 2, 1),0)</f>
        <v>1</v>
      </c>
      <c r="T88" s="4" t="n">
        <f aca="false">IF($R88=0,0,IF($S88=0,0,IF($S88=1,(1+INT(($R88-$J$4-1)/$J$5)),IF($S88=2,$I$3-1,0))))</f>
        <v>5</v>
      </c>
      <c r="U88" s="4" t="n">
        <f aca="false">IF($R88=0,0,IF($S88=0,$R88+$L$4,IF($S88=1,$R88-$J$4-(INT(($R88-$J$4-1)/$J$5))*$J$5,IF($S88=2,$R88-$J$4-$K$5,0))))</f>
        <v>2</v>
      </c>
      <c r="V88" s="4" t="str">
        <f aca="false">com.sun.star.sheet.addin.Analysis.getDec2Bin(T88+U88*32,8)</f>
        <v>01000101</v>
      </c>
    </row>
    <row r="89" customFormat="false" ht="15" hidden="false" customHeight="true" outlineLevel="0" collapsed="false">
      <c r="B89" s="0"/>
      <c r="P89" s="4" t="n">
        <f aca="false">IF(R89=R88,0,1)</f>
        <v>0</v>
      </c>
      <c r="Q89" s="0" t="n">
        <v>87</v>
      </c>
      <c r="R89" s="4" t="n">
        <f aca="false">ROUND(Q89*$I$7/255,0)</f>
        <v>21</v>
      </c>
      <c r="S89" s="4" t="n">
        <f aca="false">IF(R89&gt;$J$4,IF(R89&gt;$I$7-$J$6, 2, 1),0)</f>
        <v>1</v>
      </c>
      <c r="T89" s="4" t="n">
        <f aca="false">IF($R89=0,0,IF($S89=0,0,IF($S89=1,(1+INT(($R89-$J$4-1)/$J$5)),IF($S89=2,$I$3-1,0))))</f>
        <v>5</v>
      </c>
      <c r="U89" s="4" t="n">
        <f aca="false">IF($R89=0,0,IF($S89=0,$R89+$L$4,IF($S89=1,$R89-$J$4-(INT(($R89-$J$4-1)/$J$5))*$J$5,IF($S89=2,$R89-$J$4-$K$5,0))))</f>
        <v>2</v>
      </c>
      <c r="V89" s="4" t="str">
        <f aca="false">com.sun.star.sheet.addin.Analysis.getDec2Bin(T89+U89*32,8)</f>
        <v>01000101</v>
      </c>
    </row>
    <row r="90" customFormat="false" ht="15" hidden="false" customHeight="true" outlineLevel="0" collapsed="false">
      <c r="B90" s="0"/>
      <c r="P90" s="4" t="n">
        <f aca="false">IF(R90=R89,0,1)</f>
        <v>0</v>
      </c>
      <c r="Q90" s="0" t="n">
        <v>88</v>
      </c>
      <c r="R90" s="4" t="n">
        <f aca="false">ROUND(Q90*$I$7/255,0)</f>
        <v>21</v>
      </c>
      <c r="S90" s="4" t="n">
        <f aca="false">IF(R90&gt;$J$4,IF(R90&gt;$I$7-$J$6, 2, 1),0)</f>
        <v>1</v>
      </c>
      <c r="T90" s="4" t="n">
        <f aca="false">IF($R90=0,0,IF($S90=0,0,IF($S90=1,(1+INT(($R90-$J$4-1)/$J$5)),IF($S90=2,$I$3-1,0))))</f>
        <v>5</v>
      </c>
      <c r="U90" s="4" t="n">
        <f aca="false">IF($R90=0,0,IF($S90=0,$R90+$L$4,IF($S90=1,$R90-$J$4-(INT(($R90-$J$4-1)/$J$5))*$J$5,IF($S90=2,$R90-$J$4-$K$5,0))))</f>
        <v>2</v>
      </c>
      <c r="V90" s="4" t="str">
        <f aca="false">com.sun.star.sheet.addin.Analysis.getDec2Bin(T90+U90*32,8)</f>
        <v>01000101</v>
      </c>
    </row>
    <row r="91" customFormat="false" ht="15" hidden="false" customHeight="true" outlineLevel="0" collapsed="false">
      <c r="B91" s="0"/>
      <c r="P91" s="4" t="n">
        <f aca="false">IF(R91=R90,0,1)</f>
        <v>1</v>
      </c>
      <c r="Q91" s="0" t="n">
        <v>89</v>
      </c>
      <c r="R91" s="4" t="n">
        <f aca="false">ROUND(Q91*$I$7/255,0)</f>
        <v>22</v>
      </c>
      <c r="S91" s="4" t="n">
        <f aca="false">IF(R91&gt;$J$4,IF(R91&gt;$I$7-$J$6, 2, 1),0)</f>
        <v>1</v>
      </c>
      <c r="T91" s="4" t="n">
        <f aca="false">IF($R91=0,0,IF($S91=0,0,IF($S91=1,(1+INT(($R91-$J$4-1)/$J$5)),IF($S91=2,$I$3-1,0))))</f>
        <v>5</v>
      </c>
      <c r="U91" s="4" t="n">
        <f aca="false">IF($R91=0,0,IF($S91=0,$R91+$L$4,IF($S91=1,$R91-$J$4-(INT(($R91-$J$4-1)/$J$5))*$J$5,IF($S91=2,$R91-$J$4-$K$5,0))))</f>
        <v>3</v>
      </c>
      <c r="V91" s="4" t="str">
        <f aca="false">com.sun.star.sheet.addin.Analysis.getDec2Bin(T91+U91*32,8)</f>
        <v>01100101</v>
      </c>
    </row>
    <row r="92" customFormat="false" ht="15" hidden="false" customHeight="true" outlineLevel="0" collapsed="false">
      <c r="B92" s="0"/>
      <c r="P92" s="4" t="n">
        <f aca="false">IF(R92=R91,0,1)</f>
        <v>0</v>
      </c>
      <c r="Q92" s="0" t="n">
        <v>90</v>
      </c>
      <c r="R92" s="4" t="n">
        <f aca="false">ROUND(Q92*$I$7/255,0)</f>
        <v>22</v>
      </c>
      <c r="S92" s="4" t="n">
        <f aca="false">IF(R92&gt;$J$4,IF(R92&gt;$I$7-$J$6, 2, 1),0)</f>
        <v>1</v>
      </c>
      <c r="T92" s="4" t="n">
        <f aca="false">IF($R92=0,0,IF($S92=0,0,IF($S92=1,(1+INT(($R92-$J$4-1)/$J$5)),IF($S92=2,$I$3-1,0))))</f>
        <v>5</v>
      </c>
      <c r="U92" s="4" t="n">
        <f aca="false">IF($R92=0,0,IF($S92=0,$R92+$L$4,IF($S92=1,$R92-$J$4-(INT(($R92-$J$4-1)/$J$5))*$J$5,IF($S92=2,$R92-$J$4-$K$5,0))))</f>
        <v>3</v>
      </c>
      <c r="V92" s="4" t="str">
        <f aca="false">com.sun.star.sheet.addin.Analysis.getDec2Bin(T92+U92*32,8)</f>
        <v>01100101</v>
      </c>
    </row>
    <row r="93" customFormat="false" ht="15" hidden="false" customHeight="true" outlineLevel="0" collapsed="false">
      <c r="B93" s="0"/>
      <c r="P93" s="4" t="n">
        <f aca="false">IF(R93=R92,0,1)</f>
        <v>0</v>
      </c>
      <c r="Q93" s="0" t="n">
        <v>91</v>
      </c>
      <c r="R93" s="4" t="n">
        <f aca="false">ROUND(Q93*$I$7/255,0)</f>
        <v>22</v>
      </c>
      <c r="S93" s="4" t="n">
        <f aca="false">IF(R93&gt;$J$4,IF(R93&gt;$I$7-$J$6, 2, 1),0)</f>
        <v>1</v>
      </c>
      <c r="T93" s="4" t="n">
        <f aca="false">IF($R93=0,0,IF($S93=0,0,IF($S93=1,(1+INT(($R93-$J$4-1)/$J$5)),IF($S93=2,$I$3-1,0))))</f>
        <v>5</v>
      </c>
      <c r="U93" s="4" t="n">
        <f aca="false">IF($R93=0,0,IF($S93=0,$R93+$L$4,IF($S93=1,$R93-$J$4-(INT(($R93-$J$4-1)/$J$5))*$J$5,IF($S93=2,$R93-$J$4-$K$5,0))))</f>
        <v>3</v>
      </c>
      <c r="V93" s="4" t="str">
        <f aca="false">com.sun.star.sheet.addin.Analysis.getDec2Bin(T93+U93*32,8)</f>
        <v>01100101</v>
      </c>
    </row>
    <row r="94" customFormat="false" ht="15" hidden="false" customHeight="true" outlineLevel="0" collapsed="false">
      <c r="B94" s="0"/>
      <c r="P94" s="4" t="n">
        <f aca="false">IF(R94=R93,0,1)</f>
        <v>0</v>
      </c>
      <c r="Q94" s="0" t="n">
        <v>92</v>
      </c>
      <c r="R94" s="4" t="n">
        <f aca="false">ROUND(Q94*$I$7/255,0)</f>
        <v>22</v>
      </c>
      <c r="S94" s="4" t="n">
        <f aca="false">IF(R94&gt;$J$4,IF(R94&gt;$I$7-$J$6, 2, 1),0)</f>
        <v>1</v>
      </c>
      <c r="T94" s="4" t="n">
        <f aca="false">IF($R94=0,0,IF($S94=0,0,IF($S94=1,(1+INT(($R94-$J$4-1)/$J$5)),IF($S94=2,$I$3-1,0))))</f>
        <v>5</v>
      </c>
      <c r="U94" s="4" t="n">
        <f aca="false">IF($R94=0,0,IF($S94=0,$R94+$L$4,IF($S94=1,$R94-$J$4-(INT(($R94-$J$4-1)/$J$5))*$J$5,IF($S94=2,$R94-$J$4-$K$5,0))))</f>
        <v>3</v>
      </c>
      <c r="V94" s="4" t="str">
        <f aca="false">com.sun.star.sheet.addin.Analysis.getDec2Bin(T94+U94*32,8)</f>
        <v>01100101</v>
      </c>
    </row>
    <row r="95" customFormat="false" ht="15" hidden="false" customHeight="true" outlineLevel="0" collapsed="false">
      <c r="B95" s="0"/>
      <c r="P95" s="4" t="n">
        <f aca="false">IF(R95=R94,0,1)</f>
        <v>1</v>
      </c>
      <c r="Q95" s="0" t="n">
        <v>93</v>
      </c>
      <c r="R95" s="4" t="n">
        <f aca="false">ROUND(Q95*$I$7/255,0)</f>
        <v>23</v>
      </c>
      <c r="S95" s="4" t="n">
        <f aca="false">IF(R95&gt;$J$4,IF(R95&gt;$I$7-$J$6, 2, 1),0)</f>
        <v>1</v>
      </c>
      <c r="T95" s="4" t="n">
        <f aca="false">IF($R95=0,0,IF($S95=0,0,IF($S95=1,(1+INT(($R95-$J$4-1)/$J$5)),IF($S95=2,$I$3-1,0))))</f>
        <v>5</v>
      </c>
      <c r="U95" s="4" t="n">
        <f aca="false">IF($R95=0,0,IF($S95=0,$R95+$L$4,IF($S95=1,$R95-$J$4-(INT(($R95-$J$4-1)/$J$5))*$J$5,IF($S95=2,$R95-$J$4-$K$5,0))))</f>
        <v>4</v>
      </c>
      <c r="V95" s="4" t="str">
        <f aca="false">com.sun.star.sheet.addin.Analysis.getDec2Bin(T95+U95*32,8)</f>
        <v>10000101</v>
      </c>
    </row>
    <row r="96" customFormat="false" ht="15" hidden="false" customHeight="true" outlineLevel="0" collapsed="false">
      <c r="B96" s="0"/>
      <c r="P96" s="4" t="n">
        <f aca="false">IF(R96=R95,0,1)</f>
        <v>0</v>
      </c>
      <c r="Q96" s="0" t="n">
        <v>94</v>
      </c>
      <c r="R96" s="4" t="n">
        <f aca="false">ROUND(Q96*$I$7/255,0)</f>
        <v>23</v>
      </c>
      <c r="S96" s="4" t="n">
        <f aca="false">IF(R96&gt;$J$4,IF(R96&gt;$I$7-$J$6, 2, 1),0)</f>
        <v>1</v>
      </c>
      <c r="T96" s="4" t="n">
        <f aca="false">IF($R96=0,0,IF($S96=0,0,IF($S96=1,(1+INT(($R96-$J$4-1)/$J$5)),IF($S96=2,$I$3-1,0))))</f>
        <v>5</v>
      </c>
      <c r="U96" s="4" t="n">
        <f aca="false">IF($R96=0,0,IF($S96=0,$R96+$L$4,IF($S96=1,$R96-$J$4-(INT(($R96-$J$4-1)/$J$5))*$J$5,IF($S96=2,$R96-$J$4-$K$5,0))))</f>
        <v>4</v>
      </c>
      <c r="V96" s="4" t="str">
        <f aca="false">com.sun.star.sheet.addin.Analysis.getDec2Bin(T96+U96*32,8)</f>
        <v>10000101</v>
      </c>
    </row>
    <row r="97" customFormat="false" ht="15" hidden="false" customHeight="true" outlineLevel="0" collapsed="false">
      <c r="B97" s="0"/>
      <c r="P97" s="4" t="n">
        <f aca="false">IF(R97=R96,0,1)</f>
        <v>0</v>
      </c>
      <c r="Q97" s="0" t="n">
        <v>95</v>
      </c>
      <c r="R97" s="4" t="n">
        <f aca="false">ROUND(Q97*$I$7/255,0)</f>
        <v>23</v>
      </c>
      <c r="S97" s="4" t="n">
        <f aca="false">IF(R97&gt;$J$4,IF(R97&gt;$I$7-$J$6, 2, 1),0)</f>
        <v>1</v>
      </c>
      <c r="T97" s="4" t="n">
        <f aca="false">IF($R97=0,0,IF($S97=0,0,IF($S97=1,(1+INT(($R97-$J$4-1)/$J$5)),IF($S97=2,$I$3-1,0))))</f>
        <v>5</v>
      </c>
      <c r="U97" s="4" t="n">
        <f aca="false">IF($R97=0,0,IF($S97=0,$R97+$L$4,IF($S97=1,$R97-$J$4-(INT(($R97-$J$4-1)/$J$5))*$J$5,IF($S97=2,$R97-$J$4-$K$5,0))))</f>
        <v>4</v>
      </c>
      <c r="V97" s="4" t="str">
        <f aca="false">com.sun.star.sheet.addin.Analysis.getDec2Bin(T97+U97*32,8)</f>
        <v>10000101</v>
      </c>
    </row>
    <row r="98" customFormat="false" ht="15" hidden="false" customHeight="true" outlineLevel="0" collapsed="false">
      <c r="B98" s="0"/>
      <c r="P98" s="4" t="n">
        <f aca="false">IF(R98=R97,0,1)</f>
        <v>0</v>
      </c>
      <c r="Q98" s="0" t="n">
        <v>96</v>
      </c>
      <c r="R98" s="4" t="n">
        <f aca="false">ROUND(Q98*$I$7/255,0)</f>
        <v>23</v>
      </c>
      <c r="S98" s="4" t="n">
        <f aca="false">IF(R98&gt;$J$4,IF(R98&gt;$I$7-$J$6, 2, 1),0)</f>
        <v>1</v>
      </c>
      <c r="T98" s="4" t="n">
        <f aca="false">IF($R98=0,0,IF($S98=0,0,IF($S98=1,(1+INT(($R98-$J$4-1)/$J$5)),IF($S98=2,$I$3-1,0))))</f>
        <v>5</v>
      </c>
      <c r="U98" s="4" t="n">
        <f aca="false">IF($R98=0,0,IF($S98=0,$R98+$L$4,IF($S98=1,$R98-$J$4-(INT(($R98-$J$4-1)/$J$5))*$J$5,IF($S98=2,$R98-$J$4-$K$5,0))))</f>
        <v>4</v>
      </c>
      <c r="V98" s="4" t="str">
        <f aca="false">com.sun.star.sheet.addin.Analysis.getDec2Bin(T98+U98*32,8)</f>
        <v>10000101</v>
      </c>
    </row>
    <row r="99" customFormat="false" ht="15" hidden="false" customHeight="true" outlineLevel="0" collapsed="false">
      <c r="B99" s="0"/>
      <c r="P99" s="4" t="n">
        <f aca="false">IF(R99=R98,0,1)</f>
        <v>1</v>
      </c>
      <c r="Q99" s="0" t="n">
        <v>97</v>
      </c>
      <c r="R99" s="4" t="n">
        <f aca="false">ROUND(Q99*$I$7/255,0)</f>
        <v>24</v>
      </c>
      <c r="S99" s="4" t="n">
        <f aca="false">IF(R99&gt;$J$4,IF(R99&gt;$I$7-$J$6, 2, 1),0)</f>
        <v>1</v>
      </c>
      <c r="T99" s="4" t="n">
        <f aca="false">IF($R99=0,0,IF($S99=0,0,IF($S99=1,(1+INT(($R99-$J$4-1)/$J$5)),IF($S99=2,$I$3-1,0))))</f>
        <v>6</v>
      </c>
      <c r="U99" s="4" t="n">
        <f aca="false">IF($R99=0,0,IF($S99=0,$R99+$L$4,IF($S99=1,$R99-$J$4-(INT(($R99-$J$4-1)/$J$5))*$J$5,IF($S99=2,$R99-$J$4-$K$5,0))))</f>
        <v>1</v>
      </c>
      <c r="V99" s="4" t="str">
        <f aca="false">com.sun.star.sheet.addin.Analysis.getDec2Bin(T99+U99*32,8)</f>
        <v>00100110</v>
      </c>
    </row>
    <row r="100" customFormat="false" ht="15" hidden="false" customHeight="true" outlineLevel="0" collapsed="false">
      <c r="B100" s="0"/>
      <c r="P100" s="4" t="n">
        <f aca="false">IF(R100=R99,0,1)</f>
        <v>0</v>
      </c>
      <c r="Q100" s="0" t="n">
        <v>98</v>
      </c>
      <c r="R100" s="4" t="n">
        <f aca="false">ROUND(Q100*$I$7/255,0)</f>
        <v>24</v>
      </c>
      <c r="S100" s="4" t="n">
        <f aca="false">IF(R100&gt;$J$4,IF(R100&gt;$I$7-$J$6, 2, 1),0)</f>
        <v>1</v>
      </c>
      <c r="T100" s="4" t="n">
        <f aca="false">IF($R100=0,0,IF($S100=0,0,IF($S100=1,(1+INT(($R100-$J$4-1)/$J$5)),IF($S100=2,$I$3-1,0))))</f>
        <v>6</v>
      </c>
      <c r="U100" s="4" t="n">
        <f aca="false">IF($R100=0,0,IF($S100=0,$R100+$L$4,IF($S100=1,$R100-$J$4-(INT(($R100-$J$4-1)/$J$5))*$J$5,IF($S100=2,$R100-$J$4-$K$5,0))))</f>
        <v>1</v>
      </c>
      <c r="V100" s="4" t="str">
        <f aca="false">com.sun.star.sheet.addin.Analysis.getDec2Bin(T100+U100*32,8)</f>
        <v>00100110</v>
      </c>
    </row>
    <row r="101" customFormat="false" ht="15" hidden="false" customHeight="true" outlineLevel="0" collapsed="false">
      <c r="B101" s="0"/>
      <c r="P101" s="4" t="n">
        <f aca="false">IF(R101=R100,0,1)</f>
        <v>0</v>
      </c>
      <c r="Q101" s="0" t="n">
        <v>99</v>
      </c>
      <c r="R101" s="4" t="n">
        <f aca="false">ROUND(Q101*$I$7/255,0)</f>
        <v>24</v>
      </c>
      <c r="S101" s="4" t="n">
        <f aca="false">IF(R101&gt;$J$4,IF(R101&gt;$I$7-$J$6, 2, 1),0)</f>
        <v>1</v>
      </c>
      <c r="T101" s="4" t="n">
        <f aca="false">IF($R101=0,0,IF($S101=0,0,IF($S101=1,(1+INT(($R101-$J$4-1)/$J$5)),IF($S101=2,$I$3-1,0))))</f>
        <v>6</v>
      </c>
      <c r="U101" s="4" t="n">
        <f aca="false">IF($R101=0,0,IF($S101=0,$R101+$L$4,IF($S101=1,$R101-$J$4-(INT(($R101-$J$4-1)/$J$5))*$J$5,IF($S101=2,$R101-$J$4-$K$5,0))))</f>
        <v>1</v>
      </c>
      <c r="V101" s="4" t="str">
        <f aca="false">com.sun.star.sheet.addin.Analysis.getDec2Bin(T101+U101*32,8)</f>
        <v>00100110</v>
      </c>
    </row>
    <row r="102" customFormat="false" ht="15" hidden="false" customHeight="true" outlineLevel="0" collapsed="false">
      <c r="B102" s="0"/>
      <c r="P102" s="4" t="n">
        <f aca="false">IF(R102=R101,0,1)</f>
        <v>0</v>
      </c>
      <c r="Q102" s="0" t="n">
        <v>100</v>
      </c>
      <c r="R102" s="4" t="n">
        <f aca="false">ROUND(Q102*$I$7/255,0)</f>
        <v>24</v>
      </c>
      <c r="S102" s="4" t="n">
        <f aca="false">IF(R102&gt;$J$4,IF(R102&gt;$I$7-$J$6, 2, 1),0)</f>
        <v>1</v>
      </c>
      <c r="T102" s="4" t="n">
        <f aca="false">IF($R102=0,0,IF($S102=0,0,IF($S102=1,(1+INT(($R102-$J$4-1)/$J$5)),IF($S102=2,$I$3-1,0))))</f>
        <v>6</v>
      </c>
      <c r="U102" s="4" t="n">
        <f aca="false">IF($R102=0,0,IF($S102=0,$R102+$L$4,IF($S102=1,$R102-$J$4-(INT(($R102-$J$4-1)/$J$5))*$J$5,IF($S102=2,$R102-$J$4-$K$5,0))))</f>
        <v>1</v>
      </c>
      <c r="V102" s="4" t="str">
        <f aca="false">com.sun.star.sheet.addin.Analysis.getDec2Bin(T102+U102*32,8)</f>
        <v>00100110</v>
      </c>
    </row>
    <row r="103" customFormat="false" ht="15" hidden="false" customHeight="true" outlineLevel="0" collapsed="false">
      <c r="B103" s="0"/>
      <c r="P103" s="4" t="n">
        <f aca="false">IF(R103=R102,0,1)</f>
        <v>1</v>
      </c>
      <c r="Q103" s="0" t="n">
        <v>101</v>
      </c>
      <c r="R103" s="4" t="n">
        <f aca="false">ROUND(Q103*$I$7/255,0)</f>
        <v>25</v>
      </c>
      <c r="S103" s="4" t="n">
        <f aca="false">IF(R103&gt;$J$4,IF(R103&gt;$I$7-$J$6, 2, 1),0)</f>
        <v>1</v>
      </c>
      <c r="T103" s="4" t="n">
        <f aca="false">IF($R103=0,0,IF($S103=0,0,IF($S103=1,(1+INT(($R103-$J$4-1)/$J$5)),IF($S103=2,$I$3-1,0))))</f>
        <v>6</v>
      </c>
      <c r="U103" s="4" t="n">
        <f aca="false">IF($R103=0,0,IF($S103=0,$R103+$L$4,IF($S103=1,$R103-$J$4-(INT(($R103-$J$4-1)/$J$5))*$J$5,IF($S103=2,$R103-$J$4-$K$5,0))))</f>
        <v>2</v>
      </c>
      <c r="V103" s="4" t="str">
        <f aca="false">com.sun.star.sheet.addin.Analysis.getDec2Bin(T103+U103*32,8)</f>
        <v>01000110</v>
      </c>
    </row>
    <row r="104" customFormat="false" ht="15" hidden="false" customHeight="true" outlineLevel="0" collapsed="false">
      <c r="B104" s="0"/>
      <c r="P104" s="4" t="n">
        <f aca="false">IF(R104=R103,0,1)</f>
        <v>0</v>
      </c>
      <c r="Q104" s="0" t="n">
        <v>102</v>
      </c>
      <c r="R104" s="4" t="n">
        <f aca="false">ROUND(Q104*$I$7/255,0)</f>
        <v>25</v>
      </c>
      <c r="S104" s="4" t="n">
        <f aca="false">IF(R104&gt;$J$4,IF(R104&gt;$I$7-$J$6, 2, 1),0)</f>
        <v>1</v>
      </c>
      <c r="T104" s="4" t="n">
        <f aca="false">IF($R104=0,0,IF($S104=0,0,IF($S104=1,(1+INT(($R104-$J$4-1)/$J$5)),IF($S104=2,$I$3-1,0))))</f>
        <v>6</v>
      </c>
      <c r="U104" s="4" t="n">
        <f aca="false">IF($R104=0,0,IF($S104=0,$R104+$L$4,IF($S104=1,$R104-$J$4-(INT(($R104-$J$4-1)/$J$5))*$J$5,IF($S104=2,$R104-$J$4-$K$5,0))))</f>
        <v>2</v>
      </c>
      <c r="V104" s="4" t="str">
        <f aca="false">com.sun.star.sheet.addin.Analysis.getDec2Bin(T104+U104*32,8)</f>
        <v>01000110</v>
      </c>
    </row>
    <row r="105" customFormat="false" ht="15" hidden="false" customHeight="true" outlineLevel="0" collapsed="false">
      <c r="B105" s="0"/>
      <c r="P105" s="4" t="n">
        <f aca="false">IF(R105=R104,0,1)</f>
        <v>0</v>
      </c>
      <c r="Q105" s="0" t="n">
        <v>103</v>
      </c>
      <c r="R105" s="4" t="n">
        <f aca="false">ROUND(Q105*$I$7/255,0)</f>
        <v>25</v>
      </c>
      <c r="S105" s="4" t="n">
        <f aca="false">IF(R105&gt;$J$4,IF(R105&gt;$I$7-$J$6, 2, 1),0)</f>
        <v>1</v>
      </c>
      <c r="T105" s="4" t="n">
        <f aca="false">IF($R105=0,0,IF($S105=0,0,IF($S105=1,(1+INT(($R105-$J$4-1)/$J$5)),IF($S105=2,$I$3-1,0))))</f>
        <v>6</v>
      </c>
      <c r="U105" s="4" t="n">
        <f aca="false">IF($R105=0,0,IF($S105=0,$R105+$L$4,IF($S105=1,$R105-$J$4-(INT(($R105-$J$4-1)/$J$5))*$J$5,IF($S105=2,$R105-$J$4-$K$5,0))))</f>
        <v>2</v>
      </c>
      <c r="V105" s="4" t="str">
        <f aca="false">com.sun.star.sheet.addin.Analysis.getDec2Bin(T105+U105*32,8)</f>
        <v>01000110</v>
      </c>
    </row>
    <row r="106" customFormat="false" ht="15" hidden="false" customHeight="true" outlineLevel="0" collapsed="false">
      <c r="B106" s="0"/>
      <c r="P106" s="4" t="n">
        <f aca="false">IF(R106=R105,0,1)</f>
        <v>0</v>
      </c>
      <c r="Q106" s="0" t="n">
        <v>104</v>
      </c>
      <c r="R106" s="4" t="n">
        <f aca="false">ROUND(Q106*$I$7/255,0)</f>
        <v>25</v>
      </c>
      <c r="S106" s="4" t="n">
        <f aca="false">IF(R106&gt;$J$4,IF(R106&gt;$I$7-$J$6, 2, 1),0)</f>
        <v>1</v>
      </c>
      <c r="T106" s="4" t="n">
        <f aca="false">IF($R106=0,0,IF($S106=0,0,IF($S106=1,(1+INT(($R106-$J$4-1)/$J$5)),IF($S106=2,$I$3-1,0))))</f>
        <v>6</v>
      </c>
      <c r="U106" s="4" t="n">
        <f aca="false">IF($R106=0,0,IF($S106=0,$R106+$L$4,IF($S106=1,$R106-$J$4-(INT(($R106-$J$4-1)/$J$5))*$J$5,IF($S106=2,$R106-$J$4-$K$5,0))))</f>
        <v>2</v>
      </c>
      <c r="V106" s="4" t="str">
        <f aca="false">com.sun.star.sheet.addin.Analysis.getDec2Bin(T106+U106*32,8)</f>
        <v>01000110</v>
      </c>
    </row>
    <row r="107" customFormat="false" ht="15" hidden="false" customHeight="true" outlineLevel="0" collapsed="false">
      <c r="B107" s="0"/>
      <c r="P107" s="4" t="n">
        <f aca="false">IF(R107=R106,0,1)</f>
        <v>1</v>
      </c>
      <c r="Q107" s="0" t="n">
        <v>105</v>
      </c>
      <c r="R107" s="4" t="n">
        <f aca="false">ROUND(Q107*$I$7/255,0)</f>
        <v>26</v>
      </c>
      <c r="S107" s="4" t="n">
        <f aca="false">IF(R107&gt;$J$4,IF(R107&gt;$I$7-$J$6, 2, 1),0)</f>
        <v>1</v>
      </c>
      <c r="T107" s="4" t="n">
        <f aca="false">IF($R107=0,0,IF($S107=0,0,IF($S107=1,(1+INT(($R107-$J$4-1)/$J$5)),IF($S107=2,$I$3-1,0))))</f>
        <v>6</v>
      </c>
      <c r="U107" s="4" t="n">
        <f aca="false">IF($R107=0,0,IF($S107=0,$R107+$L$4,IF($S107=1,$R107-$J$4-(INT(($R107-$J$4-1)/$J$5))*$J$5,IF($S107=2,$R107-$J$4-$K$5,0))))</f>
        <v>3</v>
      </c>
      <c r="V107" s="4" t="str">
        <f aca="false">com.sun.star.sheet.addin.Analysis.getDec2Bin(T107+U107*32,8)</f>
        <v>01100110</v>
      </c>
    </row>
    <row r="108" customFormat="false" ht="15" hidden="false" customHeight="true" outlineLevel="0" collapsed="false">
      <c r="B108" s="0"/>
      <c r="P108" s="4" t="n">
        <f aca="false">IF(R108=R107,0,1)</f>
        <v>0</v>
      </c>
      <c r="Q108" s="0" t="n">
        <v>106</v>
      </c>
      <c r="R108" s="4" t="n">
        <f aca="false">ROUND(Q108*$I$7/255,0)</f>
        <v>26</v>
      </c>
      <c r="S108" s="4" t="n">
        <f aca="false">IF(R108&gt;$J$4,IF(R108&gt;$I$7-$J$6, 2, 1),0)</f>
        <v>1</v>
      </c>
      <c r="T108" s="4" t="n">
        <f aca="false">IF($R108=0,0,IF($S108=0,0,IF($S108=1,(1+INT(($R108-$J$4-1)/$J$5)),IF($S108=2,$I$3-1,0))))</f>
        <v>6</v>
      </c>
      <c r="U108" s="4" t="n">
        <f aca="false">IF($R108=0,0,IF($S108=0,$R108+$L$4,IF($S108=1,$R108-$J$4-(INT(($R108-$J$4-1)/$J$5))*$J$5,IF($S108=2,$R108-$J$4-$K$5,0))))</f>
        <v>3</v>
      </c>
      <c r="V108" s="4" t="str">
        <f aca="false">com.sun.star.sheet.addin.Analysis.getDec2Bin(T108+U108*32,8)</f>
        <v>01100110</v>
      </c>
    </row>
    <row r="109" customFormat="false" ht="15" hidden="false" customHeight="true" outlineLevel="0" collapsed="false">
      <c r="B109" s="0"/>
      <c r="P109" s="4" t="n">
        <f aca="false">IF(R109=R108,0,1)</f>
        <v>0</v>
      </c>
      <c r="Q109" s="0" t="n">
        <v>107</v>
      </c>
      <c r="R109" s="4" t="n">
        <f aca="false">ROUND(Q109*$I$7/255,0)</f>
        <v>26</v>
      </c>
      <c r="S109" s="4" t="n">
        <f aca="false">IF(R109&gt;$J$4,IF(R109&gt;$I$7-$J$6, 2, 1),0)</f>
        <v>1</v>
      </c>
      <c r="T109" s="4" t="n">
        <f aca="false">IF($R109=0,0,IF($S109=0,0,IF($S109=1,(1+INT(($R109-$J$4-1)/$J$5)),IF($S109=2,$I$3-1,0))))</f>
        <v>6</v>
      </c>
      <c r="U109" s="4" t="n">
        <f aca="false">IF($R109=0,0,IF($S109=0,$R109+$L$4,IF($S109=1,$R109-$J$4-(INT(($R109-$J$4-1)/$J$5))*$J$5,IF($S109=2,$R109-$J$4-$K$5,0))))</f>
        <v>3</v>
      </c>
      <c r="V109" s="4" t="str">
        <f aca="false">com.sun.star.sheet.addin.Analysis.getDec2Bin(T109+U109*32,8)</f>
        <v>01100110</v>
      </c>
    </row>
    <row r="110" customFormat="false" ht="15" hidden="false" customHeight="true" outlineLevel="0" collapsed="false">
      <c r="B110" s="0"/>
      <c r="P110" s="4" t="n">
        <f aca="false">IF(R110=R109,0,1)</f>
        <v>0</v>
      </c>
      <c r="Q110" s="0" t="n">
        <v>108</v>
      </c>
      <c r="R110" s="4" t="n">
        <f aca="false">ROUND(Q110*$I$7/255,0)</f>
        <v>26</v>
      </c>
      <c r="S110" s="4" t="n">
        <f aca="false">IF(R110&gt;$J$4,IF(R110&gt;$I$7-$J$6, 2, 1),0)</f>
        <v>1</v>
      </c>
      <c r="T110" s="4" t="n">
        <f aca="false">IF($R110=0,0,IF($S110=0,0,IF($S110=1,(1+INT(($R110-$J$4-1)/$J$5)),IF($S110=2,$I$3-1,0))))</f>
        <v>6</v>
      </c>
      <c r="U110" s="4" t="n">
        <f aca="false">IF($R110=0,0,IF($S110=0,$R110+$L$4,IF($S110=1,$R110-$J$4-(INT(($R110-$J$4-1)/$J$5))*$J$5,IF($S110=2,$R110-$J$4-$K$5,0))))</f>
        <v>3</v>
      </c>
      <c r="V110" s="4" t="str">
        <f aca="false">com.sun.star.sheet.addin.Analysis.getDec2Bin(T110+U110*32,8)</f>
        <v>01100110</v>
      </c>
    </row>
    <row r="111" customFormat="false" ht="15" hidden="false" customHeight="true" outlineLevel="0" collapsed="false">
      <c r="B111" s="0"/>
      <c r="P111" s="4" t="n">
        <f aca="false">IF(R111=R110,0,1)</f>
        <v>1</v>
      </c>
      <c r="Q111" s="0" t="n">
        <v>109</v>
      </c>
      <c r="R111" s="4" t="n">
        <f aca="false">ROUND(Q111*$I$7/255,0)</f>
        <v>27</v>
      </c>
      <c r="S111" s="4" t="n">
        <f aca="false">IF(R111&gt;$J$4,IF(R111&gt;$I$7-$J$6, 2, 1),0)</f>
        <v>1</v>
      </c>
      <c r="T111" s="4" t="n">
        <f aca="false">IF($R111=0,0,IF($S111=0,0,IF($S111=1,(1+INT(($R111-$J$4-1)/$J$5)),IF($S111=2,$I$3-1,0))))</f>
        <v>6</v>
      </c>
      <c r="U111" s="4" t="n">
        <f aca="false">IF($R111=0,0,IF($S111=0,$R111+$L$4,IF($S111=1,$R111-$J$4-(INT(($R111-$J$4-1)/$J$5))*$J$5,IF($S111=2,$R111-$J$4-$K$5,0))))</f>
        <v>4</v>
      </c>
      <c r="V111" s="4" t="str">
        <f aca="false">com.sun.star.sheet.addin.Analysis.getDec2Bin(T111+U111*32,8)</f>
        <v>10000110</v>
      </c>
    </row>
    <row r="112" customFormat="false" ht="15" hidden="false" customHeight="true" outlineLevel="0" collapsed="false">
      <c r="B112" s="0"/>
      <c r="P112" s="4" t="n">
        <f aca="false">IF(R112=R111,0,1)</f>
        <v>0</v>
      </c>
      <c r="Q112" s="0" t="n">
        <v>110</v>
      </c>
      <c r="R112" s="4" t="n">
        <f aca="false">ROUND(Q112*$I$7/255,0)</f>
        <v>27</v>
      </c>
      <c r="S112" s="4" t="n">
        <f aca="false">IF(R112&gt;$J$4,IF(R112&gt;$I$7-$J$6, 2, 1),0)</f>
        <v>1</v>
      </c>
      <c r="T112" s="4" t="n">
        <f aca="false">IF($R112=0,0,IF($S112=0,0,IF($S112=1,(1+INT(($R112-$J$4-1)/$J$5)),IF($S112=2,$I$3-1,0))))</f>
        <v>6</v>
      </c>
      <c r="U112" s="4" t="n">
        <f aca="false">IF($R112=0,0,IF($S112=0,$R112+$L$4,IF($S112=1,$R112-$J$4-(INT(($R112-$J$4-1)/$J$5))*$J$5,IF($S112=2,$R112-$J$4-$K$5,0))))</f>
        <v>4</v>
      </c>
      <c r="V112" s="4" t="str">
        <f aca="false">com.sun.star.sheet.addin.Analysis.getDec2Bin(T112+U112*32,8)</f>
        <v>10000110</v>
      </c>
    </row>
    <row r="113" customFormat="false" ht="15" hidden="false" customHeight="true" outlineLevel="0" collapsed="false">
      <c r="B113" s="0"/>
      <c r="P113" s="4" t="n">
        <f aca="false">IF(R113=R112,0,1)</f>
        <v>0</v>
      </c>
      <c r="Q113" s="0" t="n">
        <v>111</v>
      </c>
      <c r="R113" s="4" t="n">
        <f aca="false">ROUND(Q113*$I$7/255,0)</f>
        <v>27</v>
      </c>
      <c r="S113" s="4" t="n">
        <f aca="false">IF(R113&gt;$J$4,IF(R113&gt;$I$7-$J$6, 2, 1),0)</f>
        <v>1</v>
      </c>
      <c r="T113" s="4" t="n">
        <f aca="false">IF($R113=0,0,IF($S113=0,0,IF($S113=1,(1+INT(($R113-$J$4-1)/$J$5)),IF($S113=2,$I$3-1,0))))</f>
        <v>6</v>
      </c>
      <c r="U113" s="4" t="n">
        <f aca="false">IF($R113=0,0,IF($S113=0,$R113+$L$4,IF($S113=1,$R113-$J$4-(INT(($R113-$J$4-1)/$J$5))*$J$5,IF($S113=2,$R113-$J$4-$K$5,0))))</f>
        <v>4</v>
      </c>
      <c r="V113" s="4" t="str">
        <f aca="false">com.sun.star.sheet.addin.Analysis.getDec2Bin(T113+U113*32,8)</f>
        <v>10000110</v>
      </c>
    </row>
    <row r="114" customFormat="false" ht="15" hidden="false" customHeight="true" outlineLevel="0" collapsed="false">
      <c r="B114" s="0"/>
      <c r="P114" s="4" t="n">
        <f aca="false">IF(R114=R113,0,1)</f>
        <v>0</v>
      </c>
      <c r="Q114" s="0" t="n">
        <v>112</v>
      </c>
      <c r="R114" s="4" t="n">
        <f aca="false">ROUND(Q114*$I$7/255,0)</f>
        <v>27</v>
      </c>
      <c r="S114" s="4" t="n">
        <f aca="false">IF(R114&gt;$J$4,IF(R114&gt;$I$7-$J$6, 2, 1),0)</f>
        <v>1</v>
      </c>
      <c r="T114" s="4" t="n">
        <f aca="false">IF($R114=0,0,IF($S114=0,0,IF($S114=1,(1+INT(($R114-$J$4-1)/$J$5)),IF($S114=2,$I$3-1,0))))</f>
        <v>6</v>
      </c>
      <c r="U114" s="4" t="n">
        <f aca="false">IF($R114=0,0,IF($S114=0,$R114+$L$4,IF($S114=1,$R114-$J$4-(INT(($R114-$J$4-1)/$J$5))*$J$5,IF($S114=2,$R114-$J$4-$K$5,0))))</f>
        <v>4</v>
      </c>
      <c r="V114" s="4" t="str">
        <f aca="false">com.sun.star.sheet.addin.Analysis.getDec2Bin(T114+U114*32,8)</f>
        <v>10000110</v>
      </c>
    </row>
    <row r="115" customFormat="false" ht="15" hidden="false" customHeight="true" outlineLevel="0" collapsed="false">
      <c r="B115" s="0"/>
      <c r="P115" s="4" t="n">
        <f aca="false">IF(R115=R114,0,1)</f>
        <v>0</v>
      </c>
      <c r="Q115" s="0" t="n">
        <v>113</v>
      </c>
      <c r="R115" s="4" t="n">
        <f aca="false">ROUND(Q115*$I$7/255,0)</f>
        <v>27</v>
      </c>
      <c r="S115" s="4" t="n">
        <f aca="false">IF(R115&gt;$J$4,IF(R115&gt;$I$7-$J$6, 2, 1),0)</f>
        <v>1</v>
      </c>
      <c r="T115" s="4" t="n">
        <f aca="false">IF($R115=0,0,IF($S115=0,0,IF($S115=1,(1+INT(($R115-$J$4-1)/$J$5)),IF($S115=2,$I$3-1,0))))</f>
        <v>6</v>
      </c>
      <c r="U115" s="4" t="n">
        <f aca="false">IF($R115=0,0,IF($S115=0,$R115+$L$4,IF($S115=1,$R115-$J$4-(INT(($R115-$J$4-1)/$J$5))*$J$5,IF($S115=2,$R115-$J$4-$K$5,0))))</f>
        <v>4</v>
      </c>
      <c r="V115" s="4" t="str">
        <f aca="false">com.sun.star.sheet.addin.Analysis.getDec2Bin(T115+U115*32,8)</f>
        <v>10000110</v>
      </c>
    </row>
    <row r="116" customFormat="false" ht="15" hidden="false" customHeight="true" outlineLevel="0" collapsed="false">
      <c r="B116" s="0"/>
      <c r="P116" s="4" t="n">
        <f aca="false">IF(R116=R115,0,1)</f>
        <v>1</v>
      </c>
      <c r="Q116" s="0" t="n">
        <v>114</v>
      </c>
      <c r="R116" s="4" t="n">
        <f aca="false">ROUND(Q116*$I$7/255,0)</f>
        <v>28</v>
      </c>
      <c r="S116" s="4" t="n">
        <f aca="false">IF(R116&gt;$J$4,IF(R116&gt;$I$7-$J$6, 2, 1),0)</f>
        <v>1</v>
      </c>
      <c r="T116" s="4" t="n">
        <f aca="false">IF($R116=0,0,IF($S116=0,0,IF($S116=1,(1+INT(($R116-$J$4-1)/$J$5)),IF($S116=2,$I$3-1,0))))</f>
        <v>7</v>
      </c>
      <c r="U116" s="4" t="n">
        <f aca="false">IF($R116=0,0,IF($S116=0,$R116+$L$4,IF($S116=1,$R116-$J$4-(INT(($R116-$J$4-1)/$J$5))*$J$5,IF($S116=2,$R116-$J$4-$K$5,0))))</f>
        <v>1</v>
      </c>
      <c r="V116" s="4" t="str">
        <f aca="false">com.sun.star.sheet.addin.Analysis.getDec2Bin(T116+U116*32,8)</f>
        <v>00100111</v>
      </c>
    </row>
    <row r="117" customFormat="false" ht="15" hidden="false" customHeight="true" outlineLevel="0" collapsed="false">
      <c r="B117" s="0"/>
      <c r="P117" s="4" t="n">
        <f aca="false">IF(R117=R116,0,1)</f>
        <v>0</v>
      </c>
      <c r="Q117" s="0" t="n">
        <v>115</v>
      </c>
      <c r="R117" s="4" t="n">
        <f aca="false">ROUND(Q117*$I$7/255,0)</f>
        <v>28</v>
      </c>
      <c r="S117" s="4" t="n">
        <f aca="false">IF(R117&gt;$J$4,IF(R117&gt;$I$7-$J$6, 2, 1),0)</f>
        <v>1</v>
      </c>
      <c r="T117" s="4" t="n">
        <f aca="false">IF($R117=0,0,IF($S117=0,0,IF($S117=1,(1+INT(($R117-$J$4-1)/$J$5)),IF($S117=2,$I$3-1,0))))</f>
        <v>7</v>
      </c>
      <c r="U117" s="4" t="n">
        <f aca="false">IF($R117=0,0,IF($S117=0,$R117+$L$4,IF($S117=1,$R117-$J$4-(INT(($R117-$J$4-1)/$J$5))*$J$5,IF($S117=2,$R117-$J$4-$K$5,0))))</f>
        <v>1</v>
      </c>
      <c r="V117" s="4" t="str">
        <f aca="false">com.sun.star.sheet.addin.Analysis.getDec2Bin(T117+U117*32,8)</f>
        <v>00100111</v>
      </c>
    </row>
    <row r="118" customFormat="false" ht="15" hidden="false" customHeight="true" outlineLevel="0" collapsed="false">
      <c r="B118" s="0"/>
      <c r="P118" s="4" t="n">
        <f aca="false">IF(R118=R117,0,1)</f>
        <v>0</v>
      </c>
      <c r="Q118" s="0" t="n">
        <v>116</v>
      </c>
      <c r="R118" s="4" t="n">
        <f aca="false">ROUND(Q118*$I$7/255,0)</f>
        <v>28</v>
      </c>
      <c r="S118" s="4" t="n">
        <f aca="false">IF(R118&gt;$J$4,IF(R118&gt;$I$7-$J$6, 2, 1),0)</f>
        <v>1</v>
      </c>
      <c r="T118" s="4" t="n">
        <f aca="false">IF($R118=0,0,IF($S118=0,0,IF($S118=1,(1+INT(($R118-$J$4-1)/$J$5)),IF($S118=2,$I$3-1,0))))</f>
        <v>7</v>
      </c>
      <c r="U118" s="4" t="n">
        <f aca="false">IF($R118=0,0,IF($S118=0,$R118+$L$4,IF($S118=1,$R118-$J$4-(INT(($R118-$J$4-1)/$J$5))*$J$5,IF($S118=2,$R118-$J$4-$K$5,0))))</f>
        <v>1</v>
      </c>
      <c r="V118" s="4" t="str">
        <f aca="false">com.sun.star.sheet.addin.Analysis.getDec2Bin(T118+U118*32,8)</f>
        <v>00100111</v>
      </c>
    </row>
    <row r="119" customFormat="false" ht="15" hidden="false" customHeight="true" outlineLevel="0" collapsed="false">
      <c r="B119" s="0"/>
      <c r="P119" s="4" t="n">
        <f aca="false">IF(R119=R118,0,1)</f>
        <v>0</v>
      </c>
      <c r="Q119" s="0" t="n">
        <v>117</v>
      </c>
      <c r="R119" s="4" t="n">
        <f aca="false">ROUND(Q119*$I$7/255,0)</f>
        <v>28</v>
      </c>
      <c r="S119" s="4" t="n">
        <f aca="false">IF(R119&gt;$J$4,IF(R119&gt;$I$7-$J$6, 2, 1),0)</f>
        <v>1</v>
      </c>
      <c r="T119" s="4" t="n">
        <f aca="false">IF($R119=0,0,IF($S119=0,0,IF($S119=1,(1+INT(($R119-$J$4-1)/$J$5)),IF($S119=2,$I$3-1,0))))</f>
        <v>7</v>
      </c>
      <c r="U119" s="4" t="n">
        <f aca="false">IF($R119=0,0,IF($S119=0,$R119+$L$4,IF($S119=1,$R119-$J$4-(INT(($R119-$J$4-1)/$J$5))*$J$5,IF($S119=2,$R119-$J$4-$K$5,0))))</f>
        <v>1</v>
      </c>
      <c r="V119" s="4" t="str">
        <f aca="false">com.sun.star.sheet.addin.Analysis.getDec2Bin(T119+U119*32,8)</f>
        <v>00100111</v>
      </c>
    </row>
    <row r="120" customFormat="false" ht="15" hidden="false" customHeight="true" outlineLevel="0" collapsed="false">
      <c r="B120" s="0"/>
      <c r="P120" s="4" t="n">
        <f aca="false">IF(R120=R119,0,1)</f>
        <v>1</v>
      </c>
      <c r="Q120" s="0" t="n">
        <v>118</v>
      </c>
      <c r="R120" s="4" t="n">
        <f aca="false">ROUND(Q120*$I$7/255,0)</f>
        <v>29</v>
      </c>
      <c r="S120" s="4" t="n">
        <f aca="false">IF(R120&gt;$J$4,IF(R120&gt;$I$7-$J$6, 2, 1),0)</f>
        <v>1</v>
      </c>
      <c r="T120" s="4" t="n">
        <f aca="false">IF($R120=0,0,IF($S120=0,0,IF($S120=1,(1+INT(($R120-$J$4-1)/$J$5)),IF($S120=2,$I$3-1,0))))</f>
        <v>7</v>
      </c>
      <c r="U120" s="4" t="n">
        <f aca="false">IF($R120=0,0,IF($S120=0,$R120+$L$4,IF($S120=1,$R120-$J$4-(INT(($R120-$J$4-1)/$J$5))*$J$5,IF($S120=2,$R120-$J$4-$K$5,0))))</f>
        <v>2</v>
      </c>
      <c r="V120" s="4" t="str">
        <f aca="false">com.sun.star.sheet.addin.Analysis.getDec2Bin(T120+U120*32,8)</f>
        <v>01000111</v>
      </c>
    </row>
    <row r="121" customFormat="false" ht="15" hidden="false" customHeight="true" outlineLevel="0" collapsed="false">
      <c r="B121" s="0"/>
      <c r="P121" s="4" t="n">
        <f aca="false">IF(R121=R120,0,1)</f>
        <v>0</v>
      </c>
      <c r="Q121" s="0" t="n">
        <v>119</v>
      </c>
      <c r="R121" s="4" t="n">
        <f aca="false">ROUND(Q121*$I$7/255,0)</f>
        <v>29</v>
      </c>
      <c r="S121" s="4" t="n">
        <f aca="false">IF(R121&gt;$J$4,IF(R121&gt;$I$7-$J$6, 2, 1),0)</f>
        <v>1</v>
      </c>
      <c r="T121" s="4" t="n">
        <f aca="false">IF($R121=0,0,IF($S121=0,0,IF($S121=1,(1+INT(($R121-$J$4-1)/$J$5)),IF($S121=2,$I$3-1,0))))</f>
        <v>7</v>
      </c>
      <c r="U121" s="4" t="n">
        <f aca="false">IF($R121=0,0,IF($S121=0,$R121+$L$4,IF($S121=1,$R121-$J$4-(INT(($R121-$J$4-1)/$J$5))*$J$5,IF($S121=2,$R121-$J$4-$K$5,0))))</f>
        <v>2</v>
      </c>
      <c r="V121" s="4" t="str">
        <f aca="false">com.sun.star.sheet.addin.Analysis.getDec2Bin(T121+U121*32,8)</f>
        <v>01000111</v>
      </c>
    </row>
    <row r="122" customFormat="false" ht="15" hidden="false" customHeight="true" outlineLevel="0" collapsed="false">
      <c r="B122" s="0"/>
      <c r="P122" s="4" t="n">
        <f aca="false">IF(R122=R121,0,1)</f>
        <v>0</v>
      </c>
      <c r="Q122" s="0" t="n">
        <v>120</v>
      </c>
      <c r="R122" s="4" t="n">
        <f aca="false">ROUND(Q122*$I$7/255,0)</f>
        <v>29</v>
      </c>
      <c r="S122" s="4" t="n">
        <f aca="false">IF(R122&gt;$J$4,IF(R122&gt;$I$7-$J$6, 2, 1),0)</f>
        <v>1</v>
      </c>
      <c r="T122" s="4" t="n">
        <f aca="false">IF($R122=0,0,IF($S122=0,0,IF($S122=1,(1+INT(($R122-$J$4-1)/$J$5)),IF($S122=2,$I$3-1,0))))</f>
        <v>7</v>
      </c>
      <c r="U122" s="4" t="n">
        <f aca="false">IF($R122=0,0,IF($S122=0,$R122+$L$4,IF($S122=1,$R122-$J$4-(INT(($R122-$J$4-1)/$J$5))*$J$5,IF($S122=2,$R122-$J$4-$K$5,0))))</f>
        <v>2</v>
      </c>
      <c r="V122" s="4" t="str">
        <f aca="false">com.sun.star.sheet.addin.Analysis.getDec2Bin(T122+U122*32,8)</f>
        <v>01000111</v>
      </c>
    </row>
    <row r="123" customFormat="false" ht="15" hidden="false" customHeight="true" outlineLevel="0" collapsed="false">
      <c r="B123" s="0"/>
      <c r="P123" s="4" t="n">
        <f aca="false">IF(R123=R122,0,1)</f>
        <v>0</v>
      </c>
      <c r="Q123" s="0" t="n">
        <v>121</v>
      </c>
      <c r="R123" s="4" t="n">
        <f aca="false">ROUND(Q123*$I$7/255,0)</f>
        <v>29</v>
      </c>
      <c r="S123" s="4" t="n">
        <f aca="false">IF(R123&gt;$J$4,IF(R123&gt;$I$7-$J$6, 2, 1),0)</f>
        <v>1</v>
      </c>
      <c r="T123" s="4" t="n">
        <f aca="false">IF($R123=0,0,IF($S123=0,0,IF($S123=1,(1+INT(($R123-$J$4-1)/$J$5)),IF($S123=2,$I$3-1,0))))</f>
        <v>7</v>
      </c>
      <c r="U123" s="4" t="n">
        <f aca="false">IF($R123=0,0,IF($S123=0,$R123+$L$4,IF($S123=1,$R123-$J$4-(INT(($R123-$J$4-1)/$J$5))*$J$5,IF($S123=2,$R123-$J$4-$K$5,0))))</f>
        <v>2</v>
      </c>
      <c r="V123" s="4" t="str">
        <f aca="false">com.sun.star.sheet.addin.Analysis.getDec2Bin(T123+U123*32,8)</f>
        <v>01000111</v>
      </c>
    </row>
    <row r="124" customFormat="false" ht="15" hidden="false" customHeight="true" outlineLevel="0" collapsed="false">
      <c r="B124" s="0"/>
      <c r="P124" s="4" t="n">
        <f aca="false">IF(R124=R123,0,1)</f>
        <v>1</v>
      </c>
      <c r="Q124" s="0" t="n">
        <v>122</v>
      </c>
      <c r="R124" s="4" t="n">
        <f aca="false">ROUND(Q124*$I$7/255,0)</f>
        <v>30</v>
      </c>
      <c r="S124" s="4" t="n">
        <f aca="false">IF(R124&gt;$J$4,IF(R124&gt;$I$7-$J$6, 2, 1),0)</f>
        <v>1</v>
      </c>
      <c r="T124" s="4" t="n">
        <f aca="false">IF($R124=0,0,IF($S124=0,0,IF($S124=1,(1+INT(($R124-$J$4-1)/$J$5)),IF($S124=2,$I$3-1,0))))</f>
        <v>7</v>
      </c>
      <c r="U124" s="4" t="n">
        <f aca="false">IF($R124=0,0,IF($S124=0,$R124+$L$4,IF($S124=1,$R124-$J$4-(INT(($R124-$J$4-1)/$J$5))*$J$5,IF($S124=2,$R124-$J$4-$K$5,0))))</f>
        <v>3</v>
      </c>
      <c r="V124" s="4" t="str">
        <f aca="false">com.sun.star.sheet.addin.Analysis.getDec2Bin(T124+U124*32,8)</f>
        <v>01100111</v>
      </c>
    </row>
    <row r="125" customFormat="false" ht="15" hidden="false" customHeight="true" outlineLevel="0" collapsed="false">
      <c r="B125" s="0"/>
      <c r="P125" s="4" t="n">
        <f aca="false">IF(R125=R124,0,1)</f>
        <v>0</v>
      </c>
      <c r="Q125" s="0" t="n">
        <v>123</v>
      </c>
      <c r="R125" s="4" t="n">
        <f aca="false">ROUND(Q125*$I$7/255,0)</f>
        <v>30</v>
      </c>
      <c r="S125" s="4" t="n">
        <f aca="false">IF(R125&gt;$J$4,IF(R125&gt;$I$7-$J$6, 2, 1),0)</f>
        <v>1</v>
      </c>
      <c r="T125" s="4" t="n">
        <f aca="false">IF($R125=0,0,IF($S125=0,0,IF($S125=1,(1+INT(($R125-$J$4-1)/$J$5)),IF($S125=2,$I$3-1,0))))</f>
        <v>7</v>
      </c>
      <c r="U125" s="4" t="n">
        <f aca="false">IF($R125=0,0,IF($S125=0,$R125+$L$4,IF($S125=1,$R125-$J$4-(INT(($R125-$J$4-1)/$J$5))*$J$5,IF($S125=2,$R125-$J$4-$K$5,0))))</f>
        <v>3</v>
      </c>
      <c r="V125" s="4" t="str">
        <f aca="false">com.sun.star.sheet.addin.Analysis.getDec2Bin(T125+U125*32,8)</f>
        <v>01100111</v>
      </c>
    </row>
    <row r="126" customFormat="false" ht="15" hidden="false" customHeight="true" outlineLevel="0" collapsed="false">
      <c r="B126" s="0"/>
      <c r="P126" s="4" t="n">
        <f aca="false">IF(R126=R125,0,1)</f>
        <v>0</v>
      </c>
      <c r="Q126" s="0" t="n">
        <v>124</v>
      </c>
      <c r="R126" s="4" t="n">
        <f aca="false">ROUND(Q126*$I$7/255,0)</f>
        <v>30</v>
      </c>
      <c r="S126" s="4" t="n">
        <f aca="false">IF(R126&gt;$J$4,IF(R126&gt;$I$7-$J$6, 2, 1),0)</f>
        <v>1</v>
      </c>
      <c r="T126" s="4" t="n">
        <f aca="false">IF($R126=0,0,IF($S126=0,0,IF($S126=1,(1+INT(($R126-$J$4-1)/$J$5)),IF($S126=2,$I$3-1,0))))</f>
        <v>7</v>
      </c>
      <c r="U126" s="4" t="n">
        <f aca="false">IF($R126=0,0,IF($S126=0,$R126+$L$4,IF($S126=1,$R126-$J$4-(INT(($R126-$J$4-1)/$J$5))*$J$5,IF($S126=2,$R126-$J$4-$K$5,0))))</f>
        <v>3</v>
      </c>
      <c r="V126" s="4" t="str">
        <f aca="false">com.sun.star.sheet.addin.Analysis.getDec2Bin(T126+U126*32,8)</f>
        <v>01100111</v>
      </c>
    </row>
    <row r="127" customFormat="false" ht="15" hidden="false" customHeight="true" outlineLevel="0" collapsed="false">
      <c r="B127" s="0"/>
      <c r="P127" s="4" t="n">
        <f aca="false">IF(R127=R126,0,1)</f>
        <v>0</v>
      </c>
      <c r="Q127" s="0" t="n">
        <v>125</v>
      </c>
      <c r="R127" s="4" t="n">
        <f aca="false">ROUND(Q127*$I$7/255,0)</f>
        <v>30</v>
      </c>
      <c r="S127" s="4" t="n">
        <f aca="false">IF(R127&gt;$J$4,IF(R127&gt;$I$7-$J$6, 2, 1),0)</f>
        <v>1</v>
      </c>
      <c r="T127" s="4" t="n">
        <f aca="false">IF($R127=0,0,IF($S127=0,0,IF($S127=1,(1+INT(($R127-$J$4-1)/$J$5)),IF($S127=2,$I$3-1,0))))</f>
        <v>7</v>
      </c>
      <c r="U127" s="4" t="n">
        <f aca="false">IF($R127=0,0,IF($S127=0,$R127+$L$4,IF($S127=1,$R127-$J$4-(INT(($R127-$J$4-1)/$J$5))*$J$5,IF($S127=2,$R127-$J$4-$K$5,0))))</f>
        <v>3</v>
      </c>
      <c r="V127" s="4" t="str">
        <f aca="false">com.sun.star.sheet.addin.Analysis.getDec2Bin(T127+U127*32,8)</f>
        <v>01100111</v>
      </c>
    </row>
    <row r="128" customFormat="false" ht="15" hidden="false" customHeight="true" outlineLevel="0" collapsed="false">
      <c r="B128" s="0"/>
      <c r="P128" s="4" t="n">
        <f aca="false">IF(R128=R127,0,1)</f>
        <v>1</v>
      </c>
      <c r="Q128" s="0" t="n">
        <v>126</v>
      </c>
      <c r="R128" s="4" t="n">
        <f aca="false">ROUND(Q128*$I$7/255,0)</f>
        <v>31</v>
      </c>
      <c r="S128" s="4" t="n">
        <f aca="false">IF(R128&gt;$J$4,IF(R128&gt;$I$7-$J$6, 2, 1),0)</f>
        <v>1</v>
      </c>
      <c r="T128" s="4" t="n">
        <f aca="false">IF($R128=0,0,IF($S128=0,0,IF($S128=1,(1+INT(($R128-$J$4-1)/$J$5)),IF($S128=2,$I$3-1,0))))</f>
        <v>7</v>
      </c>
      <c r="U128" s="4" t="n">
        <f aca="false">IF($R128=0,0,IF($S128=0,$R128+$L$4,IF($S128=1,$R128-$J$4-(INT(($R128-$J$4-1)/$J$5))*$J$5,IF($S128=2,$R128-$J$4-$K$5,0))))</f>
        <v>4</v>
      </c>
      <c r="V128" s="4" t="str">
        <f aca="false">com.sun.star.sheet.addin.Analysis.getDec2Bin(T128+U128*32,8)</f>
        <v>10000111</v>
      </c>
    </row>
    <row r="129" customFormat="false" ht="15" hidden="false" customHeight="true" outlineLevel="0" collapsed="false">
      <c r="B129" s="0"/>
      <c r="P129" s="4" t="n">
        <f aca="false">IF(R129=R128,0,1)</f>
        <v>0</v>
      </c>
      <c r="Q129" s="0" t="n">
        <v>127</v>
      </c>
      <c r="R129" s="4" t="n">
        <f aca="false">ROUND(Q129*$I$7/255,0)</f>
        <v>31</v>
      </c>
      <c r="S129" s="4" t="n">
        <f aca="false">IF(R129&gt;$J$4,IF(R129&gt;$I$7-$J$6, 2, 1),0)</f>
        <v>1</v>
      </c>
      <c r="T129" s="4" t="n">
        <f aca="false">IF($R129=0,0,IF($S129=0,0,IF($S129=1,(1+INT(($R129-$J$4-1)/$J$5)),IF($S129=2,$I$3-1,0))))</f>
        <v>7</v>
      </c>
      <c r="U129" s="4" t="n">
        <f aca="false">IF($R129=0,0,IF($S129=0,$R129+$L$4,IF($S129=1,$R129-$J$4-(INT(($R129-$J$4-1)/$J$5))*$J$5,IF($S129=2,$R129-$J$4-$K$5,0))))</f>
        <v>4</v>
      </c>
      <c r="V129" s="4" t="str">
        <f aca="false">com.sun.star.sheet.addin.Analysis.getDec2Bin(T129+U129*32,8)</f>
        <v>10000111</v>
      </c>
    </row>
    <row r="130" customFormat="false" ht="15" hidden="false" customHeight="true" outlineLevel="0" collapsed="false">
      <c r="B130" s="0"/>
      <c r="P130" s="4" t="n">
        <f aca="false">IF(R130=R129,0,1)</f>
        <v>0</v>
      </c>
      <c r="Q130" s="0" t="n">
        <v>128</v>
      </c>
      <c r="R130" s="4" t="n">
        <f aca="false">ROUND(Q130*$I$7/255,0)</f>
        <v>31</v>
      </c>
      <c r="S130" s="4" t="n">
        <f aca="false">IF(R130&gt;$J$4,IF(R130&gt;$I$7-$J$6, 2, 1),0)</f>
        <v>1</v>
      </c>
      <c r="T130" s="4" t="n">
        <f aca="false">IF($R130=0,0,IF($S130=0,0,IF($S130=1,(1+INT(($R130-$J$4-1)/$J$5)),IF($S130=2,$I$3-1,0))))</f>
        <v>7</v>
      </c>
      <c r="U130" s="4" t="n">
        <f aca="false">IF($R130=0,0,IF($S130=0,$R130+$L$4,IF($S130=1,$R130-$J$4-(INT(($R130-$J$4-1)/$J$5))*$J$5,IF($S130=2,$R130-$J$4-$K$5,0))))</f>
        <v>4</v>
      </c>
      <c r="V130" s="4" t="str">
        <f aca="false">com.sun.star.sheet.addin.Analysis.getDec2Bin(T130+U130*32,8)</f>
        <v>10000111</v>
      </c>
    </row>
    <row r="131" customFormat="false" ht="15" hidden="false" customHeight="true" outlineLevel="0" collapsed="false">
      <c r="B131" s="0"/>
      <c r="P131" s="4" t="n">
        <f aca="false">IF(R131=R130,0,1)</f>
        <v>0</v>
      </c>
      <c r="Q131" s="0" t="n">
        <v>129</v>
      </c>
      <c r="R131" s="4" t="n">
        <f aca="false">ROUND(Q131*$I$7/255,0)</f>
        <v>31</v>
      </c>
      <c r="S131" s="4" t="n">
        <f aca="false">IF(R131&gt;$J$4,IF(R131&gt;$I$7-$J$6, 2, 1),0)</f>
        <v>1</v>
      </c>
      <c r="T131" s="4" t="n">
        <f aca="false">IF($R131=0,0,IF($S131=0,0,IF($S131=1,(1+INT(($R131-$J$4-1)/$J$5)),IF($S131=2,$I$3-1,0))))</f>
        <v>7</v>
      </c>
      <c r="U131" s="4" t="n">
        <f aca="false">IF($R131=0,0,IF($S131=0,$R131+$L$4,IF($S131=1,$R131-$J$4-(INT(($R131-$J$4-1)/$J$5))*$J$5,IF($S131=2,$R131-$J$4-$K$5,0))))</f>
        <v>4</v>
      </c>
      <c r="V131" s="4" t="str">
        <f aca="false">com.sun.star.sheet.addin.Analysis.getDec2Bin(T131+U131*32,8)</f>
        <v>10000111</v>
      </c>
    </row>
    <row r="132" customFormat="false" ht="15" hidden="false" customHeight="true" outlineLevel="0" collapsed="false">
      <c r="B132" s="0"/>
      <c r="P132" s="4" t="n">
        <f aca="false">IF(R132=R131,0,1)</f>
        <v>1</v>
      </c>
      <c r="Q132" s="0" t="n">
        <v>130</v>
      </c>
      <c r="R132" s="4" t="n">
        <f aca="false">ROUND(Q132*$I$7/255,0)</f>
        <v>32</v>
      </c>
      <c r="S132" s="4" t="n">
        <f aca="false">IF(R132&gt;$J$4,IF(R132&gt;$I$7-$J$6, 2, 1),0)</f>
        <v>1</v>
      </c>
      <c r="T132" s="4" t="n">
        <f aca="false">IF($R132=0,0,IF($S132=0,0,IF($S132=1,(1+INT(($R132-$J$4-1)/$J$5)),IF($S132=2,$I$3-1,0))))</f>
        <v>8</v>
      </c>
      <c r="U132" s="4" t="n">
        <f aca="false">IF($R132=0,0,IF($S132=0,$R132+$L$4,IF($S132=1,$R132-$J$4-(INT(($R132-$J$4-1)/$J$5))*$J$5,IF($S132=2,$R132-$J$4-$K$5,0))))</f>
        <v>1</v>
      </c>
      <c r="V132" s="4" t="str">
        <f aca="false">com.sun.star.sheet.addin.Analysis.getDec2Bin(T132+U132*32,8)</f>
        <v>00101000</v>
      </c>
    </row>
    <row r="133" customFormat="false" ht="15" hidden="false" customHeight="true" outlineLevel="0" collapsed="false">
      <c r="B133" s="0"/>
      <c r="P133" s="4" t="n">
        <f aca="false">IF(R133=R132,0,1)</f>
        <v>0</v>
      </c>
      <c r="Q133" s="0" t="n">
        <v>131</v>
      </c>
      <c r="R133" s="4" t="n">
        <f aca="false">ROUND(Q133*$I$7/255,0)</f>
        <v>32</v>
      </c>
      <c r="S133" s="4" t="n">
        <f aca="false">IF(R133&gt;$J$4,IF(R133&gt;$I$7-$J$6, 2, 1),0)</f>
        <v>1</v>
      </c>
      <c r="T133" s="4" t="n">
        <f aca="false">IF($R133=0,0,IF($S133=0,0,IF($S133=1,(1+INT(($R133-$J$4-1)/$J$5)),IF($S133=2,$I$3-1,0))))</f>
        <v>8</v>
      </c>
      <c r="U133" s="4" t="n">
        <f aca="false">IF($R133=0,0,IF($S133=0,$R133+$L$4,IF($S133=1,$R133-$J$4-(INT(($R133-$J$4-1)/$J$5))*$J$5,IF($S133=2,$R133-$J$4-$K$5,0))))</f>
        <v>1</v>
      </c>
      <c r="V133" s="4" t="str">
        <f aca="false">com.sun.star.sheet.addin.Analysis.getDec2Bin(T133+U133*32,8)</f>
        <v>00101000</v>
      </c>
    </row>
    <row r="134" customFormat="false" ht="15" hidden="false" customHeight="true" outlineLevel="0" collapsed="false">
      <c r="B134" s="0"/>
      <c r="P134" s="4" t="n">
        <f aca="false">IF(R134=R133,0,1)</f>
        <v>0</v>
      </c>
      <c r="Q134" s="0" t="n">
        <v>132</v>
      </c>
      <c r="R134" s="4" t="n">
        <f aca="false">ROUND(Q134*$I$7/255,0)</f>
        <v>32</v>
      </c>
      <c r="S134" s="4" t="n">
        <f aca="false">IF(R134&gt;$J$4,IF(R134&gt;$I$7-$J$6, 2, 1),0)</f>
        <v>1</v>
      </c>
      <c r="T134" s="4" t="n">
        <f aca="false">IF($R134=0,0,IF($S134=0,0,IF($S134=1,(1+INT(($R134-$J$4-1)/$J$5)),IF($S134=2,$I$3-1,0))))</f>
        <v>8</v>
      </c>
      <c r="U134" s="4" t="n">
        <f aca="false">IF($R134=0,0,IF($S134=0,$R134+$L$4,IF($S134=1,$R134-$J$4-(INT(($R134-$J$4-1)/$J$5))*$J$5,IF($S134=2,$R134-$J$4-$K$5,0))))</f>
        <v>1</v>
      </c>
      <c r="V134" s="4" t="str">
        <f aca="false">com.sun.star.sheet.addin.Analysis.getDec2Bin(T134+U134*32,8)</f>
        <v>00101000</v>
      </c>
    </row>
    <row r="135" customFormat="false" ht="15" hidden="false" customHeight="true" outlineLevel="0" collapsed="false">
      <c r="B135" s="0"/>
      <c r="P135" s="4" t="n">
        <f aca="false">IF(R135=R134,0,1)</f>
        <v>0</v>
      </c>
      <c r="Q135" s="0" t="n">
        <v>133</v>
      </c>
      <c r="R135" s="4" t="n">
        <f aca="false">ROUND(Q135*$I$7/255,0)</f>
        <v>32</v>
      </c>
      <c r="S135" s="4" t="n">
        <f aca="false">IF(R135&gt;$J$4,IF(R135&gt;$I$7-$J$6, 2, 1),0)</f>
        <v>1</v>
      </c>
      <c r="T135" s="4" t="n">
        <f aca="false">IF($R135=0,0,IF($S135=0,0,IF($S135=1,(1+INT(($R135-$J$4-1)/$J$5)),IF($S135=2,$I$3-1,0))))</f>
        <v>8</v>
      </c>
      <c r="U135" s="4" t="n">
        <f aca="false">IF($R135=0,0,IF($S135=0,$R135+$L$4,IF($S135=1,$R135-$J$4-(INT(($R135-$J$4-1)/$J$5))*$J$5,IF($S135=2,$R135-$J$4-$K$5,0))))</f>
        <v>1</v>
      </c>
      <c r="V135" s="4" t="str">
        <f aca="false">com.sun.star.sheet.addin.Analysis.getDec2Bin(T135+U135*32,8)</f>
        <v>00101000</v>
      </c>
    </row>
    <row r="136" customFormat="false" ht="15" hidden="false" customHeight="true" outlineLevel="0" collapsed="false">
      <c r="B136" s="0"/>
      <c r="P136" s="4" t="n">
        <f aca="false">IF(R136=R135,0,1)</f>
        <v>1</v>
      </c>
      <c r="Q136" s="0" t="n">
        <v>134</v>
      </c>
      <c r="R136" s="4" t="n">
        <f aca="false">ROUND(Q136*$I$7/255,0)</f>
        <v>33</v>
      </c>
      <c r="S136" s="4" t="n">
        <f aca="false">IF(R136&gt;$J$4,IF(R136&gt;$I$7-$J$6, 2, 1),0)</f>
        <v>1</v>
      </c>
      <c r="T136" s="4" t="n">
        <f aca="false">IF($R136=0,0,IF($S136=0,0,IF($S136=1,(1+INT(($R136-$J$4-1)/$J$5)),IF($S136=2,$I$3-1,0))))</f>
        <v>8</v>
      </c>
      <c r="U136" s="4" t="n">
        <f aca="false">IF($R136=0,0,IF($S136=0,$R136+$L$4,IF($S136=1,$R136-$J$4-(INT(($R136-$J$4-1)/$J$5))*$J$5,IF($S136=2,$R136-$J$4-$K$5,0))))</f>
        <v>2</v>
      </c>
      <c r="V136" s="4" t="str">
        <f aca="false">com.sun.star.sheet.addin.Analysis.getDec2Bin(T136+U136*32,8)</f>
        <v>01001000</v>
      </c>
    </row>
    <row r="137" customFormat="false" ht="15" hidden="false" customHeight="true" outlineLevel="0" collapsed="false">
      <c r="B137" s="0"/>
      <c r="P137" s="4" t="n">
        <f aca="false">IF(R137=R136,0,1)</f>
        <v>0</v>
      </c>
      <c r="Q137" s="0" t="n">
        <v>135</v>
      </c>
      <c r="R137" s="4" t="n">
        <f aca="false">ROUND(Q137*$I$7/255,0)</f>
        <v>33</v>
      </c>
      <c r="S137" s="4" t="n">
        <f aca="false">IF(R137&gt;$J$4,IF(R137&gt;$I$7-$J$6, 2, 1),0)</f>
        <v>1</v>
      </c>
      <c r="T137" s="4" t="n">
        <f aca="false">IF($R137=0,0,IF($S137=0,0,IF($S137=1,(1+INT(($R137-$J$4-1)/$J$5)),IF($S137=2,$I$3-1,0))))</f>
        <v>8</v>
      </c>
      <c r="U137" s="4" t="n">
        <f aca="false">IF($R137=0,0,IF($S137=0,$R137+$L$4,IF($S137=1,$R137-$J$4-(INT(($R137-$J$4-1)/$J$5))*$J$5,IF($S137=2,$R137-$J$4-$K$5,0))))</f>
        <v>2</v>
      </c>
      <c r="V137" s="4" t="str">
        <f aca="false">com.sun.star.sheet.addin.Analysis.getDec2Bin(T137+U137*32,8)</f>
        <v>01001000</v>
      </c>
    </row>
    <row r="138" customFormat="false" ht="15" hidden="false" customHeight="true" outlineLevel="0" collapsed="false">
      <c r="B138" s="0"/>
      <c r="P138" s="4" t="n">
        <f aca="false">IF(R138=R137,0,1)</f>
        <v>0</v>
      </c>
      <c r="Q138" s="0" t="n">
        <v>136</v>
      </c>
      <c r="R138" s="4" t="n">
        <f aca="false">ROUND(Q138*$I$7/255,0)</f>
        <v>33</v>
      </c>
      <c r="S138" s="4" t="n">
        <f aca="false">IF(R138&gt;$J$4,IF(R138&gt;$I$7-$J$6, 2, 1),0)</f>
        <v>1</v>
      </c>
      <c r="T138" s="4" t="n">
        <f aca="false">IF($R138=0,0,IF($S138=0,0,IF($S138=1,(1+INT(($R138-$J$4-1)/$J$5)),IF($S138=2,$I$3-1,0))))</f>
        <v>8</v>
      </c>
      <c r="U138" s="4" t="n">
        <f aca="false">IF($R138=0,0,IF($S138=0,$R138+$L$4,IF($S138=1,$R138-$J$4-(INT(($R138-$J$4-1)/$J$5))*$J$5,IF($S138=2,$R138-$J$4-$K$5,0))))</f>
        <v>2</v>
      </c>
      <c r="V138" s="4" t="str">
        <f aca="false">com.sun.star.sheet.addin.Analysis.getDec2Bin(T138+U138*32,8)</f>
        <v>01001000</v>
      </c>
    </row>
    <row r="139" customFormat="false" ht="15" hidden="false" customHeight="true" outlineLevel="0" collapsed="false">
      <c r="B139" s="0"/>
      <c r="P139" s="4" t="n">
        <f aca="false">IF(R139=R138,0,1)</f>
        <v>0</v>
      </c>
      <c r="Q139" s="0" t="n">
        <v>137</v>
      </c>
      <c r="R139" s="4" t="n">
        <f aca="false">ROUND(Q139*$I$7/255,0)</f>
        <v>33</v>
      </c>
      <c r="S139" s="4" t="n">
        <f aca="false">IF(R139&gt;$J$4,IF(R139&gt;$I$7-$J$6, 2, 1),0)</f>
        <v>1</v>
      </c>
      <c r="T139" s="4" t="n">
        <f aca="false">IF($R139=0,0,IF($S139=0,0,IF($S139=1,(1+INT(($R139-$J$4-1)/$J$5)),IF($S139=2,$I$3-1,0))))</f>
        <v>8</v>
      </c>
      <c r="U139" s="4" t="n">
        <f aca="false">IF($R139=0,0,IF($S139=0,$R139+$L$4,IF($S139=1,$R139-$J$4-(INT(($R139-$J$4-1)/$J$5))*$J$5,IF($S139=2,$R139-$J$4-$K$5,0))))</f>
        <v>2</v>
      </c>
      <c r="V139" s="4" t="str">
        <f aca="false">com.sun.star.sheet.addin.Analysis.getDec2Bin(T139+U139*32,8)</f>
        <v>01001000</v>
      </c>
    </row>
    <row r="140" customFormat="false" ht="15" hidden="false" customHeight="true" outlineLevel="0" collapsed="false">
      <c r="B140" s="0"/>
      <c r="P140" s="4" t="n">
        <f aca="false">IF(R140=R139,0,1)</f>
        <v>1</v>
      </c>
      <c r="Q140" s="0" t="n">
        <v>138</v>
      </c>
      <c r="R140" s="4" t="n">
        <f aca="false">ROUND(Q140*$I$7/255,0)</f>
        <v>34</v>
      </c>
      <c r="S140" s="4" t="n">
        <f aca="false">IF(R140&gt;$J$4,IF(R140&gt;$I$7-$J$6, 2, 1),0)</f>
        <v>1</v>
      </c>
      <c r="T140" s="4" t="n">
        <f aca="false">IF($R140=0,0,IF($S140=0,0,IF($S140=1,(1+INT(($R140-$J$4-1)/$J$5)),IF($S140=2,$I$3-1,0))))</f>
        <v>8</v>
      </c>
      <c r="U140" s="4" t="n">
        <f aca="false">IF($R140=0,0,IF($S140=0,$R140+$L$4,IF($S140=1,$R140-$J$4-(INT(($R140-$J$4-1)/$J$5))*$J$5,IF($S140=2,$R140-$J$4-$K$5,0))))</f>
        <v>3</v>
      </c>
      <c r="V140" s="4" t="str">
        <f aca="false">com.sun.star.sheet.addin.Analysis.getDec2Bin(T140+U140*32,8)</f>
        <v>01101000</v>
      </c>
    </row>
    <row r="141" customFormat="false" ht="15" hidden="false" customHeight="true" outlineLevel="0" collapsed="false">
      <c r="B141" s="0"/>
      <c r="P141" s="4" t="n">
        <f aca="false">IF(R141=R140,0,1)</f>
        <v>0</v>
      </c>
      <c r="Q141" s="0" t="n">
        <v>139</v>
      </c>
      <c r="R141" s="4" t="n">
        <f aca="false">ROUND(Q141*$I$7/255,0)</f>
        <v>34</v>
      </c>
      <c r="S141" s="4" t="n">
        <f aca="false">IF(R141&gt;$J$4,IF(R141&gt;$I$7-$J$6, 2, 1),0)</f>
        <v>1</v>
      </c>
      <c r="T141" s="4" t="n">
        <f aca="false">IF($R141=0,0,IF($S141=0,0,IF($S141=1,(1+INT(($R141-$J$4-1)/$J$5)),IF($S141=2,$I$3-1,0))))</f>
        <v>8</v>
      </c>
      <c r="U141" s="4" t="n">
        <f aca="false">IF($R141=0,0,IF($S141=0,$R141+$L$4,IF($S141=1,$R141-$J$4-(INT(($R141-$J$4-1)/$J$5))*$J$5,IF($S141=2,$R141-$J$4-$K$5,0))))</f>
        <v>3</v>
      </c>
      <c r="V141" s="4" t="str">
        <f aca="false">com.sun.star.sheet.addin.Analysis.getDec2Bin(T141+U141*32,8)</f>
        <v>01101000</v>
      </c>
    </row>
    <row r="142" customFormat="false" ht="15" hidden="false" customHeight="true" outlineLevel="0" collapsed="false">
      <c r="B142" s="0"/>
      <c r="P142" s="4" t="n">
        <f aca="false">IF(R142=R141,0,1)</f>
        <v>0</v>
      </c>
      <c r="Q142" s="0" t="n">
        <v>140</v>
      </c>
      <c r="R142" s="4" t="n">
        <f aca="false">ROUND(Q142*$I$7/255,0)</f>
        <v>34</v>
      </c>
      <c r="S142" s="4" t="n">
        <f aca="false">IF(R142&gt;$J$4,IF(R142&gt;$I$7-$J$6, 2, 1),0)</f>
        <v>1</v>
      </c>
      <c r="T142" s="4" t="n">
        <f aca="false">IF($R142=0,0,IF($S142=0,0,IF($S142=1,(1+INT(($R142-$J$4-1)/$J$5)),IF($S142=2,$I$3-1,0))))</f>
        <v>8</v>
      </c>
      <c r="U142" s="4" t="n">
        <f aca="false">IF($R142=0,0,IF($S142=0,$R142+$L$4,IF($S142=1,$R142-$J$4-(INT(($R142-$J$4-1)/$J$5))*$J$5,IF($S142=2,$R142-$J$4-$K$5,0))))</f>
        <v>3</v>
      </c>
      <c r="V142" s="4" t="str">
        <f aca="false">com.sun.star.sheet.addin.Analysis.getDec2Bin(T142+U142*32,8)</f>
        <v>01101000</v>
      </c>
    </row>
    <row r="143" customFormat="false" ht="15" hidden="false" customHeight="true" outlineLevel="0" collapsed="false">
      <c r="B143" s="0"/>
      <c r="P143" s="4" t="n">
        <f aca="false">IF(R143=R142,0,1)</f>
        <v>0</v>
      </c>
      <c r="Q143" s="0" t="n">
        <v>141</v>
      </c>
      <c r="R143" s="4" t="n">
        <f aca="false">ROUND(Q143*$I$7/255,0)</f>
        <v>34</v>
      </c>
      <c r="S143" s="4" t="n">
        <f aca="false">IF(R143&gt;$J$4,IF(R143&gt;$I$7-$J$6, 2, 1),0)</f>
        <v>1</v>
      </c>
      <c r="T143" s="4" t="n">
        <f aca="false">IF($R143=0,0,IF($S143=0,0,IF($S143=1,(1+INT(($R143-$J$4-1)/$J$5)),IF($S143=2,$I$3-1,0))))</f>
        <v>8</v>
      </c>
      <c r="U143" s="4" t="n">
        <f aca="false">IF($R143=0,0,IF($S143=0,$R143+$L$4,IF($S143=1,$R143-$J$4-(INT(($R143-$J$4-1)/$J$5))*$J$5,IF($S143=2,$R143-$J$4-$K$5,0))))</f>
        <v>3</v>
      </c>
      <c r="V143" s="4" t="str">
        <f aca="false">com.sun.star.sheet.addin.Analysis.getDec2Bin(T143+U143*32,8)</f>
        <v>01101000</v>
      </c>
    </row>
    <row r="144" customFormat="false" ht="15" hidden="false" customHeight="true" outlineLevel="0" collapsed="false">
      <c r="B144" s="0"/>
      <c r="P144" s="4" t="n">
        <f aca="false">IF(R144=R143,0,1)</f>
        <v>1</v>
      </c>
      <c r="Q144" s="0" t="n">
        <v>142</v>
      </c>
      <c r="R144" s="4" t="n">
        <f aca="false">ROUND(Q144*$I$7/255,0)</f>
        <v>35</v>
      </c>
      <c r="S144" s="4" t="n">
        <f aca="false">IF(R144&gt;$J$4,IF(R144&gt;$I$7-$J$6, 2, 1),0)</f>
        <v>1</v>
      </c>
      <c r="T144" s="4" t="n">
        <f aca="false">IF($R144=0,0,IF($S144=0,0,IF($S144=1,(1+INT(($R144-$J$4-1)/$J$5)),IF($S144=2,$I$3-1,0))))</f>
        <v>8</v>
      </c>
      <c r="U144" s="4" t="n">
        <f aca="false">IF($R144=0,0,IF($S144=0,$R144+$L$4,IF($S144=1,$R144-$J$4-(INT(($R144-$J$4-1)/$J$5))*$J$5,IF($S144=2,$R144-$J$4-$K$5,0))))</f>
        <v>4</v>
      </c>
      <c r="V144" s="4" t="str">
        <f aca="false">com.sun.star.sheet.addin.Analysis.getDec2Bin(T144+U144*32,8)</f>
        <v>10001000</v>
      </c>
    </row>
    <row r="145" customFormat="false" ht="15" hidden="false" customHeight="true" outlineLevel="0" collapsed="false">
      <c r="B145" s="0"/>
      <c r="P145" s="4" t="n">
        <f aca="false">IF(R145=R144,0,1)</f>
        <v>0</v>
      </c>
      <c r="Q145" s="0" t="n">
        <v>143</v>
      </c>
      <c r="R145" s="4" t="n">
        <f aca="false">ROUND(Q145*$I$7/255,0)</f>
        <v>35</v>
      </c>
      <c r="S145" s="4" t="n">
        <f aca="false">IF(R145&gt;$J$4,IF(R145&gt;$I$7-$J$6, 2, 1),0)</f>
        <v>1</v>
      </c>
      <c r="T145" s="4" t="n">
        <f aca="false">IF($R145=0,0,IF($S145=0,0,IF($S145=1,(1+INT(($R145-$J$4-1)/$J$5)),IF($S145=2,$I$3-1,0))))</f>
        <v>8</v>
      </c>
      <c r="U145" s="4" t="n">
        <f aca="false">IF($R145=0,0,IF($S145=0,$R145+$L$4,IF($S145=1,$R145-$J$4-(INT(($R145-$J$4-1)/$J$5))*$J$5,IF($S145=2,$R145-$J$4-$K$5,0))))</f>
        <v>4</v>
      </c>
      <c r="V145" s="4" t="str">
        <f aca="false">com.sun.star.sheet.addin.Analysis.getDec2Bin(T145+U145*32,8)</f>
        <v>10001000</v>
      </c>
    </row>
    <row r="146" customFormat="false" ht="15" hidden="false" customHeight="true" outlineLevel="0" collapsed="false">
      <c r="B146" s="0"/>
      <c r="P146" s="4" t="n">
        <f aca="false">IF(R146=R145,0,1)</f>
        <v>0</v>
      </c>
      <c r="Q146" s="0" t="n">
        <v>144</v>
      </c>
      <c r="R146" s="4" t="n">
        <f aca="false">ROUND(Q146*$I$7/255,0)</f>
        <v>35</v>
      </c>
      <c r="S146" s="4" t="n">
        <f aca="false">IF(R146&gt;$J$4,IF(R146&gt;$I$7-$J$6, 2, 1),0)</f>
        <v>1</v>
      </c>
      <c r="T146" s="4" t="n">
        <f aca="false">IF($R146=0,0,IF($S146=0,0,IF($S146=1,(1+INT(($R146-$J$4-1)/$J$5)),IF($S146=2,$I$3-1,0))))</f>
        <v>8</v>
      </c>
      <c r="U146" s="4" t="n">
        <f aca="false">IF($R146=0,0,IF($S146=0,$R146+$L$4,IF($S146=1,$R146-$J$4-(INT(($R146-$J$4-1)/$J$5))*$J$5,IF($S146=2,$R146-$J$4-$K$5,0))))</f>
        <v>4</v>
      </c>
      <c r="V146" s="4" t="str">
        <f aca="false">com.sun.star.sheet.addin.Analysis.getDec2Bin(T146+U146*32,8)</f>
        <v>10001000</v>
      </c>
    </row>
    <row r="147" customFormat="false" ht="15" hidden="false" customHeight="true" outlineLevel="0" collapsed="false">
      <c r="B147" s="0"/>
      <c r="P147" s="4" t="n">
        <f aca="false">IF(R147=R146,0,1)</f>
        <v>0</v>
      </c>
      <c r="Q147" s="0" t="n">
        <v>145</v>
      </c>
      <c r="R147" s="4" t="n">
        <f aca="false">ROUND(Q147*$I$7/255,0)</f>
        <v>35</v>
      </c>
      <c r="S147" s="4" t="n">
        <f aca="false">IF(R147&gt;$J$4,IF(R147&gt;$I$7-$J$6, 2, 1),0)</f>
        <v>1</v>
      </c>
      <c r="T147" s="4" t="n">
        <f aca="false">IF($R147=0,0,IF($S147=0,0,IF($S147=1,(1+INT(($R147-$J$4-1)/$J$5)),IF($S147=2,$I$3-1,0))))</f>
        <v>8</v>
      </c>
      <c r="U147" s="4" t="n">
        <f aca="false">IF($R147=0,0,IF($S147=0,$R147+$L$4,IF($S147=1,$R147-$J$4-(INT(($R147-$J$4-1)/$J$5))*$J$5,IF($S147=2,$R147-$J$4-$K$5,0))))</f>
        <v>4</v>
      </c>
      <c r="V147" s="4" t="str">
        <f aca="false">com.sun.star.sheet.addin.Analysis.getDec2Bin(T147+U147*32,8)</f>
        <v>10001000</v>
      </c>
    </row>
    <row r="148" customFormat="false" ht="15" hidden="false" customHeight="true" outlineLevel="0" collapsed="false">
      <c r="B148" s="0"/>
      <c r="P148" s="4" t="n">
        <f aca="false">IF(R148=R147,0,1)</f>
        <v>0</v>
      </c>
      <c r="Q148" s="0" t="n">
        <v>146</v>
      </c>
      <c r="R148" s="4" t="n">
        <f aca="false">ROUND(Q148*$I$7/255,0)</f>
        <v>35</v>
      </c>
      <c r="S148" s="4" t="n">
        <f aca="false">IF(R148&gt;$J$4,IF(R148&gt;$I$7-$J$6, 2, 1),0)</f>
        <v>1</v>
      </c>
      <c r="T148" s="4" t="n">
        <f aca="false">IF($R148=0,0,IF($S148=0,0,IF($S148=1,(1+INT(($R148-$J$4-1)/$J$5)),IF($S148=2,$I$3-1,0))))</f>
        <v>8</v>
      </c>
      <c r="U148" s="4" t="n">
        <f aca="false">IF($R148=0,0,IF($S148=0,$R148+$L$4,IF($S148=1,$R148-$J$4-(INT(($R148-$J$4-1)/$J$5))*$J$5,IF($S148=2,$R148-$J$4-$K$5,0))))</f>
        <v>4</v>
      </c>
      <c r="V148" s="4" t="str">
        <f aca="false">com.sun.star.sheet.addin.Analysis.getDec2Bin(T148+U148*32,8)</f>
        <v>10001000</v>
      </c>
    </row>
    <row r="149" customFormat="false" ht="15" hidden="false" customHeight="true" outlineLevel="0" collapsed="false">
      <c r="B149" s="0"/>
      <c r="P149" s="4" t="n">
        <f aca="false">IF(R149=R148,0,1)</f>
        <v>1</v>
      </c>
      <c r="Q149" s="0" t="n">
        <v>147</v>
      </c>
      <c r="R149" s="4" t="n">
        <f aca="false">ROUND(Q149*$I$7/255,0)</f>
        <v>36</v>
      </c>
      <c r="S149" s="4" t="n">
        <f aca="false">IF(R149&gt;$J$4,IF(R149&gt;$I$7-$J$6, 2, 1),0)</f>
        <v>1</v>
      </c>
      <c r="T149" s="4" t="n">
        <f aca="false">IF($R149=0,0,IF($S149=0,0,IF($S149=1,(1+INT(($R149-$J$4-1)/$J$5)),IF($S149=2,$I$3-1,0))))</f>
        <v>9</v>
      </c>
      <c r="U149" s="4" t="n">
        <f aca="false">IF($R149=0,0,IF($S149=0,$R149+$L$4,IF($S149=1,$R149-$J$4-(INT(($R149-$J$4-1)/$J$5))*$J$5,IF($S149=2,$R149-$J$4-$K$5,0))))</f>
        <v>1</v>
      </c>
      <c r="V149" s="4" t="str">
        <f aca="false">com.sun.star.sheet.addin.Analysis.getDec2Bin(T149+U149*32,8)</f>
        <v>00101001</v>
      </c>
    </row>
    <row r="150" customFormat="false" ht="15" hidden="false" customHeight="true" outlineLevel="0" collapsed="false">
      <c r="B150" s="0"/>
      <c r="P150" s="4" t="n">
        <f aca="false">IF(R150=R149,0,1)</f>
        <v>0</v>
      </c>
      <c r="Q150" s="0" t="n">
        <v>148</v>
      </c>
      <c r="R150" s="4" t="n">
        <f aca="false">ROUND(Q150*$I$7/255,0)</f>
        <v>36</v>
      </c>
      <c r="S150" s="4" t="n">
        <f aca="false">IF(R150&gt;$J$4,IF(R150&gt;$I$7-$J$6, 2, 1),0)</f>
        <v>1</v>
      </c>
      <c r="T150" s="4" t="n">
        <f aca="false">IF($R150=0,0,IF($S150=0,0,IF($S150=1,(1+INT(($R150-$J$4-1)/$J$5)),IF($S150=2,$I$3-1,0))))</f>
        <v>9</v>
      </c>
      <c r="U150" s="4" t="n">
        <f aca="false">IF($R150=0,0,IF($S150=0,$R150+$L$4,IF($S150=1,$R150-$J$4-(INT(($R150-$J$4-1)/$J$5))*$J$5,IF($S150=2,$R150-$J$4-$K$5,0))))</f>
        <v>1</v>
      </c>
      <c r="V150" s="4" t="str">
        <f aca="false">com.sun.star.sheet.addin.Analysis.getDec2Bin(T150+U150*32,8)</f>
        <v>00101001</v>
      </c>
    </row>
    <row r="151" customFormat="false" ht="15" hidden="false" customHeight="true" outlineLevel="0" collapsed="false">
      <c r="B151" s="0"/>
      <c r="P151" s="4" t="n">
        <f aca="false">IF(R151=R150,0,1)</f>
        <v>0</v>
      </c>
      <c r="Q151" s="0" t="n">
        <v>149</v>
      </c>
      <c r="R151" s="4" t="n">
        <f aca="false">ROUND(Q151*$I$7/255,0)</f>
        <v>36</v>
      </c>
      <c r="S151" s="4" t="n">
        <f aca="false">IF(R151&gt;$J$4,IF(R151&gt;$I$7-$J$6, 2, 1),0)</f>
        <v>1</v>
      </c>
      <c r="T151" s="4" t="n">
        <f aca="false">IF($R151=0,0,IF($S151=0,0,IF($S151=1,(1+INT(($R151-$J$4-1)/$J$5)),IF($S151=2,$I$3-1,0))))</f>
        <v>9</v>
      </c>
      <c r="U151" s="4" t="n">
        <f aca="false">IF($R151=0,0,IF($S151=0,$R151+$L$4,IF($S151=1,$R151-$J$4-(INT(($R151-$J$4-1)/$J$5))*$J$5,IF($S151=2,$R151-$J$4-$K$5,0))))</f>
        <v>1</v>
      </c>
      <c r="V151" s="4" t="str">
        <f aca="false">com.sun.star.sheet.addin.Analysis.getDec2Bin(T151+U151*32,8)</f>
        <v>00101001</v>
      </c>
    </row>
    <row r="152" customFormat="false" ht="15" hidden="false" customHeight="true" outlineLevel="0" collapsed="false">
      <c r="B152" s="0"/>
      <c r="P152" s="4" t="n">
        <f aca="false">IF(R152=R151,0,1)</f>
        <v>0</v>
      </c>
      <c r="Q152" s="0" t="n">
        <v>150</v>
      </c>
      <c r="R152" s="4" t="n">
        <f aca="false">ROUND(Q152*$I$7/255,0)</f>
        <v>36</v>
      </c>
      <c r="S152" s="4" t="n">
        <f aca="false">IF(R152&gt;$J$4,IF(R152&gt;$I$7-$J$6, 2, 1),0)</f>
        <v>1</v>
      </c>
      <c r="T152" s="4" t="n">
        <f aca="false">IF($R152=0,0,IF($S152=0,0,IF($S152=1,(1+INT(($R152-$J$4-1)/$J$5)),IF($S152=2,$I$3-1,0))))</f>
        <v>9</v>
      </c>
      <c r="U152" s="4" t="n">
        <f aca="false">IF($R152=0,0,IF($S152=0,$R152+$L$4,IF($S152=1,$R152-$J$4-(INT(($R152-$J$4-1)/$J$5))*$J$5,IF($S152=2,$R152-$J$4-$K$5,0))))</f>
        <v>1</v>
      </c>
      <c r="V152" s="4" t="str">
        <f aca="false">com.sun.star.sheet.addin.Analysis.getDec2Bin(T152+U152*32,8)</f>
        <v>00101001</v>
      </c>
    </row>
    <row r="153" customFormat="false" ht="15" hidden="false" customHeight="true" outlineLevel="0" collapsed="false">
      <c r="B153" s="0"/>
      <c r="P153" s="4" t="n">
        <f aca="false">IF(R153=R152,0,1)</f>
        <v>1</v>
      </c>
      <c r="Q153" s="0" t="n">
        <v>151</v>
      </c>
      <c r="R153" s="4" t="n">
        <f aca="false">ROUND(Q153*$I$7/255,0)</f>
        <v>37</v>
      </c>
      <c r="S153" s="4" t="n">
        <f aca="false">IF(R153&gt;$J$4,IF(R153&gt;$I$7-$J$6, 2, 1),0)</f>
        <v>1</v>
      </c>
      <c r="T153" s="4" t="n">
        <f aca="false">IF($R153=0,0,IF($S153=0,0,IF($S153=1,(1+INT(($R153-$J$4-1)/$J$5)),IF($S153=2,$I$3-1,0))))</f>
        <v>9</v>
      </c>
      <c r="U153" s="4" t="n">
        <f aca="false">IF($R153=0,0,IF($S153=0,$R153+$L$4,IF($S153=1,$R153-$J$4-(INT(($R153-$J$4-1)/$J$5))*$J$5,IF($S153=2,$R153-$J$4-$K$5,0))))</f>
        <v>2</v>
      </c>
      <c r="V153" s="4" t="str">
        <f aca="false">com.sun.star.sheet.addin.Analysis.getDec2Bin(T153+U153*32,8)</f>
        <v>01001001</v>
      </c>
    </row>
    <row r="154" customFormat="false" ht="15" hidden="false" customHeight="true" outlineLevel="0" collapsed="false">
      <c r="B154" s="0"/>
      <c r="P154" s="4" t="n">
        <f aca="false">IF(R154=R153,0,1)</f>
        <v>0</v>
      </c>
      <c r="Q154" s="0" t="n">
        <v>152</v>
      </c>
      <c r="R154" s="4" t="n">
        <f aca="false">ROUND(Q154*$I$7/255,0)</f>
        <v>37</v>
      </c>
      <c r="S154" s="4" t="n">
        <f aca="false">IF(R154&gt;$J$4,IF(R154&gt;$I$7-$J$6, 2, 1),0)</f>
        <v>1</v>
      </c>
      <c r="T154" s="4" t="n">
        <f aca="false">IF($R154=0,0,IF($S154=0,0,IF($S154=1,(1+INT(($R154-$J$4-1)/$J$5)),IF($S154=2,$I$3-1,0))))</f>
        <v>9</v>
      </c>
      <c r="U154" s="4" t="n">
        <f aca="false">IF($R154=0,0,IF($S154=0,$R154+$L$4,IF($S154=1,$R154-$J$4-(INT(($R154-$J$4-1)/$J$5))*$J$5,IF($S154=2,$R154-$J$4-$K$5,0))))</f>
        <v>2</v>
      </c>
      <c r="V154" s="4" t="str">
        <f aca="false">com.sun.star.sheet.addin.Analysis.getDec2Bin(T154+U154*32,8)</f>
        <v>01001001</v>
      </c>
    </row>
    <row r="155" customFormat="false" ht="15" hidden="false" customHeight="true" outlineLevel="0" collapsed="false">
      <c r="B155" s="0"/>
      <c r="P155" s="4" t="n">
        <f aca="false">IF(R155=R154,0,1)</f>
        <v>0</v>
      </c>
      <c r="Q155" s="0" t="n">
        <v>153</v>
      </c>
      <c r="R155" s="4" t="n">
        <f aca="false">ROUND(Q155*$I$7/255,0)</f>
        <v>37</v>
      </c>
      <c r="S155" s="4" t="n">
        <f aca="false">IF(R155&gt;$J$4,IF(R155&gt;$I$7-$J$6, 2, 1),0)</f>
        <v>1</v>
      </c>
      <c r="T155" s="4" t="n">
        <f aca="false">IF($R155=0,0,IF($S155=0,0,IF($S155=1,(1+INT(($R155-$J$4-1)/$J$5)),IF($S155=2,$I$3-1,0))))</f>
        <v>9</v>
      </c>
      <c r="U155" s="4" t="n">
        <f aca="false">IF($R155=0,0,IF($S155=0,$R155+$L$4,IF($S155=1,$R155-$J$4-(INT(($R155-$J$4-1)/$J$5))*$J$5,IF($S155=2,$R155-$J$4-$K$5,0))))</f>
        <v>2</v>
      </c>
      <c r="V155" s="4" t="str">
        <f aca="false">com.sun.star.sheet.addin.Analysis.getDec2Bin(T155+U155*32,8)</f>
        <v>01001001</v>
      </c>
    </row>
    <row r="156" customFormat="false" ht="15" hidden="false" customHeight="true" outlineLevel="0" collapsed="false">
      <c r="B156" s="0"/>
      <c r="P156" s="4" t="n">
        <f aca="false">IF(R156=R155,0,1)</f>
        <v>0</v>
      </c>
      <c r="Q156" s="0" t="n">
        <v>154</v>
      </c>
      <c r="R156" s="4" t="n">
        <f aca="false">ROUND(Q156*$I$7/255,0)</f>
        <v>37</v>
      </c>
      <c r="S156" s="4" t="n">
        <f aca="false">IF(R156&gt;$J$4,IF(R156&gt;$I$7-$J$6, 2, 1),0)</f>
        <v>1</v>
      </c>
      <c r="T156" s="4" t="n">
        <f aca="false">IF($R156=0,0,IF($S156=0,0,IF($S156=1,(1+INT(($R156-$J$4-1)/$J$5)),IF($S156=2,$I$3-1,0))))</f>
        <v>9</v>
      </c>
      <c r="U156" s="4" t="n">
        <f aca="false">IF($R156=0,0,IF($S156=0,$R156+$L$4,IF($S156=1,$R156-$J$4-(INT(($R156-$J$4-1)/$J$5))*$J$5,IF($S156=2,$R156-$J$4-$K$5,0))))</f>
        <v>2</v>
      </c>
      <c r="V156" s="4" t="str">
        <f aca="false">com.sun.star.sheet.addin.Analysis.getDec2Bin(T156+U156*32,8)</f>
        <v>01001001</v>
      </c>
    </row>
    <row r="157" customFormat="false" ht="15" hidden="false" customHeight="true" outlineLevel="0" collapsed="false">
      <c r="B157" s="0"/>
      <c r="P157" s="4" t="n">
        <f aca="false">IF(R157=R156,0,1)</f>
        <v>1</v>
      </c>
      <c r="Q157" s="0" t="n">
        <v>155</v>
      </c>
      <c r="R157" s="4" t="n">
        <f aca="false">ROUND(Q157*$I$7/255,0)</f>
        <v>38</v>
      </c>
      <c r="S157" s="4" t="n">
        <f aca="false">IF(R157&gt;$J$4,IF(R157&gt;$I$7-$J$6, 2, 1),0)</f>
        <v>1</v>
      </c>
      <c r="T157" s="4" t="n">
        <f aca="false">IF($R157=0,0,IF($S157=0,0,IF($S157=1,(1+INT(($R157-$J$4-1)/$J$5)),IF($S157=2,$I$3-1,0))))</f>
        <v>9</v>
      </c>
      <c r="U157" s="4" t="n">
        <f aca="false">IF($R157=0,0,IF($S157=0,$R157+$L$4,IF($S157=1,$R157-$J$4-(INT(($R157-$J$4-1)/$J$5))*$J$5,IF($S157=2,$R157-$J$4-$K$5,0))))</f>
        <v>3</v>
      </c>
      <c r="V157" s="4" t="str">
        <f aca="false">com.sun.star.sheet.addin.Analysis.getDec2Bin(T157+U157*32,8)</f>
        <v>01101001</v>
      </c>
    </row>
    <row r="158" customFormat="false" ht="15" hidden="false" customHeight="true" outlineLevel="0" collapsed="false">
      <c r="B158" s="0"/>
      <c r="P158" s="4" t="n">
        <f aca="false">IF(R158=R157,0,1)</f>
        <v>0</v>
      </c>
      <c r="Q158" s="0" t="n">
        <v>156</v>
      </c>
      <c r="R158" s="4" t="n">
        <f aca="false">ROUND(Q158*$I$7/255,0)</f>
        <v>38</v>
      </c>
      <c r="S158" s="4" t="n">
        <f aca="false">IF(R158&gt;$J$4,IF(R158&gt;$I$7-$J$6, 2, 1),0)</f>
        <v>1</v>
      </c>
      <c r="T158" s="4" t="n">
        <f aca="false">IF($R158=0,0,IF($S158=0,0,IF($S158=1,(1+INT(($R158-$J$4-1)/$J$5)),IF($S158=2,$I$3-1,0))))</f>
        <v>9</v>
      </c>
      <c r="U158" s="4" t="n">
        <f aca="false">IF($R158=0,0,IF($S158=0,$R158+$L$4,IF($S158=1,$R158-$J$4-(INT(($R158-$J$4-1)/$J$5))*$J$5,IF($S158=2,$R158-$J$4-$K$5,0))))</f>
        <v>3</v>
      </c>
      <c r="V158" s="4" t="str">
        <f aca="false">com.sun.star.sheet.addin.Analysis.getDec2Bin(T158+U158*32,8)</f>
        <v>01101001</v>
      </c>
    </row>
    <row r="159" customFormat="false" ht="15" hidden="false" customHeight="true" outlineLevel="0" collapsed="false">
      <c r="B159" s="0"/>
      <c r="P159" s="4" t="n">
        <f aca="false">IF(R159=R158,0,1)</f>
        <v>0</v>
      </c>
      <c r="Q159" s="0" t="n">
        <v>157</v>
      </c>
      <c r="R159" s="4" t="n">
        <f aca="false">ROUND(Q159*$I$7/255,0)</f>
        <v>38</v>
      </c>
      <c r="S159" s="4" t="n">
        <f aca="false">IF(R159&gt;$J$4,IF(R159&gt;$I$7-$J$6, 2, 1),0)</f>
        <v>1</v>
      </c>
      <c r="T159" s="4" t="n">
        <f aca="false">IF($R159=0,0,IF($S159=0,0,IF($S159=1,(1+INT(($R159-$J$4-1)/$J$5)),IF($S159=2,$I$3-1,0))))</f>
        <v>9</v>
      </c>
      <c r="U159" s="4" t="n">
        <f aca="false">IF($R159=0,0,IF($S159=0,$R159+$L$4,IF($S159=1,$R159-$J$4-(INT(($R159-$J$4-1)/$J$5))*$J$5,IF($S159=2,$R159-$J$4-$K$5,0))))</f>
        <v>3</v>
      </c>
      <c r="V159" s="4" t="str">
        <f aca="false">com.sun.star.sheet.addin.Analysis.getDec2Bin(T159+U159*32,8)</f>
        <v>01101001</v>
      </c>
    </row>
    <row r="160" customFormat="false" ht="15" hidden="false" customHeight="true" outlineLevel="0" collapsed="false">
      <c r="B160" s="0"/>
      <c r="P160" s="4" t="n">
        <f aca="false">IF(R160=R159,0,1)</f>
        <v>0</v>
      </c>
      <c r="Q160" s="0" t="n">
        <v>158</v>
      </c>
      <c r="R160" s="4" t="n">
        <f aca="false">ROUND(Q160*$I$7/255,0)</f>
        <v>38</v>
      </c>
      <c r="S160" s="4" t="n">
        <f aca="false">IF(R160&gt;$J$4,IF(R160&gt;$I$7-$J$6, 2, 1),0)</f>
        <v>1</v>
      </c>
      <c r="T160" s="4" t="n">
        <f aca="false">IF($R160=0,0,IF($S160=0,0,IF($S160=1,(1+INT(($R160-$J$4-1)/$J$5)),IF($S160=2,$I$3-1,0))))</f>
        <v>9</v>
      </c>
      <c r="U160" s="4" t="n">
        <f aca="false">IF($R160=0,0,IF($S160=0,$R160+$L$4,IF($S160=1,$R160-$J$4-(INT(($R160-$J$4-1)/$J$5))*$J$5,IF($S160=2,$R160-$J$4-$K$5,0))))</f>
        <v>3</v>
      </c>
      <c r="V160" s="4" t="str">
        <f aca="false">com.sun.star.sheet.addin.Analysis.getDec2Bin(T160+U160*32,8)</f>
        <v>01101001</v>
      </c>
    </row>
    <row r="161" customFormat="false" ht="15" hidden="false" customHeight="true" outlineLevel="0" collapsed="false">
      <c r="B161" s="0"/>
      <c r="P161" s="4" t="n">
        <f aca="false">IF(R161=R160,0,1)</f>
        <v>1</v>
      </c>
      <c r="Q161" s="0" t="n">
        <v>159</v>
      </c>
      <c r="R161" s="4" t="n">
        <f aca="false">ROUND(Q161*$I$7/255,0)</f>
        <v>39</v>
      </c>
      <c r="S161" s="4" t="n">
        <f aca="false">IF(R161&gt;$J$4,IF(R161&gt;$I$7-$J$6, 2, 1),0)</f>
        <v>1</v>
      </c>
      <c r="T161" s="4" t="n">
        <f aca="false">IF($R161=0,0,IF($S161=0,0,IF($S161=1,(1+INT(($R161-$J$4-1)/$J$5)),IF($S161=2,$I$3-1,0))))</f>
        <v>9</v>
      </c>
      <c r="U161" s="4" t="n">
        <f aca="false">IF($R161=0,0,IF($S161=0,$R161+$L$4,IF($S161=1,$R161-$J$4-(INT(($R161-$J$4-1)/$J$5))*$J$5,IF($S161=2,$R161-$J$4-$K$5,0))))</f>
        <v>4</v>
      </c>
      <c r="V161" s="4" t="str">
        <f aca="false">com.sun.star.sheet.addin.Analysis.getDec2Bin(T161+U161*32,8)</f>
        <v>10001001</v>
      </c>
    </row>
    <row r="162" customFormat="false" ht="15" hidden="false" customHeight="true" outlineLevel="0" collapsed="false">
      <c r="B162" s="0"/>
      <c r="P162" s="4" t="n">
        <f aca="false">IF(R162=R161,0,1)</f>
        <v>0</v>
      </c>
      <c r="Q162" s="0" t="n">
        <v>160</v>
      </c>
      <c r="R162" s="4" t="n">
        <f aca="false">ROUND(Q162*$I$7/255,0)</f>
        <v>39</v>
      </c>
      <c r="S162" s="4" t="n">
        <f aca="false">IF(R162&gt;$J$4,IF(R162&gt;$I$7-$J$6, 2, 1),0)</f>
        <v>1</v>
      </c>
      <c r="T162" s="4" t="n">
        <f aca="false">IF($R162=0,0,IF($S162=0,0,IF($S162=1,(1+INT(($R162-$J$4-1)/$J$5)),IF($S162=2,$I$3-1,0))))</f>
        <v>9</v>
      </c>
      <c r="U162" s="4" t="n">
        <f aca="false">IF($R162=0,0,IF($S162=0,$R162+$L$4,IF($S162=1,$R162-$J$4-(INT(($R162-$J$4-1)/$J$5))*$J$5,IF($S162=2,$R162-$J$4-$K$5,0))))</f>
        <v>4</v>
      </c>
      <c r="V162" s="4" t="str">
        <f aca="false">com.sun.star.sheet.addin.Analysis.getDec2Bin(T162+U162*32,8)</f>
        <v>10001001</v>
      </c>
    </row>
    <row r="163" customFormat="false" ht="15" hidden="false" customHeight="true" outlineLevel="0" collapsed="false">
      <c r="B163" s="0"/>
      <c r="P163" s="4" t="n">
        <f aca="false">IF(R163=R162,0,1)</f>
        <v>0</v>
      </c>
      <c r="Q163" s="0" t="n">
        <v>161</v>
      </c>
      <c r="R163" s="4" t="n">
        <f aca="false">ROUND(Q163*$I$7/255,0)</f>
        <v>39</v>
      </c>
      <c r="S163" s="4" t="n">
        <f aca="false">IF(R163&gt;$J$4,IF(R163&gt;$I$7-$J$6, 2, 1),0)</f>
        <v>1</v>
      </c>
      <c r="T163" s="4" t="n">
        <f aca="false">IF($R163=0,0,IF($S163=0,0,IF($S163=1,(1+INT(($R163-$J$4-1)/$J$5)),IF($S163=2,$I$3-1,0))))</f>
        <v>9</v>
      </c>
      <c r="U163" s="4" t="n">
        <f aca="false">IF($R163=0,0,IF($S163=0,$R163+$L$4,IF($S163=1,$R163-$J$4-(INT(($R163-$J$4-1)/$J$5))*$J$5,IF($S163=2,$R163-$J$4-$K$5,0))))</f>
        <v>4</v>
      </c>
      <c r="V163" s="4" t="str">
        <f aca="false">com.sun.star.sheet.addin.Analysis.getDec2Bin(T163+U163*32,8)</f>
        <v>10001001</v>
      </c>
    </row>
    <row r="164" customFormat="false" ht="15" hidden="false" customHeight="true" outlineLevel="0" collapsed="false">
      <c r="B164" s="0"/>
      <c r="P164" s="4" t="n">
        <f aca="false">IF(R164=R163,0,1)</f>
        <v>0</v>
      </c>
      <c r="Q164" s="0" t="n">
        <v>162</v>
      </c>
      <c r="R164" s="4" t="n">
        <f aca="false">ROUND(Q164*$I$7/255,0)</f>
        <v>39</v>
      </c>
      <c r="S164" s="4" t="n">
        <f aca="false">IF(R164&gt;$J$4,IF(R164&gt;$I$7-$J$6, 2, 1),0)</f>
        <v>1</v>
      </c>
      <c r="T164" s="4" t="n">
        <f aca="false">IF($R164=0,0,IF($S164=0,0,IF($S164=1,(1+INT(($R164-$J$4-1)/$J$5)),IF($S164=2,$I$3-1,0))))</f>
        <v>9</v>
      </c>
      <c r="U164" s="4" t="n">
        <f aca="false">IF($R164=0,0,IF($S164=0,$R164+$L$4,IF($S164=1,$R164-$J$4-(INT(($R164-$J$4-1)/$J$5))*$J$5,IF($S164=2,$R164-$J$4-$K$5,0))))</f>
        <v>4</v>
      </c>
      <c r="V164" s="4" t="str">
        <f aca="false">com.sun.star.sheet.addin.Analysis.getDec2Bin(T164+U164*32,8)</f>
        <v>10001001</v>
      </c>
    </row>
    <row r="165" customFormat="false" ht="15" hidden="false" customHeight="true" outlineLevel="0" collapsed="false">
      <c r="B165" s="0"/>
      <c r="P165" s="4" t="n">
        <f aca="false">IF(R165=R164,0,1)</f>
        <v>1</v>
      </c>
      <c r="Q165" s="0" t="n">
        <v>163</v>
      </c>
      <c r="R165" s="4" t="n">
        <f aca="false">ROUND(Q165*$I$7/255,0)</f>
        <v>40</v>
      </c>
      <c r="S165" s="4" t="n">
        <f aca="false">IF(R165&gt;$J$4,IF(R165&gt;$I$7-$J$6, 2, 1),0)</f>
        <v>1</v>
      </c>
      <c r="T165" s="4" t="n">
        <f aca="false">IF($R165=0,0,IF($S165=0,0,IF($S165=1,(1+INT(($R165-$J$4-1)/$J$5)),IF($S165=2,$I$3-1,0))))</f>
        <v>10</v>
      </c>
      <c r="U165" s="4" t="n">
        <f aca="false">IF($R165=0,0,IF($S165=0,$R165+$L$4,IF($S165=1,$R165-$J$4-(INT(($R165-$J$4-1)/$J$5))*$J$5,IF($S165=2,$R165-$J$4-$K$5,0))))</f>
        <v>1</v>
      </c>
      <c r="V165" s="4" t="str">
        <f aca="false">com.sun.star.sheet.addin.Analysis.getDec2Bin(T165+U165*32,8)</f>
        <v>00101010</v>
      </c>
    </row>
    <row r="166" customFormat="false" ht="15" hidden="false" customHeight="true" outlineLevel="0" collapsed="false">
      <c r="B166" s="0"/>
      <c r="P166" s="4" t="n">
        <f aca="false">IF(R166=R165,0,1)</f>
        <v>0</v>
      </c>
      <c r="Q166" s="0" t="n">
        <v>164</v>
      </c>
      <c r="R166" s="4" t="n">
        <f aca="false">ROUND(Q166*$I$7/255,0)</f>
        <v>40</v>
      </c>
      <c r="S166" s="4" t="n">
        <f aca="false">IF(R166&gt;$J$4,IF(R166&gt;$I$7-$J$6, 2, 1),0)</f>
        <v>1</v>
      </c>
      <c r="T166" s="4" t="n">
        <f aca="false">IF($R166=0,0,IF($S166=0,0,IF($S166=1,(1+INT(($R166-$J$4-1)/$J$5)),IF($S166=2,$I$3-1,0))))</f>
        <v>10</v>
      </c>
      <c r="U166" s="4" t="n">
        <f aca="false">IF($R166=0,0,IF($S166=0,$R166+$L$4,IF($S166=1,$R166-$J$4-(INT(($R166-$J$4-1)/$J$5))*$J$5,IF($S166=2,$R166-$J$4-$K$5,0))))</f>
        <v>1</v>
      </c>
      <c r="V166" s="4" t="str">
        <f aca="false">com.sun.star.sheet.addin.Analysis.getDec2Bin(T166+U166*32,8)</f>
        <v>00101010</v>
      </c>
    </row>
    <row r="167" customFormat="false" ht="15" hidden="false" customHeight="true" outlineLevel="0" collapsed="false">
      <c r="B167" s="0"/>
      <c r="P167" s="4" t="n">
        <f aca="false">IF(R167=R166,0,1)</f>
        <v>0</v>
      </c>
      <c r="Q167" s="0" t="n">
        <v>165</v>
      </c>
      <c r="R167" s="4" t="n">
        <f aca="false">ROUND(Q167*$I$7/255,0)</f>
        <v>40</v>
      </c>
      <c r="S167" s="4" t="n">
        <f aca="false">IF(R167&gt;$J$4,IF(R167&gt;$I$7-$J$6, 2, 1),0)</f>
        <v>1</v>
      </c>
      <c r="T167" s="4" t="n">
        <f aca="false">IF($R167=0,0,IF($S167=0,0,IF($S167=1,(1+INT(($R167-$J$4-1)/$J$5)),IF($S167=2,$I$3-1,0))))</f>
        <v>10</v>
      </c>
      <c r="U167" s="4" t="n">
        <f aca="false">IF($R167=0,0,IF($S167=0,$R167+$L$4,IF($S167=1,$R167-$J$4-(INT(($R167-$J$4-1)/$J$5))*$J$5,IF($S167=2,$R167-$J$4-$K$5,0))))</f>
        <v>1</v>
      </c>
      <c r="V167" s="4" t="str">
        <f aca="false">com.sun.star.sheet.addin.Analysis.getDec2Bin(T167+U167*32,8)</f>
        <v>00101010</v>
      </c>
    </row>
    <row r="168" customFormat="false" ht="15" hidden="false" customHeight="true" outlineLevel="0" collapsed="false">
      <c r="B168" s="0"/>
      <c r="P168" s="4" t="n">
        <f aca="false">IF(R168=R167,0,1)</f>
        <v>0</v>
      </c>
      <c r="Q168" s="0" t="n">
        <v>166</v>
      </c>
      <c r="R168" s="4" t="n">
        <f aca="false">ROUND(Q168*$I$7/255,0)</f>
        <v>40</v>
      </c>
      <c r="S168" s="4" t="n">
        <f aca="false">IF(R168&gt;$J$4,IF(R168&gt;$I$7-$J$6, 2, 1),0)</f>
        <v>1</v>
      </c>
      <c r="T168" s="4" t="n">
        <f aca="false">IF($R168=0,0,IF($S168=0,0,IF($S168=1,(1+INT(($R168-$J$4-1)/$J$5)),IF($S168=2,$I$3-1,0))))</f>
        <v>10</v>
      </c>
      <c r="U168" s="4" t="n">
        <f aca="false">IF($R168=0,0,IF($S168=0,$R168+$L$4,IF($S168=1,$R168-$J$4-(INT(($R168-$J$4-1)/$J$5))*$J$5,IF($S168=2,$R168-$J$4-$K$5,0))))</f>
        <v>1</v>
      </c>
      <c r="V168" s="4" t="str">
        <f aca="false">com.sun.star.sheet.addin.Analysis.getDec2Bin(T168+U168*32,8)</f>
        <v>00101010</v>
      </c>
    </row>
    <row r="169" customFormat="false" ht="15" hidden="false" customHeight="true" outlineLevel="0" collapsed="false">
      <c r="B169" s="0"/>
      <c r="P169" s="4" t="n">
        <f aca="false">IF(R169=R168,0,1)</f>
        <v>1</v>
      </c>
      <c r="Q169" s="0" t="n">
        <v>167</v>
      </c>
      <c r="R169" s="4" t="n">
        <f aca="false">ROUND(Q169*$I$7/255,0)</f>
        <v>41</v>
      </c>
      <c r="S169" s="4" t="n">
        <f aca="false">IF(R169&gt;$J$4,IF(R169&gt;$I$7-$J$6, 2, 1),0)</f>
        <v>1</v>
      </c>
      <c r="T169" s="4" t="n">
        <f aca="false">IF($R169=0,0,IF($S169=0,0,IF($S169=1,(1+INT(($R169-$J$4-1)/$J$5)),IF($S169=2,$I$3-1,0))))</f>
        <v>10</v>
      </c>
      <c r="U169" s="4" t="n">
        <f aca="false">IF($R169=0,0,IF($S169=0,$R169+$L$4,IF($S169=1,$R169-$J$4-(INT(($R169-$J$4-1)/$J$5))*$J$5,IF($S169=2,$R169-$J$4-$K$5,0))))</f>
        <v>2</v>
      </c>
      <c r="V169" s="4" t="str">
        <f aca="false">com.sun.star.sheet.addin.Analysis.getDec2Bin(T169+U169*32,8)</f>
        <v>01001010</v>
      </c>
    </row>
    <row r="170" customFormat="false" ht="15" hidden="false" customHeight="true" outlineLevel="0" collapsed="false">
      <c r="B170" s="0"/>
      <c r="P170" s="4" t="n">
        <f aca="false">IF(R170=R169,0,1)</f>
        <v>0</v>
      </c>
      <c r="Q170" s="0" t="n">
        <v>168</v>
      </c>
      <c r="R170" s="4" t="n">
        <f aca="false">ROUND(Q170*$I$7/255,0)</f>
        <v>41</v>
      </c>
      <c r="S170" s="4" t="n">
        <f aca="false">IF(R170&gt;$J$4,IF(R170&gt;$I$7-$J$6, 2, 1),0)</f>
        <v>1</v>
      </c>
      <c r="T170" s="4" t="n">
        <f aca="false">IF($R170=0,0,IF($S170=0,0,IF($S170=1,(1+INT(($R170-$J$4-1)/$J$5)),IF($S170=2,$I$3-1,0))))</f>
        <v>10</v>
      </c>
      <c r="U170" s="4" t="n">
        <f aca="false">IF($R170=0,0,IF($S170=0,$R170+$L$4,IF($S170=1,$R170-$J$4-(INT(($R170-$J$4-1)/$J$5))*$J$5,IF($S170=2,$R170-$J$4-$K$5,0))))</f>
        <v>2</v>
      </c>
      <c r="V170" s="4" t="str">
        <f aca="false">com.sun.star.sheet.addin.Analysis.getDec2Bin(T170+U170*32,8)</f>
        <v>01001010</v>
      </c>
    </row>
    <row r="171" customFormat="false" ht="15" hidden="false" customHeight="true" outlineLevel="0" collapsed="false">
      <c r="B171" s="0"/>
      <c r="P171" s="4" t="n">
        <f aca="false">IF(R171=R170,0,1)</f>
        <v>0</v>
      </c>
      <c r="Q171" s="0" t="n">
        <v>169</v>
      </c>
      <c r="R171" s="4" t="n">
        <f aca="false">ROUND(Q171*$I$7/255,0)</f>
        <v>41</v>
      </c>
      <c r="S171" s="4" t="n">
        <f aca="false">IF(R171&gt;$J$4,IF(R171&gt;$I$7-$J$6, 2, 1),0)</f>
        <v>1</v>
      </c>
      <c r="T171" s="4" t="n">
        <f aca="false">IF($R171=0,0,IF($S171=0,0,IF($S171=1,(1+INT(($R171-$J$4-1)/$J$5)),IF($S171=2,$I$3-1,0))))</f>
        <v>10</v>
      </c>
      <c r="U171" s="4" t="n">
        <f aca="false">IF($R171=0,0,IF($S171=0,$R171+$L$4,IF($S171=1,$R171-$J$4-(INT(($R171-$J$4-1)/$J$5))*$J$5,IF($S171=2,$R171-$J$4-$K$5,0))))</f>
        <v>2</v>
      </c>
      <c r="V171" s="4" t="str">
        <f aca="false">com.sun.star.sheet.addin.Analysis.getDec2Bin(T171+U171*32,8)</f>
        <v>01001010</v>
      </c>
    </row>
    <row r="172" customFormat="false" ht="15" hidden="false" customHeight="true" outlineLevel="0" collapsed="false">
      <c r="B172" s="0"/>
      <c r="P172" s="4" t="n">
        <f aca="false">IF(R172=R171,0,1)</f>
        <v>0</v>
      </c>
      <c r="Q172" s="0" t="n">
        <v>170</v>
      </c>
      <c r="R172" s="4" t="n">
        <f aca="false">ROUND(Q172*$I$7/255,0)</f>
        <v>41</v>
      </c>
      <c r="S172" s="4" t="n">
        <f aca="false">IF(R172&gt;$J$4,IF(R172&gt;$I$7-$J$6, 2, 1),0)</f>
        <v>1</v>
      </c>
      <c r="T172" s="4" t="n">
        <f aca="false">IF($R172=0,0,IF($S172=0,0,IF($S172=1,(1+INT(($R172-$J$4-1)/$J$5)),IF($S172=2,$I$3-1,0))))</f>
        <v>10</v>
      </c>
      <c r="U172" s="4" t="n">
        <f aca="false">IF($R172=0,0,IF($S172=0,$R172+$L$4,IF($S172=1,$R172-$J$4-(INT(($R172-$J$4-1)/$J$5))*$J$5,IF($S172=2,$R172-$J$4-$K$5,0))))</f>
        <v>2</v>
      </c>
      <c r="V172" s="4" t="str">
        <f aca="false">com.sun.star.sheet.addin.Analysis.getDec2Bin(T172+U172*32,8)</f>
        <v>01001010</v>
      </c>
    </row>
    <row r="173" customFormat="false" ht="15" hidden="false" customHeight="true" outlineLevel="0" collapsed="false">
      <c r="B173" s="0"/>
      <c r="P173" s="4" t="n">
        <f aca="false">IF(R173=R172,0,1)</f>
        <v>1</v>
      </c>
      <c r="Q173" s="0" t="n">
        <v>171</v>
      </c>
      <c r="R173" s="4" t="n">
        <f aca="false">ROUND(Q173*$I$7/255,0)</f>
        <v>42</v>
      </c>
      <c r="S173" s="4" t="n">
        <f aca="false">IF(R173&gt;$J$4,IF(R173&gt;$I$7-$J$6, 2, 1),0)</f>
        <v>1</v>
      </c>
      <c r="T173" s="4" t="n">
        <f aca="false">IF($R173=0,0,IF($S173=0,0,IF($S173=1,(1+INT(($R173-$J$4-1)/$J$5)),IF($S173=2,$I$3-1,0))))</f>
        <v>10</v>
      </c>
      <c r="U173" s="4" t="n">
        <f aca="false">IF($R173=0,0,IF($S173=0,$R173+$L$4,IF($S173=1,$R173-$J$4-(INT(($R173-$J$4-1)/$J$5))*$J$5,IF($S173=2,$R173-$J$4-$K$5,0))))</f>
        <v>3</v>
      </c>
      <c r="V173" s="4" t="str">
        <f aca="false">com.sun.star.sheet.addin.Analysis.getDec2Bin(T173+U173*32,8)</f>
        <v>01101010</v>
      </c>
    </row>
    <row r="174" customFormat="false" ht="15" hidden="false" customHeight="true" outlineLevel="0" collapsed="false">
      <c r="B174" s="0"/>
      <c r="P174" s="4" t="n">
        <f aca="false">IF(R174=R173,0,1)</f>
        <v>0</v>
      </c>
      <c r="Q174" s="0" t="n">
        <v>172</v>
      </c>
      <c r="R174" s="4" t="n">
        <f aca="false">ROUND(Q174*$I$7/255,0)</f>
        <v>42</v>
      </c>
      <c r="S174" s="4" t="n">
        <f aca="false">IF(R174&gt;$J$4,IF(R174&gt;$I$7-$J$6, 2, 1),0)</f>
        <v>1</v>
      </c>
      <c r="T174" s="4" t="n">
        <f aca="false">IF($R174=0,0,IF($S174=0,0,IF($S174=1,(1+INT(($R174-$J$4-1)/$J$5)),IF($S174=2,$I$3-1,0))))</f>
        <v>10</v>
      </c>
      <c r="U174" s="4" t="n">
        <f aca="false">IF($R174=0,0,IF($S174=0,$R174+$L$4,IF($S174=1,$R174-$J$4-(INT(($R174-$J$4-1)/$J$5))*$J$5,IF($S174=2,$R174-$J$4-$K$5,0))))</f>
        <v>3</v>
      </c>
      <c r="V174" s="4" t="str">
        <f aca="false">com.sun.star.sheet.addin.Analysis.getDec2Bin(T174+U174*32,8)</f>
        <v>01101010</v>
      </c>
    </row>
    <row r="175" customFormat="false" ht="15" hidden="false" customHeight="true" outlineLevel="0" collapsed="false">
      <c r="B175" s="0"/>
      <c r="P175" s="4" t="n">
        <f aca="false">IF(R175=R174,0,1)</f>
        <v>0</v>
      </c>
      <c r="Q175" s="0" t="n">
        <v>173</v>
      </c>
      <c r="R175" s="4" t="n">
        <f aca="false">ROUND(Q175*$I$7/255,0)</f>
        <v>42</v>
      </c>
      <c r="S175" s="4" t="n">
        <f aca="false">IF(R175&gt;$J$4,IF(R175&gt;$I$7-$J$6, 2, 1),0)</f>
        <v>1</v>
      </c>
      <c r="T175" s="4" t="n">
        <f aca="false">IF($R175=0,0,IF($S175=0,0,IF($S175=1,(1+INT(($R175-$J$4-1)/$J$5)),IF($S175=2,$I$3-1,0))))</f>
        <v>10</v>
      </c>
      <c r="U175" s="4" t="n">
        <f aca="false">IF($R175=0,0,IF($S175=0,$R175+$L$4,IF($S175=1,$R175-$J$4-(INT(($R175-$J$4-1)/$J$5))*$J$5,IF($S175=2,$R175-$J$4-$K$5,0))))</f>
        <v>3</v>
      </c>
      <c r="V175" s="4" t="str">
        <f aca="false">com.sun.star.sheet.addin.Analysis.getDec2Bin(T175+U175*32,8)</f>
        <v>01101010</v>
      </c>
    </row>
    <row r="176" customFormat="false" ht="15" hidden="false" customHeight="true" outlineLevel="0" collapsed="false">
      <c r="B176" s="0"/>
      <c r="P176" s="4" t="n">
        <f aca="false">IF(R176=R175,0,1)</f>
        <v>0</v>
      </c>
      <c r="Q176" s="0" t="n">
        <v>174</v>
      </c>
      <c r="R176" s="4" t="n">
        <f aca="false">ROUND(Q176*$I$7/255,0)</f>
        <v>42</v>
      </c>
      <c r="S176" s="4" t="n">
        <f aca="false">IF(R176&gt;$J$4,IF(R176&gt;$I$7-$J$6, 2, 1),0)</f>
        <v>1</v>
      </c>
      <c r="T176" s="4" t="n">
        <f aca="false">IF($R176=0,0,IF($S176=0,0,IF($S176=1,(1+INT(($R176-$J$4-1)/$J$5)),IF($S176=2,$I$3-1,0))))</f>
        <v>10</v>
      </c>
      <c r="U176" s="4" t="n">
        <f aca="false">IF($R176=0,0,IF($S176=0,$R176+$L$4,IF($S176=1,$R176-$J$4-(INT(($R176-$J$4-1)/$J$5))*$J$5,IF($S176=2,$R176-$J$4-$K$5,0))))</f>
        <v>3</v>
      </c>
      <c r="V176" s="4" t="str">
        <f aca="false">com.sun.star.sheet.addin.Analysis.getDec2Bin(T176+U176*32,8)</f>
        <v>01101010</v>
      </c>
    </row>
    <row r="177" customFormat="false" ht="15" hidden="false" customHeight="true" outlineLevel="0" collapsed="false">
      <c r="B177" s="0"/>
      <c r="P177" s="4" t="n">
        <f aca="false">IF(R177=R176,0,1)</f>
        <v>1</v>
      </c>
      <c r="Q177" s="0" t="n">
        <v>175</v>
      </c>
      <c r="R177" s="4" t="n">
        <f aca="false">ROUND(Q177*$I$7/255,0)</f>
        <v>43</v>
      </c>
      <c r="S177" s="4" t="n">
        <f aca="false">IF(R177&gt;$J$4,IF(R177&gt;$I$7-$J$6, 2, 1),0)</f>
        <v>1</v>
      </c>
      <c r="T177" s="4" t="n">
        <f aca="false">IF($R177=0,0,IF($S177=0,0,IF($S177=1,(1+INT(($R177-$J$4-1)/$J$5)),IF($S177=2,$I$3-1,0))))</f>
        <v>10</v>
      </c>
      <c r="U177" s="4" t="n">
        <f aca="false">IF($R177=0,0,IF($S177=0,$R177+$L$4,IF($S177=1,$R177-$J$4-(INT(($R177-$J$4-1)/$J$5))*$J$5,IF($S177=2,$R177-$J$4-$K$5,0))))</f>
        <v>4</v>
      </c>
      <c r="V177" s="4" t="str">
        <f aca="false">com.sun.star.sheet.addin.Analysis.getDec2Bin(T177+U177*32,8)</f>
        <v>10001010</v>
      </c>
    </row>
    <row r="178" customFormat="false" ht="15" hidden="false" customHeight="true" outlineLevel="0" collapsed="false">
      <c r="B178" s="0"/>
      <c r="P178" s="4" t="n">
        <f aca="false">IF(R178=R177,0,1)</f>
        <v>0</v>
      </c>
      <c r="Q178" s="0" t="n">
        <v>176</v>
      </c>
      <c r="R178" s="4" t="n">
        <f aca="false">ROUND(Q178*$I$7/255,0)</f>
        <v>43</v>
      </c>
      <c r="S178" s="4" t="n">
        <f aca="false">IF(R178&gt;$J$4,IF(R178&gt;$I$7-$J$6, 2, 1),0)</f>
        <v>1</v>
      </c>
      <c r="T178" s="4" t="n">
        <f aca="false">IF($R178=0,0,IF($S178=0,0,IF($S178=1,(1+INT(($R178-$J$4-1)/$J$5)),IF($S178=2,$I$3-1,0))))</f>
        <v>10</v>
      </c>
      <c r="U178" s="4" t="n">
        <f aca="false">IF($R178=0,0,IF($S178=0,$R178+$L$4,IF($S178=1,$R178-$J$4-(INT(($R178-$J$4-1)/$J$5))*$J$5,IF($S178=2,$R178-$J$4-$K$5,0))))</f>
        <v>4</v>
      </c>
      <c r="V178" s="4" t="str">
        <f aca="false">com.sun.star.sheet.addin.Analysis.getDec2Bin(T178+U178*32,8)</f>
        <v>10001010</v>
      </c>
    </row>
    <row r="179" customFormat="false" ht="15" hidden="false" customHeight="true" outlineLevel="0" collapsed="false">
      <c r="B179" s="0"/>
      <c r="P179" s="4" t="n">
        <f aca="false">IF(R179=R178,0,1)</f>
        <v>0</v>
      </c>
      <c r="Q179" s="0" t="n">
        <v>177</v>
      </c>
      <c r="R179" s="4" t="n">
        <f aca="false">ROUND(Q179*$I$7/255,0)</f>
        <v>43</v>
      </c>
      <c r="S179" s="4" t="n">
        <f aca="false">IF(R179&gt;$J$4,IF(R179&gt;$I$7-$J$6, 2, 1),0)</f>
        <v>1</v>
      </c>
      <c r="T179" s="4" t="n">
        <f aca="false">IF($R179=0,0,IF($S179=0,0,IF($S179=1,(1+INT(($R179-$J$4-1)/$J$5)),IF($S179=2,$I$3-1,0))))</f>
        <v>10</v>
      </c>
      <c r="U179" s="4" t="n">
        <f aca="false">IF($R179=0,0,IF($S179=0,$R179+$L$4,IF($S179=1,$R179-$J$4-(INT(($R179-$J$4-1)/$J$5))*$J$5,IF($S179=2,$R179-$J$4-$K$5,0))))</f>
        <v>4</v>
      </c>
      <c r="V179" s="4" t="str">
        <f aca="false">com.sun.star.sheet.addin.Analysis.getDec2Bin(T179+U179*32,8)</f>
        <v>10001010</v>
      </c>
    </row>
    <row r="180" customFormat="false" ht="15" hidden="false" customHeight="true" outlineLevel="0" collapsed="false">
      <c r="B180" s="0"/>
      <c r="P180" s="4" t="n">
        <f aca="false">IF(R180=R179,0,1)</f>
        <v>0</v>
      </c>
      <c r="Q180" s="0" t="n">
        <v>178</v>
      </c>
      <c r="R180" s="4" t="n">
        <f aca="false">ROUND(Q180*$I$7/255,0)</f>
        <v>43</v>
      </c>
      <c r="S180" s="4" t="n">
        <f aca="false">IF(R180&gt;$J$4,IF(R180&gt;$I$7-$J$6, 2, 1),0)</f>
        <v>1</v>
      </c>
      <c r="T180" s="4" t="n">
        <f aca="false">IF($R180=0,0,IF($S180=0,0,IF($S180=1,(1+INT(($R180-$J$4-1)/$J$5)),IF($S180=2,$I$3-1,0))))</f>
        <v>10</v>
      </c>
      <c r="U180" s="4" t="n">
        <f aca="false">IF($R180=0,0,IF($S180=0,$R180+$L$4,IF($S180=1,$R180-$J$4-(INT(($R180-$J$4-1)/$J$5))*$J$5,IF($S180=2,$R180-$J$4-$K$5,0))))</f>
        <v>4</v>
      </c>
      <c r="V180" s="4" t="str">
        <f aca="false">com.sun.star.sheet.addin.Analysis.getDec2Bin(T180+U180*32,8)</f>
        <v>10001010</v>
      </c>
    </row>
    <row r="181" customFormat="false" ht="15" hidden="false" customHeight="true" outlineLevel="0" collapsed="false">
      <c r="B181" s="0"/>
      <c r="P181" s="4" t="n">
        <f aca="false">IF(R181=R180,0,1)</f>
        <v>1</v>
      </c>
      <c r="Q181" s="0" t="n">
        <v>179</v>
      </c>
      <c r="R181" s="4" t="n">
        <f aca="false">ROUND(Q181*$I$7/255,0)</f>
        <v>44</v>
      </c>
      <c r="S181" s="4" t="n">
        <f aca="false">IF(R181&gt;$J$4,IF(R181&gt;$I$7-$J$6, 2, 1),0)</f>
        <v>1</v>
      </c>
      <c r="T181" s="4" t="n">
        <f aca="false">IF($R181=0,0,IF($S181=0,0,IF($S181=1,(1+INT(($R181-$J$4-1)/$J$5)),IF($S181=2,$I$3-1,0))))</f>
        <v>11</v>
      </c>
      <c r="U181" s="4" t="n">
        <f aca="false">IF($R181=0,0,IF($S181=0,$R181+$L$4,IF($S181=1,$R181-$J$4-(INT(($R181-$J$4-1)/$J$5))*$J$5,IF($S181=2,$R181-$J$4-$K$5,0))))</f>
        <v>1</v>
      </c>
      <c r="V181" s="4" t="str">
        <f aca="false">com.sun.star.sheet.addin.Analysis.getDec2Bin(T181+U181*32,8)</f>
        <v>00101011</v>
      </c>
    </row>
    <row r="182" customFormat="false" ht="15" hidden="false" customHeight="true" outlineLevel="0" collapsed="false">
      <c r="B182" s="0"/>
      <c r="P182" s="4" t="n">
        <f aca="false">IF(R182=R181,0,1)</f>
        <v>0</v>
      </c>
      <c r="Q182" s="0" t="n">
        <v>180</v>
      </c>
      <c r="R182" s="4" t="n">
        <f aca="false">ROUND(Q182*$I$7/255,0)</f>
        <v>44</v>
      </c>
      <c r="S182" s="4" t="n">
        <f aca="false">IF(R182&gt;$J$4,IF(R182&gt;$I$7-$J$6, 2, 1),0)</f>
        <v>1</v>
      </c>
      <c r="T182" s="4" t="n">
        <f aca="false">IF($R182=0,0,IF($S182=0,0,IF($S182=1,(1+INT(($R182-$J$4-1)/$J$5)),IF($S182=2,$I$3-1,0))))</f>
        <v>11</v>
      </c>
      <c r="U182" s="4" t="n">
        <f aca="false">IF($R182=0,0,IF($S182=0,$R182+$L$4,IF($S182=1,$R182-$J$4-(INT(($R182-$J$4-1)/$J$5))*$J$5,IF($S182=2,$R182-$J$4-$K$5,0))))</f>
        <v>1</v>
      </c>
      <c r="V182" s="4" t="str">
        <f aca="false">com.sun.star.sheet.addin.Analysis.getDec2Bin(T182+U182*32,8)</f>
        <v>00101011</v>
      </c>
    </row>
    <row r="183" customFormat="false" ht="15" hidden="false" customHeight="true" outlineLevel="0" collapsed="false">
      <c r="B183" s="0"/>
      <c r="P183" s="4" t="n">
        <f aca="false">IF(R183=R182,0,1)</f>
        <v>0</v>
      </c>
      <c r="Q183" s="0" t="n">
        <v>181</v>
      </c>
      <c r="R183" s="4" t="n">
        <f aca="false">ROUND(Q183*$I$7/255,0)</f>
        <v>44</v>
      </c>
      <c r="S183" s="4" t="n">
        <f aca="false">IF(R183&gt;$J$4,IF(R183&gt;$I$7-$J$6, 2, 1),0)</f>
        <v>1</v>
      </c>
      <c r="T183" s="4" t="n">
        <f aca="false">IF($R183=0,0,IF($S183=0,0,IF($S183=1,(1+INT(($R183-$J$4-1)/$J$5)),IF($S183=2,$I$3-1,0))))</f>
        <v>11</v>
      </c>
      <c r="U183" s="4" t="n">
        <f aca="false">IF($R183=0,0,IF($S183=0,$R183+$L$4,IF($S183=1,$R183-$J$4-(INT(($R183-$J$4-1)/$J$5))*$J$5,IF($S183=2,$R183-$J$4-$K$5,0))))</f>
        <v>1</v>
      </c>
      <c r="V183" s="4" t="str">
        <f aca="false">com.sun.star.sheet.addin.Analysis.getDec2Bin(T183+U183*32,8)</f>
        <v>00101011</v>
      </c>
    </row>
    <row r="184" customFormat="false" ht="15" hidden="false" customHeight="true" outlineLevel="0" collapsed="false">
      <c r="B184" s="0"/>
      <c r="P184" s="4" t="n">
        <f aca="false">IF(R184=R183,0,1)</f>
        <v>0</v>
      </c>
      <c r="Q184" s="0" t="n">
        <v>182</v>
      </c>
      <c r="R184" s="4" t="n">
        <f aca="false">ROUND(Q184*$I$7/255,0)</f>
        <v>44</v>
      </c>
      <c r="S184" s="4" t="n">
        <f aca="false">IF(R184&gt;$J$4,IF(R184&gt;$I$7-$J$6, 2, 1),0)</f>
        <v>1</v>
      </c>
      <c r="T184" s="4" t="n">
        <f aca="false">IF($R184=0,0,IF($S184=0,0,IF($S184=1,(1+INT(($R184-$J$4-1)/$J$5)),IF($S184=2,$I$3-1,0))))</f>
        <v>11</v>
      </c>
      <c r="U184" s="4" t="n">
        <f aca="false">IF($R184=0,0,IF($S184=0,$R184+$L$4,IF($S184=1,$R184-$J$4-(INT(($R184-$J$4-1)/$J$5))*$J$5,IF($S184=2,$R184-$J$4-$K$5,0))))</f>
        <v>1</v>
      </c>
      <c r="V184" s="4" t="str">
        <f aca="false">com.sun.star.sheet.addin.Analysis.getDec2Bin(T184+U184*32,8)</f>
        <v>00101011</v>
      </c>
    </row>
    <row r="185" customFormat="false" ht="15" hidden="false" customHeight="true" outlineLevel="0" collapsed="false">
      <c r="B185" s="0"/>
      <c r="P185" s="4" t="n">
        <f aca="false">IF(R185=R184,0,1)</f>
        <v>0</v>
      </c>
      <c r="Q185" s="0" t="n">
        <v>183</v>
      </c>
      <c r="R185" s="4" t="n">
        <f aca="false">ROUND(Q185*$I$7/255,0)</f>
        <v>44</v>
      </c>
      <c r="S185" s="4" t="n">
        <f aca="false">IF(R185&gt;$J$4,IF(R185&gt;$I$7-$J$6, 2, 1),0)</f>
        <v>1</v>
      </c>
      <c r="T185" s="4" t="n">
        <f aca="false">IF($R185=0,0,IF($S185=0,0,IF($S185=1,(1+INT(($R185-$J$4-1)/$J$5)),IF($S185=2,$I$3-1,0))))</f>
        <v>11</v>
      </c>
      <c r="U185" s="4" t="n">
        <f aca="false">IF($R185=0,0,IF($S185=0,$R185+$L$4,IF($S185=1,$R185-$J$4-(INT(($R185-$J$4-1)/$J$5))*$J$5,IF($S185=2,$R185-$J$4-$K$5,0))))</f>
        <v>1</v>
      </c>
      <c r="V185" s="4" t="str">
        <f aca="false">com.sun.star.sheet.addin.Analysis.getDec2Bin(T185+U185*32,8)</f>
        <v>00101011</v>
      </c>
    </row>
    <row r="186" customFormat="false" ht="15" hidden="false" customHeight="true" outlineLevel="0" collapsed="false">
      <c r="B186" s="0"/>
      <c r="P186" s="4" t="n">
        <f aca="false">IF(R186=R185,0,1)</f>
        <v>1</v>
      </c>
      <c r="Q186" s="0" t="n">
        <v>184</v>
      </c>
      <c r="R186" s="4" t="n">
        <f aca="false">ROUND(Q186*$I$7/255,0)</f>
        <v>45</v>
      </c>
      <c r="S186" s="4" t="n">
        <f aca="false">IF(R186&gt;$J$4,IF(R186&gt;$I$7-$J$6, 2, 1),0)</f>
        <v>1</v>
      </c>
      <c r="T186" s="4" t="n">
        <f aca="false">IF($R186=0,0,IF($S186=0,0,IF($S186=1,(1+INT(($R186-$J$4-1)/$J$5)),IF($S186=2,$I$3-1,0))))</f>
        <v>11</v>
      </c>
      <c r="U186" s="4" t="n">
        <f aca="false">IF($R186=0,0,IF($S186=0,$R186+$L$4,IF($S186=1,$R186-$J$4-(INT(($R186-$J$4-1)/$J$5))*$J$5,IF($S186=2,$R186-$J$4-$K$5,0))))</f>
        <v>2</v>
      </c>
      <c r="V186" s="4" t="str">
        <f aca="false">com.sun.star.sheet.addin.Analysis.getDec2Bin(T186+U186*32,8)</f>
        <v>01001011</v>
      </c>
    </row>
    <row r="187" customFormat="false" ht="15" hidden="false" customHeight="true" outlineLevel="0" collapsed="false">
      <c r="B187" s="0"/>
      <c r="P187" s="4" t="n">
        <f aca="false">IF(R187=R186,0,1)</f>
        <v>0</v>
      </c>
      <c r="Q187" s="0" t="n">
        <v>185</v>
      </c>
      <c r="R187" s="4" t="n">
        <f aca="false">ROUND(Q187*$I$7/255,0)</f>
        <v>45</v>
      </c>
      <c r="S187" s="4" t="n">
        <f aca="false">IF(R187&gt;$J$4,IF(R187&gt;$I$7-$J$6, 2, 1),0)</f>
        <v>1</v>
      </c>
      <c r="T187" s="4" t="n">
        <f aca="false">IF($R187=0,0,IF($S187=0,0,IF($S187=1,(1+INT(($R187-$J$4-1)/$J$5)),IF($S187=2,$I$3-1,0))))</f>
        <v>11</v>
      </c>
      <c r="U187" s="4" t="n">
        <f aca="false">IF($R187=0,0,IF($S187=0,$R187+$L$4,IF($S187=1,$R187-$J$4-(INT(($R187-$J$4-1)/$J$5))*$J$5,IF($S187=2,$R187-$J$4-$K$5,0))))</f>
        <v>2</v>
      </c>
      <c r="V187" s="4" t="str">
        <f aca="false">com.sun.star.sheet.addin.Analysis.getDec2Bin(T187+U187*32,8)</f>
        <v>01001011</v>
      </c>
    </row>
    <row r="188" customFormat="false" ht="15" hidden="false" customHeight="true" outlineLevel="0" collapsed="false">
      <c r="B188" s="0"/>
      <c r="P188" s="4" t="n">
        <f aca="false">IF(R188=R187,0,1)</f>
        <v>0</v>
      </c>
      <c r="Q188" s="0" t="n">
        <v>186</v>
      </c>
      <c r="R188" s="4" t="n">
        <f aca="false">ROUND(Q188*$I$7/255,0)</f>
        <v>45</v>
      </c>
      <c r="S188" s="4" t="n">
        <f aca="false">IF(R188&gt;$J$4,IF(R188&gt;$I$7-$J$6, 2, 1),0)</f>
        <v>1</v>
      </c>
      <c r="T188" s="4" t="n">
        <f aca="false">IF($R188=0,0,IF($S188=0,0,IF($S188=1,(1+INT(($R188-$J$4-1)/$J$5)),IF($S188=2,$I$3-1,0))))</f>
        <v>11</v>
      </c>
      <c r="U188" s="4" t="n">
        <f aca="false">IF($R188=0,0,IF($S188=0,$R188+$L$4,IF($S188=1,$R188-$J$4-(INT(($R188-$J$4-1)/$J$5))*$J$5,IF($S188=2,$R188-$J$4-$K$5,0))))</f>
        <v>2</v>
      </c>
      <c r="V188" s="4" t="str">
        <f aca="false">com.sun.star.sheet.addin.Analysis.getDec2Bin(T188+U188*32,8)</f>
        <v>01001011</v>
      </c>
    </row>
    <row r="189" customFormat="false" ht="15" hidden="false" customHeight="true" outlineLevel="0" collapsed="false">
      <c r="B189" s="0"/>
      <c r="P189" s="4" t="n">
        <f aca="false">IF(R189=R188,0,1)</f>
        <v>0</v>
      </c>
      <c r="Q189" s="0" t="n">
        <v>187</v>
      </c>
      <c r="R189" s="4" t="n">
        <f aca="false">ROUND(Q189*$I$7/255,0)</f>
        <v>45</v>
      </c>
      <c r="S189" s="4" t="n">
        <f aca="false">IF(R189&gt;$J$4,IF(R189&gt;$I$7-$J$6, 2, 1),0)</f>
        <v>1</v>
      </c>
      <c r="T189" s="4" t="n">
        <f aca="false">IF($R189=0,0,IF($S189=0,0,IF($S189=1,(1+INT(($R189-$J$4-1)/$J$5)),IF($S189=2,$I$3-1,0))))</f>
        <v>11</v>
      </c>
      <c r="U189" s="4" t="n">
        <f aca="false">IF($R189=0,0,IF($S189=0,$R189+$L$4,IF($S189=1,$R189-$J$4-(INT(($R189-$J$4-1)/$J$5))*$J$5,IF($S189=2,$R189-$J$4-$K$5,0))))</f>
        <v>2</v>
      </c>
      <c r="V189" s="4" t="str">
        <f aca="false">com.sun.star.sheet.addin.Analysis.getDec2Bin(T189+U189*32,8)</f>
        <v>01001011</v>
      </c>
    </row>
    <row r="190" customFormat="false" ht="15" hidden="false" customHeight="true" outlineLevel="0" collapsed="false">
      <c r="B190" s="0"/>
      <c r="P190" s="4" t="n">
        <f aca="false">IF(R190=R189,0,1)</f>
        <v>1</v>
      </c>
      <c r="Q190" s="0" t="n">
        <v>188</v>
      </c>
      <c r="R190" s="4" t="n">
        <f aca="false">ROUND(Q190*$I$7/255,0)</f>
        <v>46</v>
      </c>
      <c r="S190" s="4" t="n">
        <f aca="false">IF(R190&gt;$J$4,IF(R190&gt;$I$7-$J$6, 2, 1),0)</f>
        <v>1</v>
      </c>
      <c r="T190" s="4" t="n">
        <f aca="false">IF($R190=0,0,IF($S190=0,0,IF($S190=1,(1+INT(($R190-$J$4-1)/$J$5)),IF($S190=2,$I$3-1,0))))</f>
        <v>11</v>
      </c>
      <c r="U190" s="4" t="n">
        <f aca="false">IF($R190=0,0,IF($S190=0,$R190+$L$4,IF($S190=1,$R190-$J$4-(INT(($R190-$J$4-1)/$J$5))*$J$5,IF($S190=2,$R190-$J$4-$K$5,0))))</f>
        <v>3</v>
      </c>
      <c r="V190" s="4" t="str">
        <f aca="false">com.sun.star.sheet.addin.Analysis.getDec2Bin(T190+U190*32,8)</f>
        <v>01101011</v>
      </c>
    </row>
    <row r="191" customFormat="false" ht="15" hidden="false" customHeight="true" outlineLevel="0" collapsed="false">
      <c r="B191" s="0"/>
      <c r="P191" s="4" t="n">
        <f aca="false">IF(R191=R190,0,1)</f>
        <v>0</v>
      </c>
      <c r="Q191" s="0" t="n">
        <v>189</v>
      </c>
      <c r="R191" s="4" t="n">
        <f aca="false">ROUND(Q191*$I$7/255,0)</f>
        <v>46</v>
      </c>
      <c r="S191" s="4" t="n">
        <f aca="false">IF(R191&gt;$J$4,IF(R191&gt;$I$7-$J$6, 2, 1),0)</f>
        <v>1</v>
      </c>
      <c r="T191" s="4" t="n">
        <f aca="false">IF($R191=0,0,IF($S191=0,0,IF($S191=1,(1+INT(($R191-$J$4-1)/$J$5)),IF($S191=2,$I$3-1,0))))</f>
        <v>11</v>
      </c>
      <c r="U191" s="4" t="n">
        <f aca="false">IF($R191=0,0,IF($S191=0,$R191+$L$4,IF($S191=1,$R191-$J$4-(INT(($R191-$J$4-1)/$J$5))*$J$5,IF($S191=2,$R191-$J$4-$K$5,0))))</f>
        <v>3</v>
      </c>
      <c r="V191" s="4" t="str">
        <f aca="false">com.sun.star.sheet.addin.Analysis.getDec2Bin(T191+U191*32,8)</f>
        <v>01101011</v>
      </c>
    </row>
    <row r="192" customFormat="false" ht="15" hidden="false" customHeight="true" outlineLevel="0" collapsed="false">
      <c r="B192" s="0"/>
      <c r="P192" s="4" t="n">
        <f aca="false">IF(R192=R191,0,1)</f>
        <v>0</v>
      </c>
      <c r="Q192" s="0" t="n">
        <v>190</v>
      </c>
      <c r="R192" s="4" t="n">
        <f aca="false">ROUND(Q192*$I$7/255,0)</f>
        <v>46</v>
      </c>
      <c r="S192" s="4" t="n">
        <f aca="false">IF(R192&gt;$J$4,IF(R192&gt;$I$7-$J$6, 2, 1),0)</f>
        <v>1</v>
      </c>
      <c r="T192" s="4" t="n">
        <f aca="false">IF($R192=0,0,IF($S192=0,0,IF($S192=1,(1+INT(($R192-$J$4-1)/$J$5)),IF($S192=2,$I$3-1,0))))</f>
        <v>11</v>
      </c>
      <c r="U192" s="4" t="n">
        <f aca="false">IF($R192=0,0,IF($S192=0,$R192+$L$4,IF($S192=1,$R192-$J$4-(INT(($R192-$J$4-1)/$J$5))*$J$5,IF($S192=2,$R192-$J$4-$K$5,0))))</f>
        <v>3</v>
      </c>
      <c r="V192" s="4" t="str">
        <f aca="false">com.sun.star.sheet.addin.Analysis.getDec2Bin(T192+U192*32,8)</f>
        <v>01101011</v>
      </c>
    </row>
    <row r="193" customFormat="false" ht="15" hidden="false" customHeight="true" outlineLevel="0" collapsed="false">
      <c r="B193" s="0"/>
      <c r="P193" s="4" t="n">
        <f aca="false">IF(R193=R192,0,1)</f>
        <v>0</v>
      </c>
      <c r="Q193" s="0" t="n">
        <v>191</v>
      </c>
      <c r="R193" s="4" t="n">
        <f aca="false">ROUND(Q193*$I$7/255,0)</f>
        <v>46</v>
      </c>
      <c r="S193" s="4" t="n">
        <f aca="false">IF(R193&gt;$J$4,IF(R193&gt;$I$7-$J$6, 2, 1),0)</f>
        <v>1</v>
      </c>
      <c r="T193" s="4" t="n">
        <f aca="false">IF($R193=0,0,IF($S193=0,0,IF($S193=1,(1+INT(($R193-$J$4-1)/$J$5)),IF($S193=2,$I$3-1,0))))</f>
        <v>11</v>
      </c>
      <c r="U193" s="4" t="n">
        <f aca="false">IF($R193=0,0,IF($S193=0,$R193+$L$4,IF($S193=1,$R193-$J$4-(INT(($R193-$J$4-1)/$J$5))*$J$5,IF($S193=2,$R193-$J$4-$K$5,0))))</f>
        <v>3</v>
      </c>
      <c r="V193" s="4" t="str">
        <f aca="false">com.sun.star.sheet.addin.Analysis.getDec2Bin(T193+U193*32,8)</f>
        <v>01101011</v>
      </c>
    </row>
    <row r="194" customFormat="false" ht="15" hidden="false" customHeight="true" outlineLevel="0" collapsed="false">
      <c r="B194" s="0"/>
      <c r="P194" s="4" t="n">
        <f aca="false">IF(R194=R193,0,1)</f>
        <v>1</v>
      </c>
      <c r="Q194" s="0" t="n">
        <v>192</v>
      </c>
      <c r="R194" s="4" t="n">
        <f aca="false">ROUND(Q194*$I$7/255,0)</f>
        <v>47</v>
      </c>
      <c r="S194" s="4" t="n">
        <f aca="false">IF(R194&gt;$J$4,IF(R194&gt;$I$7-$J$6, 2, 1),0)</f>
        <v>1</v>
      </c>
      <c r="T194" s="4" t="n">
        <f aca="false">IF($R194=0,0,IF($S194=0,0,IF($S194=1,(1+INT(($R194-$J$4-1)/$J$5)),IF($S194=2,$I$3-1,0))))</f>
        <v>11</v>
      </c>
      <c r="U194" s="4" t="n">
        <f aca="false">IF($R194=0,0,IF($S194=0,$R194+$L$4,IF($S194=1,$R194-$J$4-(INT(($R194-$J$4-1)/$J$5))*$J$5,IF($S194=2,$R194-$J$4-$K$5,0))))</f>
        <v>4</v>
      </c>
      <c r="V194" s="4" t="str">
        <f aca="false">com.sun.star.sheet.addin.Analysis.getDec2Bin(T194+U194*32,8)</f>
        <v>10001011</v>
      </c>
    </row>
    <row r="195" customFormat="false" ht="15" hidden="false" customHeight="true" outlineLevel="0" collapsed="false">
      <c r="B195" s="0"/>
      <c r="P195" s="4" t="n">
        <f aca="false">IF(R195=R194,0,1)</f>
        <v>0</v>
      </c>
      <c r="Q195" s="0" t="n">
        <v>193</v>
      </c>
      <c r="R195" s="4" t="n">
        <f aca="false">ROUND(Q195*$I$7/255,0)</f>
        <v>47</v>
      </c>
      <c r="S195" s="4" t="n">
        <f aca="false">IF(R195&gt;$J$4,IF(R195&gt;$I$7-$J$6, 2, 1),0)</f>
        <v>1</v>
      </c>
      <c r="T195" s="4" t="n">
        <f aca="false">IF($R195=0,0,IF($S195=0,0,IF($S195=1,(1+INT(($R195-$J$4-1)/$J$5)),IF($S195=2,$I$3-1,0))))</f>
        <v>11</v>
      </c>
      <c r="U195" s="4" t="n">
        <f aca="false">IF($R195=0,0,IF($S195=0,$R195+$L$4,IF($S195=1,$R195-$J$4-(INT(($R195-$J$4-1)/$J$5))*$J$5,IF($S195=2,$R195-$J$4-$K$5,0))))</f>
        <v>4</v>
      </c>
      <c r="V195" s="4" t="str">
        <f aca="false">com.sun.star.sheet.addin.Analysis.getDec2Bin(T195+U195*32,8)</f>
        <v>10001011</v>
      </c>
    </row>
    <row r="196" customFormat="false" ht="15" hidden="false" customHeight="true" outlineLevel="0" collapsed="false">
      <c r="B196" s="0"/>
      <c r="P196" s="4" t="n">
        <f aca="false">IF(R196=R195,0,1)</f>
        <v>0</v>
      </c>
      <c r="Q196" s="0" t="n">
        <v>194</v>
      </c>
      <c r="R196" s="4" t="n">
        <f aca="false">ROUND(Q196*$I$7/255,0)</f>
        <v>47</v>
      </c>
      <c r="S196" s="4" t="n">
        <f aca="false">IF(R196&gt;$J$4,IF(R196&gt;$I$7-$J$6, 2, 1),0)</f>
        <v>1</v>
      </c>
      <c r="T196" s="4" t="n">
        <f aca="false">IF($R196=0,0,IF($S196=0,0,IF($S196=1,(1+INT(($R196-$J$4-1)/$J$5)),IF($S196=2,$I$3-1,0))))</f>
        <v>11</v>
      </c>
      <c r="U196" s="4" t="n">
        <f aca="false">IF($R196=0,0,IF($S196=0,$R196+$L$4,IF($S196=1,$R196-$J$4-(INT(($R196-$J$4-1)/$J$5))*$J$5,IF($S196=2,$R196-$J$4-$K$5,0))))</f>
        <v>4</v>
      </c>
      <c r="V196" s="4" t="str">
        <f aca="false">com.sun.star.sheet.addin.Analysis.getDec2Bin(T196+U196*32,8)</f>
        <v>10001011</v>
      </c>
    </row>
    <row r="197" customFormat="false" ht="15" hidden="false" customHeight="true" outlineLevel="0" collapsed="false">
      <c r="B197" s="0"/>
      <c r="P197" s="4" t="n">
        <f aca="false">IF(R197=R196,0,1)</f>
        <v>0</v>
      </c>
      <c r="Q197" s="0" t="n">
        <v>195</v>
      </c>
      <c r="R197" s="4" t="n">
        <f aca="false">ROUND(Q197*$I$7/255,0)</f>
        <v>47</v>
      </c>
      <c r="S197" s="4" t="n">
        <f aca="false">IF(R197&gt;$J$4,IF(R197&gt;$I$7-$J$6, 2, 1),0)</f>
        <v>1</v>
      </c>
      <c r="T197" s="4" t="n">
        <f aca="false">IF($R197=0,0,IF($S197=0,0,IF($S197=1,(1+INT(($R197-$J$4-1)/$J$5)),IF($S197=2,$I$3-1,0))))</f>
        <v>11</v>
      </c>
      <c r="U197" s="4" t="n">
        <f aca="false">IF($R197=0,0,IF($S197=0,$R197+$L$4,IF($S197=1,$R197-$J$4-(INT(($R197-$J$4-1)/$J$5))*$J$5,IF($S197=2,$R197-$J$4-$K$5,0))))</f>
        <v>4</v>
      </c>
      <c r="V197" s="4" t="str">
        <f aca="false">com.sun.star.sheet.addin.Analysis.getDec2Bin(T197+U197*32,8)</f>
        <v>10001011</v>
      </c>
    </row>
    <row r="198" customFormat="false" ht="15" hidden="false" customHeight="true" outlineLevel="0" collapsed="false">
      <c r="B198" s="0"/>
      <c r="P198" s="4" t="n">
        <f aca="false">IF(R198=R197,0,1)</f>
        <v>1</v>
      </c>
      <c r="Q198" s="0" t="n">
        <v>196</v>
      </c>
      <c r="R198" s="4" t="n">
        <f aca="false">ROUND(Q198*$I$7/255,0)</f>
        <v>48</v>
      </c>
      <c r="S198" s="4" t="n">
        <f aca="false">IF(R198&gt;$J$4,IF(R198&gt;$I$7-$J$6, 2, 1),0)</f>
        <v>1</v>
      </c>
      <c r="T198" s="4" t="n">
        <f aca="false">IF($R198=0,0,IF($S198=0,0,IF($S198=1,(1+INT(($R198-$J$4-1)/$J$5)),IF($S198=2,$I$3-1,0))))</f>
        <v>12</v>
      </c>
      <c r="U198" s="4" t="n">
        <f aca="false">IF($R198=0,0,IF($S198=0,$R198+$L$4,IF($S198=1,$R198-$J$4-(INT(($R198-$J$4-1)/$J$5))*$J$5,IF($S198=2,$R198-$J$4-$K$5,0))))</f>
        <v>1</v>
      </c>
      <c r="V198" s="4" t="str">
        <f aca="false">com.sun.star.sheet.addin.Analysis.getDec2Bin(T198+U198*32,8)</f>
        <v>00101100</v>
      </c>
    </row>
    <row r="199" customFormat="false" ht="15" hidden="false" customHeight="true" outlineLevel="0" collapsed="false">
      <c r="B199" s="0"/>
      <c r="P199" s="4" t="n">
        <f aca="false">IF(R199=R198,0,1)</f>
        <v>0</v>
      </c>
      <c r="Q199" s="0" t="n">
        <v>197</v>
      </c>
      <c r="R199" s="4" t="n">
        <f aca="false">ROUND(Q199*$I$7/255,0)</f>
        <v>48</v>
      </c>
      <c r="S199" s="4" t="n">
        <f aca="false">IF(R199&gt;$J$4,IF(R199&gt;$I$7-$J$6, 2, 1),0)</f>
        <v>1</v>
      </c>
      <c r="T199" s="4" t="n">
        <f aca="false">IF($R199=0,0,IF($S199=0,0,IF($S199=1,(1+INT(($R199-$J$4-1)/$J$5)),IF($S199=2,$I$3-1,0))))</f>
        <v>12</v>
      </c>
      <c r="U199" s="4" t="n">
        <f aca="false">IF($R199=0,0,IF($S199=0,$R199+$L$4,IF($S199=1,$R199-$J$4-(INT(($R199-$J$4-1)/$J$5))*$J$5,IF($S199=2,$R199-$J$4-$K$5,0))))</f>
        <v>1</v>
      </c>
      <c r="V199" s="4" t="str">
        <f aca="false">com.sun.star.sheet.addin.Analysis.getDec2Bin(T199+U199*32,8)</f>
        <v>00101100</v>
      </c>
    </row>
    <row r="200" customFormat="false" ht="15" hidden="false" customHeight="true" outlineLevel="0" collapsed="false">
      <c r="B200" s="0"/>
      <c r="P200" s="4" t="n">
        <f aca="false">IF(R200=R199,0,1)</f>
        <v>0</v>
      </c>
      <c r="Q200" s="0" t="n">
        <v>198</v>
      </c>
      <c r="R200" s="4" t="n">
        <f aca="false">ROUND(Q200*$I$7/255,0)</f>
        <v>48</v>
      </c>
      <c r="S200" s="4" t="n">
        <f aca="false">IF(R200&gt;$J$4,IF(R200&gt;$I$7-$J$6, 2, 1),0)</f>
        <v>1</v>
      </c>
      <c r="T200" s="4" t="n">
        <f aca="false">IF($R200=0,0,IF($S200=0,0,IF($S200=1,(1+INT(($R200-$J$4-1)/$J$5)),IF($S200=2,$I$3-1,0))))</f>
        <v>12</v>
      </c>
      <c r="U200" s="4" t="n">
        <f aca="false">IF($R200=0,0,IF($S200=0,$R200+$L$4,IF($S200=1,$R200-$J$4-(INT(($R200-$J$4-1)/$J$5))*$J$5,IF($S200=2,$R200-$J$4-$K$5,0))))</f>
        <v>1</v>
      </c>
      <c r="V200" s="4" t="str">
        <f aca="false">com.sun.star.sheet.addin.Analysis.getDec2Bin(T200+U200*32,8)</f>
        <v>00101100</v>
      </c>
    </row>
    <row r="201" customFormat="false" ht="15" hidden="false" customHeight="true" outlineLevel="0" collapsed="false">
      <c r="B201" s="0"/>
      <c r="P201" s="4" t="n">
        <f aca="false">IF(R201=R200,0,1)</f>
        <v>0</v>
      </c>
      <c r="Q201" s="0" t="n">
        <v>199</v>
      </c>
      <c r="R201" s="4" t="n">
        <f aca="false">ROUND(Q201*$I$7/255,0)</f>
        <v>48</v>
      </c>
      <c r="S201" s="4" t="n">
        <f aca="false">IF(R201&gt;$J$4,IF(R201&gt;$I$7-$J$6, 2, 1),0)</f>
        <v>1</v>
      </c>
      <c r="T201" s="4" t="n">
        <f aca="false">IF($R201=0,0,IF($S201=0,0,IF($S201=1,(1+INT(($R201-$J$4-1)/$J$5)),IF($S201=2,$I$3-1,0))))</f>
        <v>12</v>
      </c>
      <c r="U201" s="4" t="n">
        <f aca="false">IF($R201=0,0,IF($S201=0,$R201+$L$4,IF($S201=1,$R201-$J$4-(INT(($R201-$J$4-1)/$J$5))*$J$5,IF($S201=2,$R201-$J$4-$K$5,0))))</f>
        <v>1</v>
      </c>
      <c r="V201" s="4" t="str">
        <f aca="false">com.sun.star.sheet.addin.Analysis.getDec2Bin(T201+U201*32,8)</f>
        <v>00101100</v>
      </c>
    </row>
    <row r="202" customFormat="false" ht="15" hidden="false" customHeight="true" outlineLevel="0" collapsed="false">
      <c r="B202" s="0"/>
      <c r="P202" s="4" t="n">
        <f aca="false">IF(R202=R201,0,1)</f>
        <v>1</v>
      </c>
      <c r="Q202" s="0" t="n">
        <v>200</v>
      </c>
      <c r="R202" s="4" t="n">
        <f aca="false">ROUND(Q202*$I$7/255,0)</f>
        <v>49</v>
      </c>
      <c r="S202" s="4" t="n">
        <f aca="false">IF(R202&gt;$J$4,IF(R202&gt;$I$7-$J$6, 2, 1),0)</f>
        <v>1</v>
      </c>
      <c r="T202" s="4" t="n">
        <f aca="false">IF($R202=0,0,IF($S202=0,0,IF($S202=1,(1+INT(($R202-$J$4-1)/$J$5)),IF($S202=2,$I$3-1,0))))</f>
        <v>12</v>
      </c>
      <c r="U202" s="4" t="n">
        <f aca="false">IF($R202=0,0,IF($S202=0,$R202+$L$4,IF($S202=1,$R202-$J$4-(INT(($R202-$J$4-1)/$J$5))*$J$5,IF($S202=2,$R202-$J$4-$K$5,0))))</f>
        <v>2</v>
      </c>
      <c r="V202" s="4" t="str">
        <f aca="false">com.sun.star.sheet.addin.Analysis.getDec2Bin(T202+U202*32,8)</f>
        <v>01001100</v>
      </c>
    </row>
    <row r="203" customFormat="false" ht="15" hidden="false" customHeight="true" outlineLevel="0" collapsed="false">
      <c r="B203" s="0"/>
      <c r="P203" s="4" t="n">
        <f aca="false">IF(R203=R202,0,1)</f>
        <v>0</v>
      </c>
      <c r="Q203" s="0" t="n">
        <v>201</v>
      </c>
      <c r="R203" s="4" t="n">
        <f aca="false">ROUND(Q203*$I$7/255,0)</f>
        <v>49</v>
      </c>
      <c r="S203" s="4" t="n">
        <f aca="false">IF(R203&gt;$J$4,IF(R203&gt;$I$7-$J$6, 2, 1),0)</f>
        <v>1</v>
      </c>
      <c r="T203" s="4" t="n">
        <f aca="false">IF($R203=0,0,IF($S203=0,0,IF($S203=1,(1+INT(($R203-$J$4-1)/$J$5)),IF($S203=2,$I$3-1,0))))</f>
        <v>12</v>
      </c>
      <c r="U203" s="4" t="n">
        <f aca="false">IF($R203=0,0,IF($S203=0,$R203+$L$4,IF($S203=1,$R203-$J$4-(INT(($R203-$J$4-1)/$J$5))*$J$5,IF($S203=2,$R203-$J$4-$K$5,0))))</f>
        <v>2</v>
      </c>
      <c r="V203" s="4" t="str">
        <f aca="false">com.sun.star.sheet.addin.Analysis.getDec2Bin(T203+U203*32,8)</f>
        <v>01001100</v>
      </c>
    </row>
    <row r="204" customFormat="false" ht="15" hidden="false" customHeight="true" outlineLevel="0" collapsed="false">
      <c r="B204" s="0"/>
      <c r="P204" s="4" t="n">
        <f aca="false">IF(R204=R203,0,1)</f>
        <v>0</v>
      </c>
      <c r="Q204" s="0" t="n">
        <v>202</v>
      </c>
      <c r="R204" s="4" t="n">
        <f aca="false">ROUND(Q204*$I$7/255,0)</f>
        <v>49</v>
      </c>
      <c r="S204" s="4" t="n">
        <f aca="false">IF(R204&gt;$J$4,IF(R204&gt;$I$7-$J$6, 2, 1),0)</f>
        <v>1</v>
      </c>
      <c r="T204" s="4" t="n">
        <f aca="false">IF($R204=0,0,IF($S204=0,0,IF($S204=1,(1+INT(($R204-$J$4-1)/$J$5)),IF($S204=2,$I$3-1,0))))</f>
        <v>12</v>
      </c>
      <c r="U204" s="4" t="n">
        <f aca="false">IF($R204=0,0,IF($S204=0,$R204+$L$4,IF($S204=1,$R204-$J$4-(INT(($R204-$J$4-1)/$J$5))*$J$5,IF($S204=2,$R204-$J$4-$K$5,0))))</f>
        <v>2</v>
      </c>
      <c r="V204" s="4" t="str">
        <f aca="false">com.sun.star.sheet.addin.Analysis.getDec2Bin(T204+U204*32,8)</f>
        <v>01001100</v>
      </c>
    </row>
    <row r="205" customFormat="false" ht="15" hidden="false" customHeight="true" outlineLevel="0" collapsed="false">
      <c r="B205" s="0"/>
      <c r="P205" s="4" t="n">
        <f aca="false">IF(R205=R204,0,1)</f>
        <v>0</v>
      </c>
      <c r="Q205" s="0" t="n">
        <v>203</v>
      </c>
      <c r="R205" s="4" t="n">
        <f aca="false">ROUND(Q205*$I$7/255,0)</f>
        <v>49</v>
      </c>
      <c r="S205" s="4" t="n">
        <f aca="false">IF(R205&gt;$J$4,IF(R205&gt;$I$7-$J$6, 2, 1),0)</f>
        <v>1</v>
      </c>
      <c r="T205" s="4" t="n">
        <f aca="false">IF($R205=0,0,IF($S205=0,0,IF($S205=1,(1+INT(($R205-$J$4-1)/$J$5)),IF($S205=2,$I$3-1,0))))</f>
        <v>12</v>
      </c>
      <c r="U205" s="4" t="n">
        <f aca="false">IF($R205=0,0,IF($S205=0,$R205+$L$4,IF($S205=1,$R205-$J$4-(INT(($R205-$J$4-1)/$J$5))*$J$5,IF($S205=2,$R205-$J$4-$K$5,0))))</f>
        <v>2</v>
      </c>
      <c r="V205" s="4" t="str">
        <f aca="false">com.sun.star.sheet.addin.Analysis.getDec2Bin(T205+U205*32,8)</f>
        <v>01001100</v>
      </c>
    </row>
    <row r="206" customFormat="false" ht="15" hidden="false" customHeight="true" outlineLevel="0" collapsed="false">
      <c r="B206" s="0"/>
      <c r="P206" s="4" t="n">
        <f aca="false">IF(R206=R205,0,1)</f>
        <v>1</v>
      </c>
      <c r="Q206" s="0" t="n">
        <v>204</v>
      </c>
      <c r="R206" s="4" t="n">
        <f aca="false">ROUND(Q206*$I$7/255,0)</f>
        <v>50</v>
      </c>
      <c r="S206" s="4" t="n">
        <f aca="false">IF(R206&gt;$J$4,IF(R206&gt;$I$7-$J$6, 2, 1),0)</f>
        <v>1</v>
      </c>
      <c r="T206" s="4" t="n">
        <f aca="false">IF($R206=0,0,IF($S206=0,0,IF($S206=1,(1+INT(($R206-$J$4-1)/$J$5)),IF($S206=2,$I$3-1,0))))</f>
        <v>12</v>
      </c>
      <c r="U206" s="4" t="n">
        <f aca="false">IF($R206=0,0,IF($S206=0,$R206+$L$4,IF($S206=1,$R206-$J$4-(INT(($R206-$J$4-1)/$J$5))*$J$5,IF($S206=2,$R206-$J$4-$K$5,0))))</f>
        <v>3</v>
      </c>
      <c r="V206" s="4" t="str">
        <f aca="false">com.sun.star.sheet.addin.Analysis.getDec2Bin(T206+U206*32,8)</f>
        <v>01101100</v>
      </c>
    </row>
    <row r="207" customFormat="false" ht="15" hidden="false" customHeight="true" outlineLevel="0" collapsed="false">
      <c r="B207" s="0"/>
      <c r="P207" s="4" t="n">
        <f aca="false">IF(R207=R206,0,1)</f>
        <v>0</v>
      </c>
      <c r="Q207" s="0" t="n">
        <v>205</v>
      </c>
      <c r="R207" s="4" t="n">
        <f aca="false">ROUND(Q207*$I$7/255,0)</f>
        <v>50</v>
      </c>
      <c r="S207" s="4" t="n">
        <f aca="false">IF(R207&gt;$J$4,IF(R207&gt;$I$7-$J$6, 2, 1),0)</f>
        <v>1</v>
      </c>
      <c r="T207" s="4" t="n">
        <f aca="false">IF($R207=0,0,IF($S207=0,0,IF($S207=1,(1+INT(($R207-$J$4-1)/$J$5)),IF($S207=2,$I$3-1,0))))</f>
        <v>12</v>
      </c>
      <c r="U207" s="4" t="n">
        <f aca="false">IF($R207=0,0,IF($S207=0,$R207+$L$4,IF($S207=1,$R207-$J$4-(INT(($R207-$J$4-1)/$J$5))*$J$5,IF($S207=2,$R207-$J$4-$K$5,0))))</f>
        <v>3</v>
      </c>
      <c r="V207" s="4" t="str">
        <f aca="false">com.sun.star.sheet.addin.Analysis.getDec2Bin(T207+U207*32,8)</f>
        <v>01101100</v>
      </c>
    </row>
    <row r="208" customFormat="false" ht="15" hidden="false" customHeight="true" outlineLevel="0" collapsed="false">
      <c r="B208" s="0"/>
      <c r="P208" s="4" t="n">
        <f aca="false">IF(R208=R207,0,1)</f>
        <v>0</v>
      </c>
      <c r="Q208" s="0" t="n">
        <v>206</v>
      </c>
      <c r="R208" s="4" t="n">
        <f aca="false">ROUND(Q208*$I$7/255,0)</f>
        <v>50</v>
      </c>
      <c r="S208" s="4" t="n">
        <f aca="false">IF(R208&gt;$J$4,IF(R208&gt;$I$7-$J$6, 2, 1),0)</f>
        <v>1</v>
      </c>
      <c r="T208" s="4" t="n">
        <f aca="false">IF($R208=0,0,IF($S208=0,0,IF($S208=1,(1+INT(($R208-$J$4-1)/$J$5)),IF($S208=2,$I$3-1,0))))</f>
        <v>12</v>
      </c>
      <c r="U208" s="4" t="n">
        <f aca="false">IF($R208=0,0,IF($S208=0,$R208+$L$4,IF($S208=1,$R208-$J$4-(INT(($R208-$J$4-1)/$J$5))*$J$5,IF($S208=2,$R208-$J$4-$K$5,0))))</f>
        <v>3</v>
      </c>
      <c r="V208" s="4" t="str">
        <f aca="false">com.sun.star.sheet.addin.Analysis.getDec2Bin(T208+U208*32,8)</f>
        <v>01101100</v>
      </c>
    </row>
    <row r="209" customFormat="false" ht="15" hidden="false" customHeight="true" outlineLevel="0" collapsed="false">
      <c r="B209" s="0"/>
      <c r="P209" s="4" t="n">
        <f aca="false">IF(R209=R208,0,1)</f>
        <v>0</v>
      </c>
      <c r="Q209" s="0" t="n">
        <v>207</v>
      </c>
      <c r="R209" s="4" t="n">
        <f aca="false">ROUND(Q209*$I$7/255,0)</f>
        <v>50</v>
      </c>
      <c r="S209" s="4" t="n">
        <f aca="false">IF(R209&gt;$J$4,IF(R209&gt;$I$7-$J$6, 2, 1),0)</f>
        <v>1</v>
      </c>
      <c r="T209" s="4" t="n">
        <f aca="false">IF($R209=0,0,IF($S209=0,0,IF($S209=1,(1+INT(($R209-$J$4-1)/$J$5)),IF($S209=2,$I$3-1,0))))</f>
        <v>12</v>
      </c>
      <c r="U209" s="4" t="n">
        <f aca="false">IF($R209=0,0,IF($S209=0,$R209+$L$4,IF($S209=1,$R209-$J$4-(INT(($R209-$J$4-1)/$J$5))*$J$5,IF($S209=2,$R209-$J$4-$K$5,0))))</f>
        <v>3</v>
      </c>
      <c r="V209" s="4" t="str">
        <f aca="false">com.sun.star.sheet.addin.Analysis.getDec2Bin(T209+U209*32,8)</f>
        <v>01101100</v>
      </c>
    </row>
    <row r="210" customFormat="false" ht="15" hidden="false" customHeight="true" outlineLevel="0" collapsed="false">
      <c r="B210" s="0"/>
      <c r="P210" s="4" t="n">
        <f aca="false">IF(R210=R209,0,1)</f>
        <v>1</v>
      </c>
      <c r="Q210" s="0" t="n">
        <v>208</v>
      </c>
      <c r="R210" s="4" t="n">
        <f aca="false">ROUND(Q210*$I$7/255,0)</f>
        <v>51</v>
      </c>
      <c r="S210" s="4" t="n">
        <f aca="false">IF(R210&gt;$J$4,IF(R210&gt;$I$7-$J$6, 2, 1),0)</f>
        <v>1</v>
      </c>
      <c r="T210" s="4" t="n">
        <f aca="false">IF($R210=0,0,IF($S210=0,0,IF($S210=1,(1+INT(($R210-$J$4-1)/$J$5)),IF($S210=2,$I$3-1,0))))</f>
        <v>12</v>
      </c>
      <c r="U210" s="4" t="n">
        <f aca="false">IF($R210=0,0,IF($S210=0,$R210+$L$4,IF($S210=1,$R210-$J$4-(INT(($R210-$J$4-1)/$J$5))*$J$5,IF($S210=2,$R210-$J$4-$K$5,0))))</f>
        <v>4</v>
      </c>
      <c r="V210" s="4" t="str">
        <f aca="false">com.sun.star.sheet.addin.Analysis.getDec2Bin(T210+U210*32,8)</f>
        <v>10001100</v>
      </c>
    </row>
    <row r="211" customFormat="false" ht="15" hidden="false" customHeight="true" outlineLevel="0" collapsed="false">
      <c r="B211" s="0"/>
      <c r="P211" s="4" t="n">
        <f aca="false">IF(R211=R210,0,1)</f>
        <v>0</v>
      </c>
      <c r="Q211" s="0" t="n">
        <v>209</v>
      </c>
      <c r="R211" s="4" t="n">
        <f aca="false">ROUND(Q211*$I$7/255,0)</f>
        <v>51</v>
      </c>
      <c r="S211" s="4" t="n">
        <f aca="false">IF(R211&gt;$J$4,IF(R211&gt;$I$7-$J$6, 2, 1),0)</f>
        <v>1</v>
      </c>
      <c r="T211" s="4" t="n">
        <f aca="false">IF($R211=0,0,IF($S211=0,0,IF($S211=1,(1+INT(($R211-$J$4-1)/$J$5)),IF($S211=2,$I$3-1,0))))</f>
        <v>12</v>
      </c>
      <c r="U211" s="4" t="n">
        <f aca="false">IF($R211=0,0,IF($S211=0,$R211+$L$4,IF($S211=1,$R211-$J$4-(INT(($R211-$J$4-1)/$J$5))*$J$5,IF($S211=2,$R211-$J$4-$K$5,0))))</f>
        <v>4</v>
      </c>
      <c r="V211" s="4" t="str">
        <f aca="false">com.sun.star.sheet.addin.Analysis.getDec2Bin(T211+U211*32,8)</f>
        <v>10001100</v>
      </c>
    </row>
    <row r="212" customFormat="false" ht="15" hidden="false" customHeight="true" outlineLevel="0" collapsed="false">
      <c r="B212" s="0"/>
      <c r="P212" s="4" t="n">
        <f aca="false">IF(R212=R211,0,1)</f>
        <v>0</v>
      </c>
      <c r="Q212" s="0" t="n">
        <v>210</v>
      </c>
      <c r="R212" s="4" t="n">
        <f aca="false">ROUND(Q212*$I$7/255,0)</f>
        <v>51</v>
      </c>
      <c r="S212" s="4" t="n">
        <f aca="false">IF(R212&gt;$J$4,IF(R212&gt;$I$7-$J$6, 2, 1),0)</f>
        <v>1</v>
      </c>
      <c r="T212" s="4" t="n">
        <f aca="false">IF($R212=0,0,IF($S212=0,0,IF($S212=1,(1+INT(($R212-$J$4-1)/$J$5)),IF($S212=2,$I$3-1,0))))</f>
        <v>12</v>
      </c>
      <c r="U212" s="4" t="n">
        <f aca="false">IF($R212=0,0,IF($S212=0,$R212+$L$4,IF($S212=1,$R212-$J$4-(INT(($R212-$J$4-1)/$J$5))*$J$5,IF($S212=2,$R212-$J$4-$K$5,0))))</f>
        <v>4</v>
      </c>
      <c r="V212" s="4" t="str">
        <f aca="false">com.sun.star.sheet.addin.Analysis.getDec2Bin(T212+U212*32,8)</f>
        <v>10001100</v>
      </c>
    </row>
    <row r="213" customFormat="false" ht="15" hidden="false" customHeight="true" outlineLevel="0" collapsed="false">
      <c r="B213" s="0"/>
      <c r="P213" s="4" t="n">
        <f aca="false">IF(R213=R212,0,1)</f>
        <v>0</v>
      </c>
      <c r="Q213" s="0" t="n">
        <v>211</v>
      </c>
      <c r="R213" s="4" t="n">
        <f aca="false">ROUND(Q213*$I$7/255,0)</f>
        <v>51</v>
      </c>
      <c r="S213" s="4" t="n">
        <f aca="false">IF(R213&gt;$J$4,IF(R213&gt;$I$7-$J$6, 2, 1),0)</f>
        <v>1</v>
      </c>
      <c r="T213" s="4" t="n">
        <f aca="false">IF($R213=0,0,IF($S213=0,0,IF($S213=1,(1+INT(($R213-$J$4-1)/$J$5)),IF($S213=2,$I$3-1,0))))</f>
        <v>12</v>
      </c>
      <c r="U213" s="4" t="n">
        <f aca="false">IF($R213=0,0,IF($S213=0,$R213+$L$4,IF($S213=1,$R213-$J$4-(INT(($R213-$J$4-1)/$J$5))*$J$5,IF($S213=2,$R213-$J$4-$K$5,0))))</f>
        <v>4</v>
      </c>
      <c r="V213" s="4" t="str">
        <f aca="false">com.sun.star.sheet.addin.Analysis.getDec2Bin(T213+U213*32,8)</f>
        <v>10001100</v>
      </c>
    </row>
    <row r="214" customFormat="false" ht="15" hidden="false" customHeight="true" outlineLevel="0" collapsed="false">
      <c r="B214" s="0"/>
      <c r="P214" s="4" t="n">
        <f aca="false">IF(R214=R213,0,1)</f>
        <v>1</v>
      </c>
      <c r="Q214" s="0" t="n">
        <v>212</v>
      </c>
      <c r="R214" s="4" t="n">
        <f aca="false">ROUND(Q214*$I$7/255,0)</f>
        <v>52</v>
      </c>
      <c r="S214" s="4" t="n">
        <f aca="false">IF(R214&gt;$J$4,IF(R214&gt;$I$7-$J$6, 2, 1),0)</f>
        <v>1</v>
      </c>
      <c r="T214" s="4" t="n">
        <f aca="false">IF($R214=0,0,IF($S214=0,0,IF($S214=1,(1+INT(($R214-$J$4-1)/$J$5)),IF($S214=2,$I$3-1,0))))</f>
        <v>13</v>
      </c>
      <c r="U214" s="4" t="n">
        <f aca="false">IF($R214=0,0,IF($S214=0,$R214+$L$4,IF($S214=1,$R214-$J$4-(INT(($R214-$J$4-1)/$J$5))*$J$5,IF($S214=2,$R214-$J$4-$K$5,0))))</f>
        <v>1</v>
      </c>
      <c r="V214" s="4" t="str">
        <f aca="false">com.sun.star.sheet.addin.Analysis.getDec2Bin(T214+U214*32,8)</f>
        <v>00101101</v>
      </c>
    </row>
    <row r="215" customFormat="false" ht="15" hidden="false" customHeight="true" outlineLevel="0" collapsed="false">
      <c r="B215" s="0"/>
      <c r="P215" s="4" t="n">
        <f aca="false">IF(R215=R214,0,1)</f>
        <v>0</v>
      </c>
      <c r="Q215" s="0" t="n">
        <v>213</v>
      </c>
      <c r="R215" s="4" t="n">
        <f aca="false">ROUND(Q215*$I$7/255,0)</f>
        <v>52</v>
      </c>
      <c r="S215" s="4" t="n">
        <f aca="false">IF(R215&gt;$J$4,IF(R215&gt;$I$7-$J$6, 2, 1),0)</f>
        <v>1</v>
      </c>
      <c r="T215" s="4" t="n">
        <f aca="false">IF($R215=0,0,IF($S215=0,0,IF($S215=1,(1+INT(($R215-$J$4-1)/$J$5)),IF($S215=2,$I$3-1,0))))</f>
        <v>13</v>
      </c>
      <c r="U215" s="4" t="n">
        <f aca="false">IF($R215=0,0,IF($S215=0,$R215+$L$4,IF($S215=1,$R215-$J$4-(INT(($R215-$J$4-1)/$J$5))*$J$5,IF($S215=2,$R215-$J$4-$K$5,0))))</f>
        <v>1</v>
      </c>
      <c r="V215" s="4" t="str">
        <f aca="false">com.sun.star.sheet.addin.Analysis.getDec2Bin(T215+U215*32,8)</f>
        <v>00101101</v>
      </c>
    </row>
    <row r="216" customFormat="false" ht="15" hidden="false" customHeight="true" outlineLevel="0" collapsed="false">
      <c r="B216" s="0"/>
      <c r="P216" s="4" t="n">
        <f aca="false">IF(R216=R215,0,1)</f>
        <v>0</v>
      </c>
      <c r="Q216" s="0" t="n">
        <v>214</v>
      </c>
      <c r="R216" s="4" t="n">
        <f aca="false">ROUND(Q216*$I$7/255,0)</f>
        <v>52</v>
      </c>
      <c r="S216" s="4" t="n">
        <f aca="false">IF(R216&gt;$J$4,IF(R216&gt;$I$7-$J$6, 2, 1),0)</f>
        <v>1</v>
      </c>
      <c r="T216" s="4" t="n">
        <f aca="false">IF($R216=0,0,IF($S216=0,0,IF($S216=1,(1+INT(($R216-$J$4-1)/$J$5)),IF($S216=2,$I$3-1,0))))</f>
        <v>13</v>
      </c>
      <c r="U216" s="4" t="n">
        <f aca="false">IF($R216=0,0,IF($S216=0,$R216+$L$4,IF($S216=1,$R216-$J$4-(INT(($R216-$J$4-1)/$J$5))*$J$5,IF($S216=2,$R216-$J$4-$K$5,0))))</f>
        <v>1</v>
      </c>
      <c r="V216" s="4" t="str">
        <f aca="false">com.sun.star.sheet.addin.Analysis.getDec2Bin(T216+U216*32,8)</f>
        <v>00101101</v>
      </c>
    </row>
    <row r="217" customFormat="false" ht="15" hidden="false" customHeight="true" outlineLevel="0" collapsed="false">
      <c r="B217" s="0"/>
      <c r="P217" s="4" t="n">
        <f aca="false">IF(R217=R216,0,1)</f>
        <v>0</v>
      </c>
      <c r="Q217" s="0" t="n">
        <v>215</v>
      </c>
      <c r="R217" s="4" t="n">
        <f aca="false">ROUND(Q217*$I$7/255,0)</f>
        <v>52</v>
      </c>
      <c r="S217" s="4" t="n">
        <f aca="false">IF(R217&gt;$J$4,IF(R217&gt;$I$7-$J$6, 2, 1),0)</f>
        <v>1</v>
      </c>
      <c r="T217" s="4" t="n">
        <f aca="false">IF($R217=0,0,IF($S217=0,0,IF($S217=1,(1+INT(($R217-$J$4-1)/$J$5)),IF($S217=2,$I$3-1,0))))</f>
        <v>13</v>
      </c>
      <c r="U217" s="4" t="n">
        <f aca="false">IF($R217=0,0,IF($S217=0,$R217+$L$4,IF($S217=1,$R217-$J$4-(INT(($R217-$J$4-1)/$J$5))*$J$5,IF($S217=2,$R217-$J$4-$K$5,0))))</f>
        <v>1</v>
      </c>
      <c r="V217" s="4" t="str">
        <f aca="false">com.sun.star.sheet.addin.Analysis.getDec2Bin(T217+U217*32,8)</f>
        <v>00101101</v>
      </c>
    </row>
    <row r="218" customFormat="false" ht="15" hidden="false" customHeight="true" outlineLevel="0" collapsed="false">
      <c r="B218" s="0"/>
      <c r="P218" s="4" t="n">
        <f aca="false">IF(R218=R217,0,1)</f>
        <v>1</v>
      </c>
      <c r="Q218" s="0" t="n">
        <v>216</v>
      </c>
      <c r="R218" s="4" t="n">
        <f aca="false">ROUND(Q218*$I$7/255,0)</f>
        <v>53</v>
      </c>
      <c r="S218" s="4" t="n">
        <f aca="false">IF(R218&gt;$J$4,IF(R218&gt;$I$7-$J$6, 2, 1),0)</f>
        <v>1</v>
      </c>
      <c r="T218" s="4" t="n">
        <f aca="false">IF($R218=0,0,IF($S218=0,0,IF($S218=1,(1+INT(($R218-$J$4-1)/$J$5)),IF($S218=2,$I$3-1,0))))</f>
        <v>13</v>
      </c>
      <c r="U218" s="4" t="n">
        <f aca="false">IF($R218=0,0,IF($S218=0,$R218+$L$4,IF($S218=1,$R218-$J$4-(INT(($R218-$J$4-1)/$J$5))*$J$5,IF($S218=2,$R218-$J$4-$K$5,0))))</f>
        <v>2</v>
      </c>
      <c r="V218" s="4" t="str">
        <f aca="false">com.sun.star.sheet.addin.Analysis.getDec2Bin(T218+U218*32,8)</f>
        <v>01001101</v>
      </c>
    </row>
    <row r="219" customFormat="false" ht="15" hidden="false" customHeight="true" outlineLevel="0" collapsed="false">
      <c r="B219" s="0"/>
      <c r="P219" s="4" t="n">
        <f aca="false">IF(R219=R218,0,1)</f>
        <v>0</v>
      </c>
      <c r="Q219" s="0" t="n">
        <v>217</v>
      </c>
      <c r="R219" s="4" t="n">
        <f aca="false">ROUND(Q219*$I$7/255,0)</f>
        <v>53</v>
      </c>
      <c r="S219" s="4" t="n">
        <f aca="false">IF(R219&gt;$J$4,IF(R219&gt;$I$7-$J$6, 2, 1),0)</f>
        <v>1</v>
      </c>
      <c r="T219" s="4" t="n">
        <f aca="false">IF($R219=0,0,IF($S219=0,0,IF($S219=1,(1+INT(($R219-$J$4-1)/$J$5)),IF($S219=2,$I$3-1,0))))</f>
        <v>13</v>
      </c>
      <c r="U219" s="4" t="n">
        <f aca="false">IF($R219=0,0,IF($S219=0,$R219+$L$4,IF($S219=1,$R219-$J$4-(INT(($R219-$J$4-1)/$J$5))*$J$5,IF($S219=2,$R219-$J$4-$K$5,0))))</f>
        <v>2</v>
      </c>
      <c r="V219" s="4" t="str">
        <f aca="false">com.sun.star.sheet.addin.Analysis.getDec2Bin(T219+U219*32,8)</f>
        <v>01001101</v>
      </c>
    </row>
    <row r="220" customFormat="false" ht="15" hidden="false" customHeight="true" outlineLevel="0" collapsed="false">
      <c r="B220" s="0"/>
      <c r="P220" s="4" t="n">
        <f aca="false">IF(R220=R219,0,1)</f>
        <v>0</v>
      </c>
      <c r="Q220" s="0" t="n">
        <v>218</v>
      </c>
      <c r="R220" s="4" t="n">
        <f aca="false">ROUND(Q220*$I$7/255,0)</f>
        <v>53</v>
      </c>
      <c r="S220" s="4" t="n">
        <f aca="false">IF(R220&gt;$J$4,IF(R220&gt;$I$7-$J$6, 2, 1),0)</f>
        <v>1</v>
      </c>
      <c r="T220" s="4" t="n">
        <f aca="false">IF($R220=0,0,IF($S220=0,0,IF($S220=1,(1+INT(($R220-$J$4-1)/$J$5)),IF($S220=2,$I$3-1,0))))</f>
        <v>13</v>
      </c>
      <c r="U220" s="4" t="n">
        <f aca="false">IF($R220=0,0,IF($S220=0,$R220+$L$4,IF($S220=1,$R220-$J$4-(INT(($R220-$J$4-1)/$J$5))*$J$5,IF($S220=2,$R220-$J$4-$K$5,0))))</f>
        <v>2</v>
      </c>
      <c r="V220" s="4" t="str">
        <f aca="false">com.sun.star.sheet.addin.Analysis.getDec2Bin(T220+U220*32,8)</f>
        <v>01001101</v>
      </c>
    </row>
    <row r="221" customFormat="false" ht="15" hidden="false" customHeight="true" outlineLevel="0" collapsed="false">
      <c r="B221" s="0"/>
      <c r="P221" s="4" t="n">
        <f aca="false">IF(R221=R220,0,1)</f>
        <v>0</v>
      </c>
      <c r="Q221" s="0" t="n">
        <v>219</v>
      </c>
      <c r="R221" s="4" t="n">
        <f aca="false">ROUND(Q221*$I$7/255,0)</f>
        <v>53</v>
      </c>
      <c r="S221" s="4" t="n">
        <f aca="false">IF(R221&gt;$J$4,IF(R221&gt;$I$7-$J$6, 2, 1),0)</f>
        <v>1</v>
      </c>
      <c r="T221" s="4" t="n">
        <f aca="false">IF($R221=0,0,IF($S221=0,0,IF($S221=1,(1+INT(($R221-$J$4-1)/$J$5)),IF($S221=2,$I$3-1,0))))</f>
        <v>13</v>
      </c>
      <c r="U221" s="4" t="n">
        <f aca="false">IF($R221=0,0,IF($S221=0,$R221+$L$4,IF($S221=1,$R221-$J$4-(INT(($R221-$J$4-1)/$J$5))*$J$5,IF($S221=2,$R221-$J$4-$K$5,0))))</f>
        <v>2</v>
      </c>
      <c r="V221" s="4" t="str">
        <f aca="false">com.sun.star.sheet.addin.Analysis.getDec2Bin(T221+U221*32,8)</f>
        <v>01001101</v>
      </c>
    </row>
    <row r="222" customFormat="false" ht="15" hidden="false" customHeight="true" outlineLevel="0" collapsed="false">
      <c r="B222" s="0"/>
      <c r="P222" s="4" t="n">
        <f aca="false">IF(R222=R221,0,1)</f>
        <v>0</v>
      </c>
      <c r="Q222" s="0" t="n">
        <v>220</v>
      </c>
      <c r="R222" s="4" t="n">
        <f aca="false">ROUND(Q222*$I$7/255,0)</f>
        <v>53</v>
      </c>
      <c r="S222" s="4" t="n">
        <f aca="false">IF(R222&gt;$J$4,IF(R222&gt;$I$7-$J$6, 2, 1),0)</f>
        <v>1</v>
      </c>
      <c r="T222" s="4" t="n">
        <f aca="false">IF($R222=0,0,IF($S222=0,0,IF($S222=1,(1+INT(($R222-$J$4-1)/$J$5)),IF($S222=2,$I$3-1,0))))</f>
        <v>13</v>
      </c>
      <c r="U222" s="4" t="n">
        <f aca="false">IF($R222=0,0,IF($S222=0,$R222+$L$4,IF($S222=1,$R222-$J$4-(INT(($R222-$J$4-1)/$J$5))*$J$5,IF($S222=2,$R222-$J$4-$K$5,0))))</f>
        <v>2</v>
      </c>
      <c r="V222" s="4" t="str">
        <f aca="false">com.sun.star.sheet.addin.Analysis.getDec2Bin(T222+U222*32,8)</f>
        <v>01001101</v>
      </c>
    </row>
    <row r="223" customFormat="false" ht="15" hidden="false" customHeight="true" outlineLevel="0" collapsed="false">
      <c r="B223" s="0"/>
      <c r="P223" s="4" t="n">
        <f aca="false">IF(R223=R222,0,1)</f>
        <v>1</v>
      </c>
      <c r="Q223" s="0" t="n">
        <v>221</v>
      </c>
      <c r="R223" s="4" t="n">
        <f aca="false">ROUND(Q223*$I$7/255,0)</f>
        <v>54</v>
      </c>
      <c r="S223" s="4" t="n">
        <f aca="false">IF(R223&gt;$J$4,IF(R223&gt;$I$7-$J$6, 2, 1),0)</f>
        <v>1</v>
      </c>
      <c r="T223" s="4" t="n">
        <f aca="false">IF($R223=0,0,IF($S223=0,0,IF($S223=1,(1+INT(($R223-$J$4-1)/$J$5)),IF($S223=2,$I$3-1,0))))</f>
        <v>13</v>
      </c>
      <c r="U223" s="4" t="n">
        <f aca="false">IF($R223=0,0,IF($S223=0,$R223+$L$4,IF($S223=1,$R223-$J$4-(INT(($R223-$J$4-1)/$J$5))*$J$5,IF($S223=2,$R223-$J$4-$K$5,0))))</f>
        <v>3</v>
      </c>
      <c r="V223" s="4" t="str">
        <f aca="false">com.sun.star.sheet.addin.Analysis.getDec2Bin(T223+U223*32,8)</f>
        <v>01101101</v>
      </c>
    </row>
    <row r="224" customFormat="false" ht="15" hidden="false" customHeight="true" outlineLevel="0" collapsed="false">
      <c r="B224" s="0"/>
      <c r="P224" s="4" t="n">
        <f aca="false">IF(R224=R223,0,1)</f>
        <v>0</v>
      </c>
      <c r="Q224" s="0" t="n">
        <v>222</v>
      </c>
      <c r="R224" s="4" t="n">
        <f aca="false">ROUND(Q224*$I$7/255,0)</f>
        <v>54</v>
      </c>
      <c r="S224" s="4" t="n">
        <f aca="false">IF(R224&gt;$J$4,IF(R224&gt;$I$7-$J$6, 2, 1),0)</f>
        <v>1</v>
      </c>
      <c r="T224" s="4" t="n">
        <f aca="false">IF($R224=0,0,IF($S224=0,0,IF($S224=1,(1+INT(($R224-$J$4-1)/$J$5)),IF($S224=2,$I$3-1,0))))</f>
        <v>13</v>
      </c>
      <c r="U224" s="4" t="n">
        <f aca="false">IF($R224=0,0,IF($S224=0,$R224+$L$4,IF($S224=1,$R224-$J$4-(INT(($R224-$J$4-1)/$J$5))*$J$5,IF($S224=2,$R224-$J$4-$K$5,0))))</f>
        <v>3</v>
      </c>
      <c r="V224" s="4" t="str">
        <f aca="false">com.sun.star.sheet.addin.Analysis.getDec2Bin(T224+U224*32,8)</f>
        <v>01101101</v>
      </c>
    </row>
    <row r="225" customFormat="false" ht="15" hidden="false" customHeight="true" outlineLevel="0" collapsed="false">
      <c r="B225" s="0"/>
      <c r="P225" s="4" t="n">
        <f aca="false">IF(R225=R224,0,1)</f>
        <v>0</v>
      </c>
      <c r="Q225" s="0" t="n">
        <v>223</v>
      </c>
      <c r="R225" s="4" t="n">
        <f aca="false">ROUND(Q225*$I$7/255,0)</f>
        <v>54</v>
      </c>
      <c r="S225" s="4" t="n">
        <f aca="false">IF(R225&gt;$J$4,IF(R225&gt;$I$7-$J$6, 2, 1),0)</f>
        <v>1</v>
      </c>
      <c r="T225" s="4" t="n">
        <f aca="false">IF($R225=0,0,IF($S225=0,0,IF($S225=1,(1+INT(($R225-$J$4-1)/$J$5)),IF($S225=2,$I$3-1,0))))</f>
        <v>13</v>
      </c>
      <c r="U225" s="4" t="n">
        <f aca="false">IF($R225=0,0,IF($S225=0,$R225+$L$4,IF($S225=1,$R225-$J$4-(INT(($R225-$J$4-1)/$J$5))*$J$5,IF($S225=2,$R225-$J$4-$K$5,0))))</f>
        <v>3</v>
      </c>
      <c r="V225" s="4" t="str">
        <f aca="false">com.sun.star.sheet.addin.Analysis.getDec2Bin(T225+U225*32,8)</f>
        <v>01101101</v>
      </c>
    </row>
    <row r="226" customFormat="false" ht="15" hidden="false" customHeight="true" outlineLevel="0" collapsed="false">
      <c r="B226" s="0"/>
      <c r="P226" s="4" t="n">
        <f aca="false">IF(R226=R225,0,1)</f>
        <v>0</v>
      </c>
      <c r="Q226" s="0" t="n">
        <v>224</v>
      </c>
      <c r="R226" s="4" t="n">
        <f aca="false">ROUND(Q226*$I$7/255,0)</f>
        <v>54</v>
      </c>
      <c r="S226" s="4" t="n">
        <f aca="false">IF(R226&gt;$J$4,IF(R226&gt;$I$7-$J$6, 2, 1),0)</f>
        <v>1</v>
      </c>
      <c r="T226" s="4" t="n">
        <f aca="false">IF($R226=0,0,IF($S226=0,0,IF($S226=1,(1+INT(($R226-$J$4-1)/$J$5)),IF($S226=2,$I$3-1,0))))</f>
        <v>13</v>
      </c>
      <c r="U226" s="4" t="n">
        <f aca="false">IF($R226=0,0,IF($S226=0,$R226+$L$4,IF($S226=1,$R226-$J$4-(INT(($R226-$J$4-1)/$J$5))*$J$5,IF($S226=2,$R226-$J$4-$K$5,0))))</f>
        <v>3</v>
      </c>
      <c r="V226" s="4" t="str">
        <f aca="false">com.sun.star.sheet.addin.Analysis.getDec2Bin(T226+U226*32,8)</f>
        <v>01101101</v>
      </c>
    </row>
    <row r="227" customFormat="false" ht="15" hidden="false" customHeight="true" outlineLevel="0" collapsed="false">
      <c r="B227" s="0"/>
      <c r="P227" s="4" t="n">
        <f aca="false">IF(R227=R226,0,1)</f>
        <v>1</v>
      </c>
      <c r="Q227" s="0" t="n">
        <v>225</v>
      </c>
      <c r="R227" s="4" t="n">
        <f aca="false">ROUND(Q227*$I$7/255,0)</f>
        <v>55</v>
      </c>
      <c r="S227" s="4" t="n">
        <f aca="false">IF(R227&gt;$J$4,IF(R227&gt;$I$7-$J$6, 2, 1),0)</f>
        <v>1</v>
      </c>
      <c r="T227" s="4" t="n">
        <f aca="false">IF($R227=0,0,IF($S227=0,0,IF($S227=1,(1+INT(($R227-$J$4-1)/$J$5)),IF($S227=2,$I$3-1,0))))</f>
        <v>13</v>
      </c>
      <c r="U227" s="4" t="n">
        <f aca="false">IF($R227=0,0,IF($S227=0,$R227+$L$4,IF($S227=1,$R227-$J$4-(INT(($R227-$J$4-1)/$J$5))*$J$5,IF($S227=2,$R227-$J$4-$K$5,0))))</f>
        <v>4</v>
      </c>
      <c r="V227" s="4" t="str">
        <f aca="false">com.sun.star.sheet.addin.Analysis.getDec2Bin(T227+U227*32,8)</f>
        <v>10001101</v>
      </c>
    </row>
    <row r="228" customFormat="false" ht="15" hidden="false" customHeight="true" outlineLevel="0" collapsed="false">
      <c r="B228" s="0"/>
      <c r="P228" s="4" t="n">
        <f aca="false">IF(R228=R227,0,1)</f>
        <v>0</v>
      </c>
      <c r="Q228" s="0" t="n">
        <v>226</v>
      </c>
      <c r="R228" s="4" t="n">
        <f aca="false">ROUND(Q228*$I$7/255,0)</f>
        <v>55</v>
      </c>
      <c r="S228" s="4" t="n">
        <f aca="false">IF(R228&gt;$J$4,IF(R228&gt;$I$7-$J$6, 2, 1),0)</f>
        <v>1</v>
      </c>
      <c r="T228" s="4" t="n">
        <f aca="false">IF($R228=0,0,IF($S228=0,0,IF($S228=1,(1+INT(($R228-$J$4-1)/$J$5)),IF($S228=2,$I$3-1,0))))</f>
        <v>13</v>
      </c>
      <c r="U228" s="4" t="n">
        <f aca="false">IF($R228=0,0,IF($S228=0,$R228+$L$4,IF($S228=1,$R228-$J$4-(INT(($R228-$J$4-1)/$J$5))*$J$5,IF($S228=2,$R228-$J$4-$K$5,0))))</f>
        <v>4</v>
      </c>
      <c r="V228" s="4" t="str">
        <f aca="false">com.sun.star.sheet.addin.Analysis.getDec2Bin(T228+U228*32,8)</f>
        <v>10001101</v>
      </c>
    </row>
    <row r="229" customFormat="false" ht="15" hidden="false" customHeight="true" outlineLevel="0" collapsed="false">
      <c r="B229" s="0"/>
      <c r="P229" s="4" t="n">
        <f aca="false">IF(R229=R228,0,1)</f>
        <v>0</v>
      </c>
      <c r="Q229" s="0" t="n">
        <v>227</v>
      </c>
      <c r="R229" s="4" t="n">
        <f aca="false">ROUND(Q229*$I$7/255,0)</f>
        <v>55</v>
      </c>
      <c r="S229" s="4" t="n">
        <f aca="false">IF(R229&gt;$J$4,IF(R229&gt;$I$7-$J$6, 2, 1),0)</f>
        <v>1</v>
      </c>
      <c r="T229" s="4" t="n">
        <f aca="false">IF($R229=0,0,IF($S229=0,0,IF($S229=1,(1+INT(($R229-$J$4-1)/$J$5)),IF($S229=2,$I$3-1,0))))</f>
        <v>13</v>
      </c>
      <c r="U229" s="4" t="n">
        <f aca="false">IF($R229=0,0,IF($S229=0,$R229+$L$4,IF($S229=1,$R229-$J$4-(INT(($R229-$J$4-1)/$J$5))*$J$5,IF($S229=2,$R229-$J$4-$K$5,0))))</f>
        <v>4</v>
      </c>
      <c r="V229" s="4" t="str">
        <f aca="false">com.sun.star.sheet.addin.Analysis.getDec2Bin(T229+U229*32,8)</f>
        <v>10001101</v>
      </c>
    </row>
    <row r="230" customFormat="false" ht="15" hidden="false" customHeight="true" outlineLevel="0" collapsed="false">
      <c r="B230" s="0"/>
      <c r="P230" s="4" t="n">
        <f aca="false">IF(R230=R229,0,1)</f>
        <v>0</v>
      </c>
      <c r="Q230" s="0" t="n">
        <v>228</v>
      </c>
      <c r="R230" s="4" t="n">
        <f aca="false">ROUND(Q230*$I$7/255,0)</f>
        <v>55</v>
      </c>
      <c r="S230" s="4" t="n">
        <f aca="false">IF(R230&gt;$J$4,IF(R230&gt;$I$7-$J$6, 2, 1),0)</f>
        <v>1</v>
      </c>
      <c r="T230" s="4" t="n">
        <f aca="false">IF($R230=0,0,IF($S230=0,0,IF($S230=1,(1+INT(($R230-$J$4-1)/$J$5)),IF($S230=2,$I$3-1,0))))</f>
        <v>13</v>
      </c>
      <c r="U230" s="4" t="n">
        <f aca="false">IF($R230=0,0,IF($S230=0,$R230+$L$4,IF($S230=1,$R230-$J$4-(INT(($R230-$J$4-1)/$J$5))*$J$5,IF($S230=2,$R230-$J$4-$K$5,0))))</f>
        <v>4</v>
      </c>
      <c r="V230" s="4" t="str">
        <f aca="false">com.sun.star.sheet.addin.Analysis.getDec2Bin(T230+U230*32,8)</f>
        <v>10001101</v>
      </c>
    </row>
    <row r="231" customFormat="false" ht="15" hidden="false" customHeight="true" outlineLevel="0" collapsed="false">
      <c r="B231" s="0"/>
      <c r="P231" s="4" t="n">
        <f aca="false">IF(R231=R230,0,1)</f>
        <v>1</v>
      </c>
      <c r="Q231" s="0" t="n">
        <v>229</v>
      </c>
      <c r="R231" s="4" t="n">
        <f aca="false">ROUND(Q231*$I$7/255,0)</f>
        <v>56</v>
      </c>
      <c r="S231" s="4" t="n">
        <f aca="false">IF(R231&gt;$J$4,IF(R231&gt;$I$7-$J$6, 2, 1),0)</f>
        <v>1</v>
      </c>
      <c r="T231" s="4" t="n">
        <f aca="false">IF($R231=0,0,IF($S231=0,0,IF($S231=1,(1+INT(($R231-$J$4-1)/$J$5)),IF($S231=2,$I$3-1,0))))</f>
        <v>14</v>
      </c>
      <c r="U231" s="4" t="n">
        <f aca="false">IF($R231=0,0,IF($S231=0,$R231+$L$4,IF($S231=1,$R231-$J$4-(INT(($R231-$J$4-1)/$J$5))*$J$5,IF($S231=2,$R231-$J$4-$K$5,0))))</f>
        <v>1</v>
      </c>
      <c r="V231" s="4" t="str">
        <f aca="false">com.sun.star.sheet.addin.Analysis.getDec2Bin(T231+U231*32,8)</f>
        <v>00101110</v>
      </c>
    </row>
    <row r="232" customFormat="false" ht="15" hidden="false" customHeight="true" outlineLevel="0" collapsed="false">
      <c r="B232" s="0"/>
      <c r="P232" s="4" t="n">
        <f aca="false">IF(R232=R231,0,1)</f>
        <v>0</v>
      </c>
      <c r="Q232" s="0" t="n">
        <v>230</v>
      </c>
      <c r="R232" s="4" t="n">
        <f aca="false">ROUND(Q232*$I$7/255,0)</f>
        <v>56</v>
      </c>
      <c r="S232" s="4" t="n">
        <f aca="false">IF(R232&gt;$J$4,IF(R232&gt;$I$7-$J$6, 2, 1),0)</f>
        <v>1</v>
      </c>
      <c r="T232" s="4" t="n">
        <f aca="false">IF($R232=0,0,IF($S232=0,0,IF($S232=1,(1+INT(($R232-$J$4-1)/$J$5)),IF($S232=2,$I$3-1,0))))</f>
        <v>14</v>
      </c>
      <c r="U232" s="4" t="n">
        <f aca="false">IF($R232=0,0,IF($S232=0,$R232+$L$4,IF($S232=1,$R232-$J$4-(INT(($R232-$J$4-1)/$J$5))*$J$5,IF($S232=2,$R232-$J$4-$K$5,0))))</f>
        <v>1</v>
      </c>
      <c r="V232" s="4" t="str">
        <f aca="false">com.sun.star.sheet.addin.Analysis.getDec2Bin(T232+U232*32,8)</f>
        <v>00101110</v>
      </c>
    </row>
    <row r="233" customFormat="false" ht="15" hidden="false" customHeight="true" outlineLevel="0" collapsed="false">
      <c r="B233" s="0"/>
      <c r="P233" s="4" t="n">
        <f aca="false">IF(R233=R232,0,1)</f>
        <v>0</v>
      </c>
      <c r="Q233" s="0" t="n">
        <v>231</v>
      </c>
      <c r="R233" s="4" t="n">
        <f aca="false">ROUND(Q233*$I$7/255,0)</f>
        <v>56</v>
      </c>
      <c r="S233" s="4" t="n">
        <f aca="false">IF(R233&gt;$J$4,IF(R233&gt;$I$7-$J$6, 2, 1),0)</f>
        <v>1</v>
      </c>
      <c r="T233" s="4" t="n">
        <f aca="false">IF($R233=0,0,IF($S233=0,0,IF($S233=1,(1+INT(($R233-$J$4-1)/$J$5)),IF($S233=2,$I$3-1,0))))</f>
        <v>14</v>
      </c>
      <c r="U233" s="4" t="n">
        <f aca="false">IF($R233=0,0,IF($S233=0,$R233+$L$4,IF($S233=1,$R233-$J$4-(INT(($R233-$J$4-1)/$J$5))*$J$5,IF($S233=2,$R233-$J$4-$K$5,0))))</f>
        <v>1</v>
      </c>
      <c r="V233" s="4" t="str">
        <f aca="false">com.sun.star.sheet.addin.Analysis.getDec2Bin(T233+U233*32,8)</f>
        <v>00101110</v>
      </c>
    </row>
    <row r="234" customFormat="false" ht="15" hidden="false" customHeight="true" outlineLevel="0" collapsed="false">
      <c r="B234" s="0"/>
      <c r="P234" s="4" t="n">
        <f aca="false">IF(R234=R233,0,1)</f>
        <v>0</v>
      </c>
      <c r="Q234" s="0" t="n">
        <v>232</v>
      </c>
      <c r="R234" s="4" t="n">
        <f aca="false">ROUND(Q234*$I$7/255,0)</f>
        <v>56</v>
      </c>
      <c r="S234" s="4" t="n">
        <f aca="false">IF(R234&gt;$J$4,IF(R234&gt;$I$7-$J$6, 2, 1),0)</f>
        <v>1</v>
      </c>
      <c r="T234" s="4" t="n">
        <f aca="false">IF($R234=0,0,IF($S234=0,0,IF($S234=1,(1+INT(($R234-$J$4-1)/$J$5)),IF($S234=2,$I$3-1,0))))</f>
        <v>14</v>
      </c>
      <c r="U234" s="4" t="n">
        <f aca="false">IF($R234=0,0,IF($S234=0,$R234+$L$4,IF($S234=1,$R234-$J$4-(INT(($R234-$J$4-1)/$J$5))*$J$5,IF($S234=2,$R234-$J$4-$K$5,0))))</f>
        <v>1</v>
      </c>
      <c r="V234" s="4" t="str">
        <f aca="false">com.sun.star.sheet.addin.Analysis.getDec2Bin(T234+U234*32,8)</f>
        <v>00101110</v>
      </c>
    </row>
    <row r="235" customFormat="false" ht="15" hidden="false" customHeight="true" outlineLevel="0" collapsed="false">
      <c r="B235" s="0"/>
      <c r="P235" s="4" t="n">
        <f aca="false">IF(R235=R234,0,1)</f>
        <v>1</v>
      </c>
      <c r="Q235" s="0" t="n">
        <v>233</v>
      </c>
      <c r="R235" s="4" t="n">
        <f aca="false">ROUND(Q235*$I$7/255,0)</f>
        <v>57</v>
      </c>
      <c r="S235" s="4" t="n">
        <f aca="false">IF(R235&gt;$J$4,IF(R235&gt;$I$7-$J$6, 2, 1),0)</f>
        <v>1</v>
      </c>
      <c r="T235" s="4" t="n">
        <f aca="false">IF($R235=0,0,IF($S235=0,0,IF($S235=1,(1+INT(($R235-$J$4-1)/$J$5)),IF($S235=2,$I$3-1,0))))</f>
        <v>14</v>
      </c>
      <c r="U235" s="4" t="n">
        <f aca="false">IF($R235=0,0,IF($S235=0,$R235+$L$4,IF($S235=1,$R235-$J$4-(INT(($R235-$J$4-1)/$J$5))*$J$5,IF($S235=2,$R235-$J$4-$K$5,0))))</f>
        <v>2</v>
      </c>
      <c r="V235" s="4" t="str">
        <f aca="false">com.sun.star.sheet.addin.Analysis.getDec2Bin(T235+U235*32,8)</f>
        <v>01001110</v>
      </c>
    </row>
    <row r="236" customFormat="false" ht="15" hidden="false" customHeight="true" outlineLevel="0" collapsed="false">
      <c r="B236" s="0"/>
      <c r="P236" s="4" t="n">
        <f aca="false">IF(R236=R235,0,1)</f>
        <v>0</v>
      </c>
      <c r="Q236" s="0" t="n">
        <v>234</v>
      </c>
      <c r="R236" s="4" t="n">
        <f aca="false">ROUND(Q236*$I$7/255,0)</f>
        <v>57</v>
      </c>
      <c r="S236" s="4" t="n">
        <f aca="false">IF(R236&gt;$J$4,IF(R236&gt;$I$7-$J$6, 2, 1),0)</f>
        <v>1</v>
      </c>
      <c r="T236" s="4" t="n">
        <f aca="false">IF($R236=0,0,IF($S236=0,0,IF($S236=1,(1+INT(($R236-$J$4-1)/$J$5)),IF($S236=2,$I$3-1,0))))</f>
        <v>14</v>
      </c>
      <c r="U236" s="4" t="n">
        <f aca="false">IF($R236=0,0,IF($S236=0,$R236+$L$4,IF($S236=1,$R236-$J$4-(INT(($R236-$J$4-1)/$J$5))*$J$5,IF($S236=2,$R236-$J$4-$K$5,0))))</f>
        <v>2</v>
      </c>
      <c r="V236" s="4" t="str">
        <f aca="false">com.sun.star.sheet.addin.Analysis.getDec2Bin(T236+U236*32,8)</f>
        <v>01001110</v>
      </c>
    </row>
    <row r="237" customFormat="false" ht="15" hidden="false" customHeight="true" outlineLevel="0" collapsed="false">
      <c r="B237" s="0"/>
      <c r="P237" s="4" t="n">
        <f aca="false">IF(R237=R236,0,1)</f>
        <v>0</v>
      </c>
      <c r="Q237" s="0" t="n">
        <v>235</v>
      </c>
      <c r="R237" s="4" t="n">
        <f aca="false">ROUND(Q237*$I$7/255,0)</f>
        <v>57</v>
      </c>
      <c r="S237" s="4" t="n">
        <f aca="false">IF(R237&gt;$J$4,IF(R237&gt;$I$7-$J$6, 2, 1),0)</f>
        <v>1</v>
      </c>
      <c r="T237" s="4" t="n">
        <f aca="false">IF($R237=0,0,IF($S237=0,0,IF($S237=1,(1+INT(($R237-$J$4-1)/$J$5)),IF($S237=2,$I$3-1,0))))</f>
        <v>14</v>
      </c>
      <c r="U237" s="4" t="n">
        <f aca="false">IF($R237=0,0,IF($S237=0,$R237+$L$4,IF($S237=1,$R237-$J$4-(INT(($R237-$J$4-1)/$J$5))*$J$5,IF($S237=2,$R237-$J$4-$K$5,0))))</f>
        <v>2</v>
      </c>
      <c r="V237" s="4" t="str">
        <f aca="false">com.sun.star.sheet.addin.Analysis.getDec2Bin(T237+U237*32,8)</f>
        <v>01001110</v>
      </c>
    </row>
    <row r="238" customFormat="false" ht="15" hidden="false" customHeight="true" outlineLevel="0" collapsed="false">
      <c r="B238" s="0"/>
      <c r="P238" s="4" t="n">
        <f aca="false">IF(R238=R237,0,1)</f>
        <v>0</v>
      </c>
      <c r="Q238" s="0" t="n">
        <v>236</v>
      </c>
      <c r="R238" s="4" t="n">
        <f aca="false">ROUND(Q238*$I$7/255,0)</f>
        <v>57</v>
      </c>
      <c r="S238" s="4" t="n">
        <f aca="false">IF(R238&gt;$J$4,IF(R238&gt;$I$7-$J$6, 2, 1),0)</f>
        <v>1</v>
      </c>
      <c r="T238" s="4" t="n">
        <f aca="false">IF($R238=0,0,IF($S238=0,0,IF($S238=1,(1+INT(($R238-$J$4-1)/$J$5)),IF($S238=2,$I$3-1,0))))</f>
        <v>14</v>
      </c>
      <c r="U238" s="4" t="n">
        <f aca="false">IF($R238=0,0,IF($S238=0,$R238+$L$4,IF($S238=1,$R238-$J$4-(INT(($R238-$J$4-1)/$J$5))*$J$5,IF($S238=2,$R238-$J$4-$K$5,0))))</f>
        <v>2</v>
      </c>
      <c r="V238" s="4" t="str">
        <f aca="false">com.sun.star.sheet.addin.Analysis.getDec2Bin(T238+U238*32,8)</f>
        <v>01001110</v>
      </c>
    </row>
    <row r="239" customFormat="false" ht="15" hidden="false" customHeight="true" outlineLevel="0" collapsed="false">
      <c r="B239" s="0"/>
      <c r="P239" s="4" t="n">
        <f aca="false">IF(R239=R238,0,1)</f>
        <v>1</v>
      </c>
      <c r="Q239" s="0" t="n">
        <v>237</v>
      </c>
      <c r="R239" s="4" t="n">
        <f aca="false">ROUND(Q239*$I$7/255,0)</f>
        <v>58</v>
      </c>
      <c r="S239" s="4" t="n">
        <f aca="false">IF(R239&gt;$J$4,IF(R239&gt;$I$7-$J$6, 2, 1),0)</f>
        <v>1</v>
      </c>
      <c r="T239" s="4" t="n">
        <f aca="false">IF($R239=0,0,IF($S239=0,0,IF($S239=1,(1+INT(($R239-$J$4-1)/$J$5)),IF($S239=2,$I$3-1,0))))</f>
        <v>14</v>
      </c>
      <c r="U239" s="4" t="n">
        <f aca="false">IF($R239=0,0,IF($S239=0,$R239+$L$4,IF($S239=1,$R239-$J$4-(INT(($R239-$J$4-1)/$J$5))*$J$5,IF($S239=2,$R239-$J$4-$K$5,0))))</f>
        <v>3</v>
      </c>
      <c r="V239" s="4" t="str">
        <f aca="false">com.sun.star.sheet.addin.Analysis.getDec2Bin(T239+U239*32,8)</f>
        <v>01101110</v>
      </c>
    </row>
    <row r="240" customFormat="false" ht="15" hidden="false" customHeight="true" outlineLevel="0" collapsed="false">
      <c r="B240" s="0"/>
      <c r="P240" s="4" t="n">
        <f aca="false">IF(R240=R239,0,1)</f>
        <v>0</v>
      </c>
      <c r="Q240" s="0" t="n">
        <v>238</v>
      </c>
      <c r="R240" s="4" t="n">
        <f aca="false">ROUND(Q240*$I$7/255,0)</f>
        <v>58</v>
      </c>
      <c r="S240" s="4" t="n">
        <f aca="false">IF(R240&gt;$J$4,IF(R240&gt;$I$7-$J$6, 2, 1),0)</f>
        <v>1</v>
      </c>
      <c r="T240" s="4" t="n">
        <f aca="false">IF($R240=0,0,IF($S240=0,0,IF($S240=1,(1+INT(($R240-$J$4-1)/$J$5)),IF($S240=2,$I$3-1,0))))</f>
        <v>14</v>
      </c>
      <c r="U240" s="4" t="n">
        <f aca="false">IF($R240=0,0,IF($S240=0,$R240+$L$4,IF($S240=1,$R240-$J$4-(INT(($R240-$J$4-1)/$J$5))*$J$5,IF($S240=2,$R240-$J$4-$K$5,0))))</f>
        <v>3</v>
      </c>
      <c r="V240" s="4" t="str">
        <f aca="false">com.sun.star.sheet.addin.Analysis.getDec2Bin(T240+U240*32,8)</f>
        <v>01101110</v>
      </c>
    </row>
    <row r="241" customFormat="false" ht="15" hidden="false" customHeight="true" outlineLevel="0" collapsed="false">
      <c r="B241" s="0"/>
      <c r="P241" s="4" t="n">
        <f aca="false">IF(R241=R240,0,1)</f>
        <v>0</v>
      </c>
      <c r="Q241" s="0" t="n">
        <v>239</v>
      </c>
      <c r="R241" s="4" t="n">
        <f aca="false">ROUND(Q241*$I$7/255,0)</f>
        <v>58</v>
      </c>
      <c r="S241" s="4" t="n">
        <f aca="false">IF(R241&gt;$J$4,IF(R241&gt;$I$7-$J$6, 2, 1),0)</f>
        <v>1</v>
      </c>
      <c r="T241" s="4" t="n">
        <f aca="false">IF($R241=0,0,IF($S241=0,0,IF($S241=1,(1+INT(($R241-$J$4-1)/$J$5)),IF($S241=2,$I$3-1,0))))</f>
        <v>14</v>
      </c>
      <c r="U241" s="4" t="n">
        <f aca="false">IF($R241=0,0,IF($S241=0,$R241+$L$4,IF($S241=1,$R241-$J$4-(INT(($R241-$J$4-1)/$J$5))*$J$5,IF($S241=2,$R241-$J$4-$K$5,0))))</f>
        <v>3</v>
      </c>
      <c r="V241" s="4" t="str">
        <f aca="false">com.sun.star.sheet.addin.Analysis.getDec2Bin(T241+U241*32,8)</f>
        <v>01101110</v>
      </c>
    </row>
    <row r="242" customFormat="false" ht="15" hidden="false" customHeight="true" outlineLevel="0" collapsed="false">
      <c r="B242" s="0"/>
      <c r="P242" s="4" t="n">
        <f aca="false">IF(R242=R241,0,1)</f>
        <v>0</v>
      </c>
      <c r="Q242" s="0" t="n">
        <v>240</v>
      </c>
      <c r="R242" s="4" t="n">
        <f aca="false">ROUND(Q242*$I$7/255,0)</f>
        <v>58</v>
      </c>
      <c r="S242" s="4" t="n">
        <f aca="false">IF(R242&gt;$J$4,IF(R242&gt;$I$7-$J$6, 2, 1),0)</f>
        <v>1</v>
      </c>
      <c r="T242" s="4" t="n">
        <f aca="false">IF($R242=0,0,IF($S242=0,0,IF($S242=1,(1+INT(($R242-$J$4-1)/$J$5)),IF($S242=2,$I$3-1,0))))</f>
        <v>14</v>
      </c>
      <c r="U242" s="4" t="n">
        <f aca="false">IF($R242=0,0,IF($S242=0,$R242+$L$4,IF($S242=1,$R242-$J$4-(INT(($R242-$J$4-1)/$J$5))*$J$5,IF($S242=2,$R242-$J$4-$K$5,0))))</f>
        <v>3</v>
      </c>
      <c r="V242" s="4" t="str">
        <f aca="false">com.sun.star.sheet.addin.Analysis.getDec2Bin(T242+U242*32,8)</f>
        <v>01101110</v>
      </c>
    </row>
    <row r="243" customFormat="false" ht="15" hidden="false" customHeight="true" outlineLevel="0" collapsed="false">
      <c r="B243" s="0"/>
      <c r="P243" s="4" t="n">
        <f aca="false">IF(R243=R242,0,1)</f>
        <v>1</v>
      </c>
      <c r="Q243" s="0" t="n">
        <v>241</v>
      </c>
      <c r="R243" s="4" t="n">
        <f aca="false">ROUND(Q243*$I$7/255,0)</f>
        <v>59</v>
      </c>
      <c r="S243" s="4" t="n">
        <f aca="false">IF(R243&gt;$J$4,IF(R243&gt;$I$7-$J$6, 2, 1),0)</f>
        <v>1</v>
      </c>
      <c r="T243" s="4" t="n">
        <f aca="false">IF($R243=0,0,IF($S243=0,0,IF($S243=1,(1+INT(($R243-$J$4-1)/$J$5)),IF($S243=2,$I$3-1,0))))</f>
        <v>14</v>
      </c>
      <c r="U243" s="4" t="n">
        <f aca="false">IF($R243=0,0,IF($S243=0,$R243+$L$4,IF($S243=1,$R243-$J$4-(INT(($R243-$J$4-1)/$J$5))*$J$5,IF($S243=2,$R243-$J$4-$K$5,0))))</f>
        <v>4</v>
      </c>
      <c r="V243" s="4" t="str">
        <f aca="false">com.sun.star.sheet.addin.Analysis.getDec2Bin(T243+U243*32,8)</f>
        <v>10001110</v>
      </c>
    </row>
    <row r="244" customFormat="false" ht="15" hidden="false" customHeight="true" outlineLevel="0" collapsed="false">
      <c r="B244" s="0"/>
      <c r="P244" s="4" t="n">
        <f aca="false">IF(R244=R243,0,1)</f>
        <v>0</v>
      </c>
      <c r="Q244" s="0" t="n">
        <v>242</v>
      </c>
      <c r="R244" s="4" t="n">
        <f aca="false">ROUND(Q244*$I$7/255,0)</f>
        <v>59</v>
      </c>
      <c r="S244" s="4" t="n">
        <f aca="false">IF(R244&gt;$J$4,IF(R244&gt;$I$7-$J$6, 2, 1),0)</f>
        <v>1</v>
      </c>
      <c r="T244" s="4" t="n">
        <f aca="false">IF($R244=0,0,IF($S244=0,0,IF($S244=1,(1+INT(($R244-$J$4-1)/$J$5)),IF($S244=2,$I$3-1,0))))</f>
        <v>14</v>
      </c>
      <c r="U244" s="4" t="n">
        <f aca="false">IF($R244=0,0,IF($S244=0,$R244+$L$4,IF($S244=1,$R244-$J$4-(INT(($R244-$J$4-1)/$J$5))*$J$5,IF($S244=2,$R244-$J$4-$K$5,0))))</f>
        <v>4</v>
      </c>
      <c r="V244" s="4" t="str">
        <f aca="false">com.sun.star.sheet.addin.Analysis.getDec2Bin(T244+U244*32,8)</f>
        <v>10001110</v>
      </c>
    </row>
    <row r="245" customFormat="false" ht="15" hidden="false" customHeight="true" outlineLevel="0" collapsed="false">
      <c r="B245" s="0"/>
      <c r="P245" s="4" t="n">
        <f aca="false">IF(R245=R244,0,1)</f>
        <v>0</v>
      </c>
      <c r="Q245" s="0" t="n">
        <v>243</v>
      </c>
      <c r="R245" s="4" t="n">
        <f aca="false">ROUND(Q245*$I$7/255,0)</f>
        <v>59</v>
      </c>
      <c r="S245" s="4" t="n">
        <f aca="false">IF(R245&gt;$J$4,IF(R245&gt;$I$7-$J$6, 2, 1),0)</f>
        <v>1</v>
      </c>
      <c r="T245" s="4" t="n">
        <f aca="false">IF($R245=0,0,IF($S245=0,0,IF($S245=1,(1+INT(($R245-$J$4-1)/$J$5)),IF($S245=2,$I$3-1,0))))</f>
        <v>14</v>
      </c>
      <c r="U245" s="4" t="n">
        <f aca="false">IF($R245=0,0,IF($S245=0,$R245+$L$4,IF($S245=1,$R245-$J$4-(INT(($R245-$J$4-1)/$J$5))*$J$5,IF($S245=2,$R245-$J$4-$K$5,0))))</f>
        <v>4</v>
      </c>
      <c r="V245" s="4" t="str">
        <f aca="false">com.sun.star.sheet.addin.Analysis.getDec2Bin(T245+U245*32,8)</f>
        <v>10001110</v>
      </c>
    </row>
    <row r="246" customFormat="false" ht="15" hidden="false" customHeight="true" outlineLevel="0" collapsed="false">
      <c r="B246" s="0"/>
      <c r="P246" s="4" t="n">
        <f aca="false">IF(R246=R245,0,1)</f>
        <v>0</v>
      </c>
      <c r="Q246" s="0" t="n">
        <v>244</v>
      </c>
      <c r="R246" s="4" t="n">
        <f aca="false">ROUND(Q246*$I$7/255,0)</f>
        <v>59</v>
      </c>
      <c r="S246" s="4" t="n">
        <f aca="false">IF(R246&gt;$J$4,IF(R246&gt;$I$7-$J$6, 2, 1),0)</f>
        <v>1</v>
      </c>
      <c r="T246" s="4" t="n">
        <f aca="false">IF($R246=0,0,IF($S246=0,0,IF($S246=1,(1+INT(($R246-$J$4-1)/$J$5)),IF($S246=2,$I$3-1,0))))</f>
        <v>14</v>
      </c>
      <c r="U246" s="4" t="n">
        <f aca="false">IF($R246=0,0,IF($S246=0,$R246+$L$4,IF($S246=1,$R246-$J$4-(INT(($R246-$J$4-1)/$J$5))*$J$5,IF($S246=2,$R246-$J$4-$K$5,0))))</f>
        <v>4</v>
      </c>
      <c r="V246" s="4" t="str">
        <f aca="false">com.sun.star.sheet.addin.Analysis.getDec2Bin(T246+U246*32,8)</f>
        <v>10001110</v>
      </c>
    </row>
    <row r="247" customFormat="false" ht="15" hidden="false" customHeight="true" outlineLevel="0" collapsed="false">
      <c r="B247" s="0"/>
      <c r="P247" s="4" t="n">
        <f aca="false">IF(R247=R246,0,1)</f>
        <v>1</v>
      </c>
      <c r="Q247" s="0" t="n">
        <v>245</v>
      </c>
      <c r="R247" s="4" t="n">
        <f aca="false">ROUND(Q247*$I$7/255,0)</f>
        <v>60</v>
      </c>
      <c r="S247" s="4" t="n">
        <f aca="false">IF(R247&gt;$J$4,IF(R247&gt;$I$7-$J$6, 2, 1),0)</f>
        <v>2</v>
      </c>
      <c r="T247" s="4" t="n">
        <f aca="false">IF($R247=0,0,IF($S247=0,0,IF($S247=1,(1+INT(($R247-$J$4-1)/$J$5)),IF($S247=2,$I$3-1,0))))</f>
        <v>15</v>
      </c>
      <c r="U247" s="4" t="n">
        <f aca="false">IF($R247=0,0,IF($S247=0,$R247+$L$4,IF($S247=1,$R247-$J$4-(INT(($R247-$J$4-1)/$J$5))*$J$5,IF($S247=2,$R247-$J$4-$K$5,0))))</f>
        <v>1</v>
      </c>
      <c r="V247" s="4" t="str">
        <f aca="false">com.sun.star.sheet.addin.Analysis.getDec2Bin(T247+U247*32,8)</f>
        <v>00101111</v>
      </c>
    </row>
    <row r="248" customFormat="false" ht="15" hidden="false" customHeight="true" outlineLevel="0" collapsed="false">
      <c r="B248" s="0"/>
      <c r="P248" s="4" t="n">
        <f aca="false">IF(R248=R247,0,1)</f>
        <v>0</v>
      </c>
      <c r="Q248" s="0" t="n">
        <v>246</v>
      </c>
      <c r="R248" s="4" t="n">
        <f aca="false">ROUND(Q248*$I$7/255,0)</f>
        <v>60</v>
      </c>
      <c r="S248" s="4" t="n">
        <f aca="false">IF(R248&gt;$J$4,IF(R248&gt;$I$7-$J$6, 2, 1),0)</f>
        <v>2</v>
      </c>
      <c r="T248" s="4" t="n">
        <f aca="false">IF($R248=0,0,IF($S248=0,0,IF($S248=1,(1+INT(($R248-$J$4-1)/$J$5)),IF($S248=2,$I$3-1,0))))</f>
        <v>15</v>
      </c>
      <c r="U248" s="4" t="n">
        <f aca="false">IF($R248=0,0,IF($S248=0,$R248+$L$4,IF($S248=1,$R248-$J$4-(INT(($R248-$J$4-1)/$J$5))*$J$5,IF($S248=2,$R248-$J$4-$K$5,0))))</f>
        <v>1</v>
      </c>
      <c r="V248" s="4" t="str">
        <f aca="false">com.sun.star.sheet.addin.Analysis.getDec2Bin(T248+U248*32,8)</f>
        <v>00101111</v>
      </c>
    </row>
    <row r="249" customFormat="false" ht="15" hidden="false" customHeight="true" outlineLevel="0" collapsed="false">
      <c r="B249" s="0"/>
      <c r="P249" s="4" t="n">
        <f aca="false">IF(R249=R248,0,1)</f>
        <v>0</v>
      </c>
      <c r="Q249" s="0" t="n">
        <v>247</v>
      </c>
      <c r="R249" s="4" t="n">
        <f aca="false">ROUND(Q249*$I$7/255,0)</f>
        <v>60</v>
      </c>
      <c r="S249" s="4" t="n">
        <f aca="false">IF(R249&gt;$J$4,IF(R249&gt;$I$7-$J$6, 2, 1),0)</f>
        <v>2</v>
      </c>
      <c r="T249" s="4" t="n">
        <f aca="false">IF($R249=0,0,IF($S249=0,0,IF($S249=1,(1+INT(($R249-$J$4-1)/$J$5)),IF($S249=2,$I$3-1,0))))</f>
        <v>15</v>
      </c>
      <c r="U249" s="4" t="n">
        <f aca="false">IF($R249=0,0,IF($S249=0,$R249+$L$4,IF($S249=1,$R249-$J$4-(INT(($R249-$J$4-1)/$J$5))*$J$5,IF($S249=2,$R249-$J$4-$K$5,0))))</f>
        <v>1</v>
      </c>
      <c r="V249" s="4" t="str">
        <f aca="false">com.sun.star.sheet.addin.Analysis.getDec2Bin(T249+U249*32,8)</f>
        <v>00101111</v>
      </c>
    </row>
    <row r="250" customFormat="false" ht="15" hidden="false" customHeight="true" outlineLevel="0" collapsed="false">
      <c r="B250" s="0"/>
      <c r="P250" s="4" t="n">
        <f aca="false">IF(R250=R249,0,1)</f>
        <v>0</v>
      </c>
      <c r="Q250" s="0" t="n">
        <v>248</v>
      </c>
      <c r="R250" s="4" t="n">
        <f aca="false">ROUND(Q250*$I$7/255,0)</f>
        <v>60</v>
      </c>
      <c r="S250" s="4" t="n">
        <f aca="false">IF(R250&gt;$J$4,IF(R250&gt;$I$7-$J$6, 2, 1),0)</f>
        <v>2</v>
      </c>
      <c r="T250" s="4" t="n">
        <f aca="false">IF($R250=0,0,IF($S250=0,0,IF($S250=1,(1+INT(($R250-$J$4-1)/$J$5)),IF($S250=2,$I$3-1,0))))</f>
        <v>15</v>
      </c>
      <c r="U250" s="4" t="n">
        <f aca="false">IF($R250=0,0,IF($S250=0,$R250+$L$4,IF($S250=1,$R250-$J$4-(INT(($R250-$J$4-1)/$J$5))*$J$5,IF($S250=2,$R250-$J$4-$K$5,0))))</f>
        <v>1</v>
      </c>
      <c r="V250" s="4" t="str">
        <f aca="false">com.sun.star.sheet.addin.Analysis.getDec2Bin(T250+U250*32,8)</f>
        <v>00101111</v>
      </c>
    </row>
    <row r="251" customFormat="false" ht="15" hidden="false" customHeight="true" outlineLevel="0" collapsed="false">
      <c r="B251" s="0"/>
      <c r="P251" s="4" t="n">
        <f aca="false">IF(R251=R250,0,1)</f>
        <v>1</v>
      </c>
      <c r="Q251" s="0" t="n">
        <v>249</v>
      </c>
      <c r="R251" s="4" t="n">
        <f aca="false">ROUND(Q251*$I$7/255,0)</f>
        <v>61</v>
      </c>
      <c r="S251" s="4" t="n">
        <f aca="false">IF(R251&gt;$J$4,IF(R251&gt;$I$7-$J$6, 2, 1),0)</f>
        <v>2</v>
      </c>
      <c r="T251" s="4" t="n">
        <f aca="false">IF($R251=0,0,IF($S251=0,0,IF($S251=1,(1+INT(($R251-$J$4-1)/$J$5)),IF($S251=2,$I$3-1,0))))</f>
        <v>15</v>
      </c>
      <c r="U251" s="4" t="n">
        <f aca="false">IF($R251=0,0,IF($S251=0,$R251+$L$4,IF($S251=1,$R251-$J$4-(INT(($R251-$J$4-1)/$J$5))*$J$5,IF($S251=2,$R251-$J$4-$K$5,0))))</f>
        <v>2</v>
      </c>
      <c r="V251" s="4" t="str">
        <f aca="false">com.sun.star.sheet.addin.Analysis.getDec2Bin(T251+U251*32,8)</f>
        <v>01001111</v>
      </c>
    </row>
    <row r="252" customFormat="false" ht="15" hidden="false" customHeight="true" outlineLevel="0" collapsed="false">
      <c r="B252" s="0"/>
      <c r="P252" s="4" t="n">
        <f aca="false">IF(R252=R251,0,1)</f>
        <v>0</v>
      </c>
      <c r="Q252" s="0" t="n">
        <v>250</v>
      </c>
      <c r="R252" s="4" t="n">
        <f aca="false">ROUND(Q252*$I$7/255,0)</f>
        <v>61</v>
      </c>
      <c r="S252" s="4" t="n">
        <f aca="false">IF(R252&gt;$J$4,IF(R252&gt;$I$7-$J$6, 2, 1),0)</f>
        <v>2</v>
      </c>
      <c r="T252" s="4" t="n">
        <f aca="false">IF($R252=0,0,IF($S252=0,0,IF($S252=1,(1+INT(($R252-$J$4-1)/$J$5)),IF($S252=2,$I$3-1,0))))</f>
        <v>15</v>
      </c>
      <c r="U252" s="4" t="n">
        <f aca="false">IF($R252=0,0,IF($S252=0,$R252+$L$4,IF($S252=1,$R252-$J$4-(INT(($R252-$J$4-1)/$J$5))*$J$5,IF($S252=2,$R252-$J$4-$K$5,0))))</f>
        <v>2</v>
      </c>
      <c r="V252" s="4" t="str">
        <f aca="false">com.sun.star.sheet.addin.Analysis.getDec2Bin(T252+U252*32,8)</f>
        <v>01001111</v>
      </c>
    </row>
    <row r="253" customFormat="false" ht="15" hidden="false" customHeight="true" outlineLevel="0" collapsed="false">
      <c r="B253" s="0"/>
      <c r="P253" s="4" t="n">
        <f aca="false">IF(R253=R252,0,1)</f>
        <v>0</v>
      </c>
      <c r="Q253" s="0" t="n">
        <v>251</v>
      </c>
      <c r="R253" s="4" t="n">
        <f aca="false">ROUND(Q253*$I$7/255,0)</f>
        <v>61</v>
      </c>
      <c r="S253" s="4" t="n">
        <f aca="false">IF(R253&gt;$J$4,IF(R253&gt;$I$7-$J$6, 2, 1),0)</f>
        <v>2</v>
      </c>
      <c r="T253" s="4" t="n">
        <f aca="false">IF($R253=0,0,IF($S253=0,0,IF($S253=1,(1+INT(($R253-$J$4-1)/$J$5)),IF($S253=2,$I$3-1,0))))</f>
        <v>15</v>
      </c>
      <c r="U253" s="4" t="n">
        <f aca="false">IF($R253=0,0,IF($S253=0,$R253+$L$4,IF($S253=1,$R253-$J$4-(INT(($R253-$J$4-1)/$J$5))*$J$5,IF($S253=2,$R253-$J$4-$K$5,0))))</f>
        <v>2</v>
      </c>
      <c r="V253" s="4" t="str">
        <f aca="false">com.sun.star.sheet.addin.Analysis.getDec2Bin(T253+U253*32,8)</f>
        <v>01001111</v>
      </c>
    </row>
    <row r="254" customFormat="false" ht="15" hidden="false" customHeight="true" outlineLevel="0" collapsed="false">
      <c r="B254" s="0"/>
      <c r="P254" s="4" t="n">
        <f aca="false">IF(R254=R253,0,1)</f>
        <v>0</v>
      </c>
      <c r="Q254" s="0" t="n">
        <v>252</v>
      </c>
      <c r="R254" s="4" t="n">
        <f aca="false">ROUND(Q254*$I$7/255,0)</f>
        <v>61</v>
      </c>
      <c r="S254" s="4" t="n">
        <f aca="false">IF(R254&gt;$J$4,IF(R254&gt;$I$7-$J$6, 2, 1),0)</f>
        <v>2</v>
      </c>
      <c r="T254" s="4" t="n">
        <f aca="false">IF($R254=0,0,IF($S254=0,0,IF($S254=1,(1+INT(($R254-$J$4-1)/$J$5)),IF($S254=2,$I$3-1,0))))</f>
        <v>15</v>
      </c>
      <c r="U254" s="4" t="n">
        <f aca="false">IF($R254=0,0,IF($S254=0,$R254+$L$4,IF($S254=1,$R254-$J$4-(INT(($R254-$J$4-1)/$J$5))*$J$5,IF($S254=2,$R254-$J$4-$K$5,0))))</f>
        <v>2</v>
      </c>
      <c r="V254" s="4" t="str">
        <f aca="false">com.sun.star.sheet.addin.Analysis.getDec2Bin(T254+U254*32,8)</f>
        <v>01001111</v>
      </c>
    </row>
    <row r="255" customFormat="false" ht="15" hidden="false" customHeight="true" outlineLevel="0" collapsed="false">
      <c r="B255" s="0"/>
      <c r="P255" s="4" t="n">
        <f aca="false">IF(R255=R254,0,1)</f>
        <v>1</v>
      </c>
      <c r="Q255" s="0" t="n">
        <v>253</v>
      </c>
      <c r="R255" s="4" t="n">
        <f aca="false">ROUND(Q255*$I$7/255,0)</f>
        <v>62</v>
      </c>
      <c r="S255" s="4" t="n">
        <f aca="false">IF(R255&gt;$J$4,IF(R255&gt;$I$7-$J$6, 2, 1),0)</f>
        <v>2</v>
      </c>
      <c r="T255" s="4" t="n">
        <f aca="false">IF($R255=0,0,IF($S255=0,0,IF($S255=1,(1+INT(($R255-$J$4-1)/$J$5)),IF($S255=2,$I$3-1,0))))</f>
        <v>15</v>
      </c>
      <c r="U255" s="4" t="n">
        <f aca="false">IF($R255=0,0,IF($S255=0,$R255+$L$4,IF($S255=1,$R255-$J$4-(INT(($R255-$J$4-1)/$J$5))*$J$5,IF($S255=2,$R255-$J$4-$K$5,0))))</f>
        <v>3</v>
      </c>
      <c r="V255" s="4" t="str">
        <f aca="false">com.sun.star.sheet.addin.Analysis.getDec2Bin(T255+U255*32,8)</f>
        <v>01101111</v>
      </c>
    </row>
    <row r="256" customFormat="false" ht="15" hidden="false" customHeight="true" outlineLevel="0" collapsed="false">
      <c r="B256" s="0"/>
      <c r="P256" s="4" t="n">
        <f aca="false">IF(R256=R255,0,1)</f>
        <v>0</v>
      </c>
      <c r="Q256" s="0" t="n">
        <v>254</v>
      </c>
      <c r="R256" s="4" t="n">
        <f aca="false">ROUND(Q256*$I$7/255,0)</f>
        <v>62</v>
      </c>
      <c r="S256" s="4" t="n">
        <f aca="false">IF(R256&gt;$J$4,IF(R256&gt;$I$7-$J$6, 2, 1),0)</f>
        <v>2</v>
      </c>
      <c r="T256" s="4" t="n">
        <f aca="false">IF($R256=0,0,IF($S256=0,0,IF($S256=1,(1+INT(($R256-$J$4-1)/$J$5)),IF($S256=2,$I$3-1,0))))</f>
        <v>15</v>
      </c>
      <c r="U256" s="4" t="n">
        <f aca="false">IF($R256=0,0,IF($S256=0,$R256+$L$4,IF($S256=1,$R256-$J$4-(INT(($R256-$J$4-1)/$J$5))*$J$5,IF($S256=2,$R256-$J$4-$K$5,0))))</f>
        <v>3</v>
      </c>
      <c r="V256" s="4" t="str">
        <f aca="false">com.sun.star.sheet.addin.Analysis.getDec2Bin(T256+U256*32,8)</f>
        <v>01101111</v>
      </c>
    </row>
    <row r="257" customFormat="false" ht="15" hidden="false" customHeight="true" outlineLevel="0" collapsed="false">
      <c r="B257" s="0"/>
      <c r="P257" s="4" t="n">
        <f aca="false">IF(R257=R256,0,1)</f>
        <v>0</v>
      </c>
      <c r="Q257" s="0" t="n">
        <v>255</v>
      </c>
      <c r="R257" s="4" t="n">
        <f aca="false">ROUND(Q257*$I$7/255,0)</f>
        <v>62</v>
      </c>
      <c r="S257" s="4" t="n">
        <f aca="false">IF(R257&gt;$J$4,IF(R257&gt;$I$7-$J$6, 2, 1),0)</f>
        <v>2</v>
      </c>
      <c r="T257" s="4" t="n">
        <f aca="false">IF($R257=0,0,IF($S257=0,0,IF($S257=1,(1+INT(($R257-$J$4-1)/$J$5)),IF($S257=2,$I$3-1,0))))</f>
        <v>15</v>
      </c>
      <c r="U257" s="4" t="n">
        <f aca="false">IF($R257=0,0,IF($S257=0,$R257+$L$4,IF($S257=1,$R257-$J$4-(INT(($R257-$J$4-1)/$J$5))*$J$5,IF($S257=2,$R257-$J$4-$K$5,0))))</f>
        <v>3</v>
      </c>
      <c r="V257" s="4" t="str">
        <f aca="false">com.sun.star.sheet.addin.Analysis.getDec2Bin(T257+U257*32,8)</f>
        <v>01101111</v>
      </c>
    </row>
    <row r="328" customFormat="false" ht="13.8" hidden="false" customHeight="false" outlineLevel="0" collapsed="false">
      <c r="B328" s="0"/>
    </row>
  </sheetData>
  <autoFilter ref="P1:V25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66796875" defaultRowHeight="12.8" zeroHeight="false" outlineLevelRow="0" outlineLevelCol="0"/>
  <cols>
    <col collapsed="false" customWidth="true" hidden="false" outlineLevel="0" max="4" min="4" style="0" width="11.14"/>
    <col collapsed="false" customWidth="false" hidden="false" outlineLevel="0" max="1024" min="65" style="4" width="8.66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5" hidden="false" customHeight="true" outlineLevel="0" collapsed="false"/>
    <row r="4" customFormat="false" ht="15" hidden="false" customHeight="true" outlineLevel="0" collapsed="false"/>
    <row r="5" customFormat="false" ht="15" hidden="false" customHeight="true" outlineLevel="0" collapsed="false">
      <c r="C5" s="0" t="n">
        <v>20</v>
      </c>
    </row>
    <row r="6" customFormat="false" ht="15" hidden="false" customHeight="true" outlineLevel="0" collapsed="false">
      <c r="C6" s="0" t="n">
        <f aca="false">C5*1000000</f>
        <v>20000000</v>
      </c>
    </row>
    <row r="7" customFormat="false" ht="15" hidden="false" customHeight="true" outlineLevel="0" collapsed="false">
      <c r="C7" s="0" t="n">
        <f aca="false">C6/128</f>
        <v>156250</v>
      </c>
      <c r="I7" s="0" t="s">
        <v>28</v>
      </c>
      <c r="J7" s="0" t="n">
        <v>16</v>
      </c>
    </row>
    <row r="8" customFormat="false" ht="15" hidden="false" customHeight="true" outlineLevel="0" collapsed="false">
      <c r="C8" s="0" t="n">
        <f aca="false">C7/13</f>
        <v>12019.2307692308</v>
      </c>
      <c r="D8" s="0" t="n">
        <v>16</v>
      </c>
      <c r="I8" s="0" t="s">
        <v>106</v>
      </c>
      <c r="J8" s="0" t="n">
        <v>1</v>
      </c>
    </row>
    <row r="9" customFormat="false" ht="15" hidden="false" customHeight="true" outlineLevel="0" collapsed="false">
      <c r="C9" s="0" t="n">
        <f aca="false">C8/128</f>
        <v>93.9002403846154</v>
      </c>
      <c r="D9" s="0" t="n">
        <f aca="false">2*PI()</f>
        <v>6.28318530717959</v>
      </c>
      <c r="I9" s="0" t="s">
        <v>107</v>
      </c>
      <c r="J9" s="0" t="n">
        <v>2</v>
      </c>
    </row>
    <row r="10" customFormat="false" ht="15" hidden="false" customHeight="true" outlineLevel="0" collapsed="false">
      <c r="C10" s="0" t="n">
        <v>0</v>
      </c>
      <c r="D10" s="0" t="n">
        <f aca="false">$D$9*C10/D8</f>
        <v>0</v>
      </c>
      <c r="E10" s="0" t="n">
        <f aca="false">D10/$D$9*$C$8</f>
        <v>0</v>
      </c>
    </row>
    <row r="11" customFormat="false" ht="15" hidden="false" customHeight="true" outlineLevel="0" collapsed="false">
      <c r="C11" s="0" t="n">
        <f aca="false">C10+1</f>
        <v>1</v>
      </c>
      <c r="D11" s="0" t="n">
        <f aca="false">$D$9*C11/$D$8</f>
        <v>0.392699081698724</v>
      </c>
      <c r="E11" s="0" t="n">
        <f aca="false">D11/$D$9*$C$8</f>
        <v>751.201923076923</v>
      </c>
      <c r="I11" s="0" t="s">
        <v>108</v>
      </c>
      <c r="J11" s="0" t="n">
        <v>10</v>
      </c>
    </row>
    <row r="12" customFormat="false" ht="15" hidden="false" customHeight="true" outlineLevel="0" collapsed="false">
      <c r="C12" s="0" t="n">
        <f aca="false">C11+1</f>
        <v>2</v>
      </c>
      <c r="D12" s="0" t="n">
        <f aca="false">$D$9*C12/$D$8</f>
        <v>0.785398163397448</v>
      </c>
      <c r="E12" s="0" t="n">
        <f aca="false">D12/$D$9*$C$8</f>
        <v>1502.40384615385</v>
      </c>
      <c r="I12" s="0" t="s">
        <v>109</v>
      </c>
      <c r="J12" s="0" t="n">
        <f aca="false">J11+J7*LN(J9*J8)/LN(2)</f>
        <v>26</v>
      </c>
    </row>
    <row r="13" customFormat="false" ht="15" hidden="false" customHeight="true" outlineLevel="0" collapsed="false">
      <c r="C13" s="0" t="n">
        <f aca="false">C12+1</f>
        <v>3</v>
      </c>
      <c r="D13" s="0" t="n">
        <f aca="false">$D$9*C13/$D$8</f>
        <v>1.17809724509617</v>
      </c>
      <c r="E13" s="0" t="n">
        <f aca="false">D13/$D$9*$C$8</f>
        <v>2253.60576923077</v>
      </c>
    </row>
    <row r="14" customFormat="false" ht="15" hidden="false" customHeight="true" outlineLevel="0" collapsed="false">
      <c r="C14" s="0" t="n">
        <f aca="false">C13+1</f>
        <v>4</v>
      </c>
      <c r="D14" s="0" t="n">
        <f aca="false">$D$9*C14/$D$8</f>
        <v>1.5707963267949</v>
      </c>
      <c r="E14" s="0" t="n">
        <f aca="false">D14/$D$9*$C$8</f>
        <v>3004.80769230769</v>
      </c>
    </row>
    <row r="15" customFormat="false" ht="15" hidden="false" customHeight="true" outlineLevel="0" collapsed="false">
      <c r="C15" s="0" t="n">
        <f aca="false">C14+1</f>
        <v>5</v>
      </c>
      <c r="D15" s="0" t="n">
        <f aca="false">$D$9*C15/$D$8</f>
        <v>1.96349540849362</v>
      </c>
      <c r="E15" s="0" t="n">
        <f aca="false">D15/$D$9*$C$8</f>
        <v>3756.00961538462</v>
      </c>
    </row>
    <row r="16" customFormat="false" ht="15" hidden="false" customHeight="true" outlineLevel="0" collapsed="false">
      <c r="C16" s="0" t="n">
        <f aca="false">C15+1</f>
        <v>6</v>
      </c>
      <c r="D16" s="0" t="n">
        <f aca="false">$D$9*C16/$D$8</f>
        <v>2.35619449019234</v>
      </c>
      <c r="E16" s="0" t="n">
        <f aca="false">D16/$D$9*$C$8</f>
        <v>4507.21153846154</v>
      </c>
    </row>
    <row r="17" customFormat="false" ht="15" hidden="false" customHeight="true" outlineLevel="0" collapsed="false">
      <c r="C17" s="0" t="n">
        <f aca="false">C16+1</f>
        <v>7</v>
      </c>
      <c r="D17" s="0" t="n">
        <f aca="false">$D$9*C17/$D$8</f>
        <v>2.74889357189107</v>
      </c>
      <c r="E17" s="0" t="n">
        <f aca="false">D17/$D$9*$C$8</f>
        <v>5258.41346153846</v>
      </c>
    </row>
    <row r="18" customFormat="false" ht="15" hidden="false" customHeight="true" outlineLevel="0" collapsed="false">
      <c r="C18" s="0" t="n">
        <f aca="false">C17+1</f>
        <v>8</v>
      </c>
      <c r="D18" s="0" t="n">
        <f aca="false">$D$9*C18/$D$8</f>
        <v>3.14159265358979</v>
      </c>
      <c r="E18" s="0" t="n">
        <f aca="false">D18/$D$9*$C$8</f>
        <v>6009.61538461539</v>
      </c>
    </row>
    <row r="19" customFormat="false" ht="15" hidden="false" customHeight="true" outlineLevel="0" collapsed="false">
      <c r="C19" s="0" t="n">
        <f aca="false">C18+1</f>
        <v>9</v>
      </c>
      <c r="D19" s="0" t="n">
        <f aca="false">$D$9*C19/$D$8</f>
        <v>3.53429173528852</v>
      </c>
      <c r="E19" s="0" t="n">
        <f aca="false">D19/$D$9*$C$8</f>
        <v>6760.81730769231</v>
      </c>
    </row>
    <row r="20" customFormat="false" ht="15" hidden="false" customHeight="true" outlineLevel="0" collapsed="false">
      <c r="C20" s="0" t="n">
        <f aca="false">C19+1</f>
        <v>10</v>
      </c>
      <c r="D20" s="0" t="n">
        <f aca="false">$D$9*C20/$D$8</f>
        <v>3.92699081698724</v>
      </c>
      <c r="E20" s="0" t="n">
        <f aca="false">D20/$D$9*$C$8</f>
        <v>7512.01923076923</v>
      </c>
    </row>
    <row r="21" customFormat="false" ht="15" hidden="false" customHeight="true" outlineLevel="0" collapsed="false">
      <c r="C21" s="0" t="n">
        <f aca="false">C20+1</f>
        <v>11</v>
      </c>
      <c r="D21" s="0" t="n">
        <f aca="false">$D$9*C21/$D$8</f>
        <v>4.31968989868597</v>
      </c>
      <c r="E21" s="0" t="n">
        <f aca="false">D21/$D$9*$C$8</f>
        <v>8263.22115384615</v>
      </c>
    </row>
    <row r="22" customFormat="false" ht="15" hidden="false" customHeight="true" outlineLevel="0" collapsed="false">
      <c r="C22" s="0" t="n">
        <f aca="false">C21+1</f>
        <v>12</v>
      </c>
      <c r="D22" s="0" t="n">
        <f aca="false">$D$9*C22/$D$8</f>
        <v>4.71238898038469</v>
      </c>
      <c r="E22" s="0" t="n">
        <f aca="false">D22/$D$9*$C$8</f>
        <v>9014.42307692308</v>
      </c>
    </row>
    <row r="23" customFormat="false" ht="15" hidden="false" customHeight="true" outlineLevel="0" collapsed="false">
      <c r="C23" s="0" t="n">
        <f aca="false">C22+1</f>
        <v>13</v>
      </c>
      <c r="D23" s="0" t="n">
        <f aca="false">$D$9*C23/$D$8</f>
        <v>5.10508806208341</v>
      </c>
      <c r="E23" s="0" t="n">
        <f aca="false">D23/$D$9*$C$8</f>
        <v>9765.625</v>
      </c>
    </row>
    <row r="24" customFormat="false" ht="15" hidden="false" customHeight="true" outlineLevel="0" collapsed="false">
      <c r="C24" s="0" t="n">
        <f aca="false">C23+1</f>
        <v>14</v>
      </c>
      <c r="D24" s="0" t="n">
        <f aca="false">$D$9*C24/$D$8</f>
        <v>5.49778714378214</v>
      </c>
      <c r="E24" s="0" t="n">
        <f aca="false">D24/$D$9*$C$8</f>
        <v>10516.8269230769</v>
      </c>
    </row>
    <row r="25" customFormat="false" ht="15" hidden="false" customHeight="true" outlineLevel="0" collapsed="false">
      <c r="C25" s="0" t="n">
        <f aca="false">C24+1</f>
        <v>15</v>
      </c>
      <c r="D25" s="0" t="n">
        <f aca="false">$D$9*C25/$D$8</f>
        <v>5.89048622548086</v>
      </c>
      <c r="E25" s="0" t="n">
        <f aca="false">D25/$D$9*$C$8</f>
        <v>11268.0288461538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66796875" defaultRowHeight="12.8" zeroHeight="false" outlineLevelRow="0" outlineLevelCol="0"/>
  <cols>
    <col collapsed="false" customWidth="true" hidden="false" outlineLevel="0" max="3" min="3" style="0" width="12.32"/>
    <col collapsed="false" customWidth="true" hidden="false" outlineLevel="0" max="5" min="4" style="0" width="11.14"/>
    <col collapsed="false" customWidth="true" hidden="false" outlineLevel="0" max="11" min="11" style="0" width="12.32"/>
    <col collapsed="false" customWidth="false" hidden="false" outlineLevel="0" max="1024" min="65" style="4" width="8.66"/>
  </cols>
  <sheetData>
    <row r="1" customFormat="false" ht="15" hidden="false" customHeight="true" outlineLevel="0" collapsed="false"/>
    <row r="2" customFormat="false" ht="15" hidden="false" customHeight="true" outlineLevel="0" collapsed="false">
      <c r="B2" s="0" t="s">
        <v>110</v>
      </c>
      <c r="C2" s="0" t="n">
        <v>1023</v>
      </c>
      <c r="E2" s="0" t="n">
        <v>4096</v>
      </c>
      <c r="I2" s="0" t="n">
        <f aca="false">E2</f>
        <v>4096</v>
      </c>
      <c r="J2" s="0" t="n">
        <f aca="false">I2*I2/$E$2</f>
        <v>4096</v>
      </c>
      <c r="K2" s="0" t="n">
        <f aca="false">I2/$E$2</f>
        <v>1</v>
      </c>
      <c r="L2" s="0" t="n">
        <f aca="false">J2/$E$2</f>
        <v>1</v>
      </c>
      <c r="M2" s="0" t="e">
        <f aca="false">FLOOR(($E$8-J2)/2,1,1,1)</f>
        <v>#VALUE!</v>
      </c>
      <c r="N2" s="0" t="e">
        <f aca="false">FLOOR(ABS(M2),1,1,1)*SIGN(M2)</f>
        <v>#VALUE!</v>
      </c>
    </row>
    <row r="3" customFormat="false" ht="15" hidden="false" customHeight="true" outlineLevel="0" collapsed="false">
      <c r="B3" s="0" t="s">
        <v>111</v>
      </c>
      <c r="C3" s="0" t="n">
        <v>200</v>
      </c>
      <c r="E3" s="0" t="n">
        <f aca="false">C2-C3</f>
        <v>823</v>
      </c>
      <c r="I3" s="0" t="e">
        <f aca="false">I2+N2</f>
        <v>#VALUE!</v>
      </c>
      <c r="J3" s="0" t="e">
        <f aca="false">FLOOR(I3*I3/$E$2,1,1,1)</f>
        <v>#VALUE!</v>
      </c>
      <c r="K3" s="0" t="e">
        <f aca="false">I3/$E$2</f>
        <v>#VALUE!</v>
      </c>
      <c r="L3" s="0" t="e">
        <f aca="false">J3/$E$2</f>
        <v>#VALUE!</v>
      </c>
      <c r="M3" s="0" t="e">
        <f aca="false">($E$8-J3)/2</f>
        <v>#VALUE!</v>
      </c>
      <c r="N3" s="0" t="e">
        <f aca="false">FLOOR(ABS(M3),1,1,1)*SIGN(M3)</f>
        <v>#VALUE!</v>
      </c>
    </row>
    <row r="4" customFormat="false" ht="15" hidden="false" customHeight="true" outlineLevel="0" collapsed="false">
      <c r="B4" s="0" t="s">
        <v>112</v>
      </c>
      <c r="C4" s="0" t="n">
        <v>74</v>
      </c>
      <c r="E4" s="0" t="e">
        <f aca="false">E3*FLOOR(C4,1,1,1)</f>
        <v>#VALUE!</v>
      </c>
      <c r="I4" s="0" t="e">
        <f aca="false">I3+N3</f>
        <v>#VALUE!</v>
      </c>
      <c r="J4" s="0" t="e">
        <f aca="false">FLOOR(I4*I4/$E$2,1,1,1)</f>
        <v>#VALUE!</v>
      </c>
      <c r="K4" s="0" t="e">
        <f aca="false">I4/$E$2</f>
        <v>#VALUE!</v>
      </c>
      <c r="L4" s="0" t="e">
        <f aca="false">J4/$E$2</f>
        <v>#VALUE!</v>
      </c>
      <c r="M4" s="0" t="e">
        <f aca="false">($E$8-J4)/2</f>
        <v>#VALUE!</v>
      </c>
      <c r="N4" s="0" t="e">
        <f aca="false">FLOOR(ABS(M4),1,1,1)*SIGN(M4)</f>
        <v>#VALUE!</v>
      </c>
    </row>
    <row r="5" customFormat="false" ht="15" hidden="false" customHeight="true" outlineLevel="0" collapsed="false">
      <c r="E5" s="0" t="e">
        <f aca="false">E4*1000</f>
        <v>#VALUE!</v>
      </c>
      <c r="F5" s="0" t="e">
        <f aca="false">LN(E5)/LN(2)</f>
        <v>#VALUE!</v>
      </c>
      <c r="G5" s="0" t="e">
        <f aca="false">FLOOR(E5/E2,1,1,1)</f>
        <v>#VALUE!</v>
      </c>
      <c r="I5" s="0" t="e">
        <f aca="false">I4+N4</f>
        <v>#VALUE!</v>
      </c>
      <c r="J5" s="0" t="e">
        <f aca="false">FLOOR(I5*I5/$E$2,1,1,1)</f>
        <v>#VALUE!</v>
      </c>
      <c r="K5" s="0" t="e">
        <f aca="false">I5/$E$2</f>
        <v>#VALUE!</v>
      </c>
      <c r="L5" s="0" t="e">
        <f aca="false">J5/$E$2</f>
        <v>#VALUE!</v>
      </c>
      <c r="M5" s="0" t="e">
        <f aca="false">($E$8-J5)/2</f>
        <v>#VALUE!</v>
      </c>
      <c r="N5" s="0" t="e">
        <f aca="false">FLOOR(ABS(M5),1,1,1)*SIGN(M5)</f>
        <v>#VALUE!</v>
      </c>
    </row>
    <row r="6" customFormat="false" ht="15" hidden="false" customHeight="true" outlineLevel="0" collapsed="false">
      <c r="B6" s="0" t="s">
        <v>113</v>
      </c>
      <c r="C6" s="0" t="n">
        <v>58000</v>
      </c>
      <c r="E6" s="0" t="n">
        <f aca="false">C6*E2</f>
        <v>237568000</v>
      </c>
      <c r="F6" s="0" t="n">
        <f aca="false">LN(E6)/LN(2)</f>
        <v>27.8237652797897</v>
      </c>
      <c r="G6" s="0" t="e">
        <f aca="false">(G5+C6)/C6</f>
        <v>#VALUE!</v>
      </c>
      <c r="I6" s="0" t="e">
        <f aca="false">I5+N5</f>
        <v>#VALUE!</v>
      </c>
      <c r="J6" s="0" t="e">
        <f aca="false">FLOOR(I6*I6/$E$2,1,1,1)</f>
        <v>#VALUE!</v>
      </c>
      <c r="K6" s="0" t="e">
        <f aca="false">I6/$E$2</f>
        <v>#VALUE!</v>
      </c>
      <c r="L6" s="0" t="e">
        <f aca="false">J6/$E$2</f>
        <v>#VALUE!</v>
      </c>
      <c r="M6" s="0" t="e">
        <f aca="false">($E$8-J6)/2</f>
        <v>#VALUE!</v>
      </c>
      <c r="N6" s="0" t="e">
        <f aca="false">FLOOR(ABS(M6),1,1,1)*SIGN(M6)</f>
        <v>#VALUE!</v>
      </c>
    </row>
    <row r="7" customFormat="false" ht="15" hidden="false" customHeight="true" outlineLevel="0" collapsed="false">
      <c r="E7" s="0" t="e">
        <f aca="false">E5+E6</f>
        <v>#VALUE!</v>
      </c>
      <c r="F7" s="0" t="e">
        <f aca="false">LN(E7)/LN(2)</f>
        <v>#VALUE!</v>
      </c>
      <c r="I7" s="0" t="e">
        <f aca="false">I6+N6</f>
        <v>#VALUE!</v>
      </c>
      <c r="J7" s="0" t="e">
        <f aca="false">FLOOR(I7*I7/$E$2,1,1,1)</f>
        <v>#VALUE!</v>
      </c>
      <c r="K7" s="0" t="e">
        <f aca="false">I7/$E$2</f>
        <v>#VALUE!</v>
      </c>
      <c r="L7" s="0" t="e">
        <f aca="false">J7/$E$2</f>
        <v>#VALUE!</v>
      </c>
      <c r="M7" s="0" t="e">
        <f aca="false">($E$8-J7)/2</f>
        <v>#VALUE!</v>
      </c>
      <c r="N7" s="0" t="e">
        <f aca="false">FLOOR(ABS(M7),1,1,1)*SIGN(M7)</f>
        <v>#VALUE!</v>
      </c>
    </row>
    <row r="8" customFormat="false" ht="15" hidden="false" customHeight="true" outlineLevel="0" collapsed="false">
      <c r="E8" s="0" t="e">
        <f aca="false">ROUND(E7/C6,0)</f>
        <v>#VALUE!</v>
      </c>
      <c r="G8" s="0" t="e">
        <f aca="false">E8/E2</f>
        <v>#VALUE!</v>
      </c>
      <c r="I8" s="0" t="e">
        <f aca="false">I7+N7</f>
        <v>#VALUE!</v>
      </c>
      <c r="J8" s="0" t="e">
        <f aca="false">FLOOR(I8*I8/$E$2,1,1,1)</f>
        <v>#VALUE!</v>
      </c>
      <c r="K8" s="0" t="e">
        <f aca="false">I8/$E$2</f>
        <v>#VALUE!</v>
      </c>
      <c r="L8" s="0" t="e">
        <f aca="false">J8/$E$2</f>
        <v>#VALUE!</v>
      </c>
      <c r="M8" s="0" t="e">
        <f aca="false">($E$8-J8)/2</f>
        <v>#VALUE!</v>
      </c>
      <c r="N8" s="0" t="e">
        <f aca="false">FLOOR(ABS(M8),1,1,1)*SIGN(M8)</f>
        <v>#VALUE!</v>
      </c>
    </row>
    <row r="9" customFormat="false" ht="15" hidden="false" customHeight="true" outlineLevel="0" collapsed="false">
      <c r="I9" s="0" t="e">
        <f aca="false">I8+N8</f>
        <v>#VALUE!</v>
      </c>
      <c r="J9" s="0" t="e">
        <f aca="false">FLOOR(I9*I9/$E$2,1,1,1)</f>
        <v>#VALUE!</v>
      </c>
      <c r="K9" s="0" t="e">
        <f aca="false">I9/$E$2</f>
        <v>#VALUE!</v>
      </c>
      <c r="L9" s="0" t="e">
        <f aca="false">J9/$E$2</f>
        <v>#VALUE!</v>
      </c>
      <c r="M9" s="0" t="e">
        <f aca="false">($E$8-J9)/2</f>
        <v>#VALUE!</v>
      </c>
      <c r="N9" s="0" t="e">
        <f aca="false">FLOOR(ABS(M9),1,1,1)*SIGN(M9)</f>
        <v>#VALUE!</v>
      </c>
    </row>
    <row r="10" customFormat="false" ht="15" hidden="false" customHeight="true" outlineLevel="0" collapsed="false">
      <c r="I10" s="0" t="e">
        <f aca="false">I9+N9</f>
        <v>#VALUE!</v>
      </c>
      <c r="J10" s="0" t="e">
        <f aca="false">FLOOR(I10*I10/$E$2,1,1,1)</f>
        <v>#VALUE!</v>
      </c>
      <c r="K10" s="0" t="e">
        <f aca="false">I10/$E$2</f>
        <v>#VALUE!</v>
      </c>
      <c r="L10" s="0" t="e">
        <f aca="false">J10/$E$2</f>
        <v>#VALUE!</v>
      </c>
      <c r="M10" s="0" t="e">
        <f aca="false">($E$8-J10)/2</f>
        <v>#VALUE!</v>
      </c>
      <c r="N10" s="0" t="e">
        <f aca="false">FLOOR(ABS(M10),1,1,1)*SIGN(M10)</f>
        <v>#VALUE!</v>
      </c>
    </row>
    <row r="11" customFormat="false" ht="15" hidden="false" customHeight="true" outlineLevel="0" collapsed="false">
      <c r="I11" s="0" t="e">
        <f aca="false">I10+N10</f>
        <v>#VALUE!</v>
      </c>
      <c r="J11" s="0" t="e">
        <f aca="false">FLOOR(I11*I11/$E$2,1,1,1)</f>
        <v>#VALUE!</v>
      </c>
      <c r="K11" s="0" t="e">
        <f aca="false">I11/$E$2</f>
        <v>#VALUE!</v>
      </c>
      <c r="L11" s="0" t="e">
        <f aca="false">J11/$E$2</f>
        <v>#VALUE!</v>
      </c>
      <c r="M11" s="0" t="e">
        <f aca="false">($E$8-J11)/2</f>
        <v>#VALUE!</v>
      </c>
      <c r="N11" s="0" t="e">
        <f aca="false">FLOOR(ABS(M11),1,1,1)*SIGN(M11)</f>
        <v>#VALUE!</v>
      </c>
    </row>
    <row r="12" customFormat="false" ht="15" hidden="false" customHeight="true" outlineLevel="0" collapsed="false">
      <c r="I12" s="0" t="e">
        <f aca="false">I11+N11</f>
        <v>#VALUE!</v>
      </c>
      <c r="J12" s="0" t="e">
        <f aca="false">FLOOR(I12*I12/$E$2,1,1,1)</f>
        <v>#VALUE!</v>
      </c>
      <c r="K12" s="0" t="e">
        <f aca="false">I12/$E$2</f>
        <v>#VALUE!</v>
      </c>
      <c r="L12" s="0" t="e">
        <f aca="false">J12/$E$2</f>
        <v>#VALUE!</v>
      </c>
      <c r="M12" s="0" t="e">
        <f aca="false">($E$8-J12)/2</f>
        <v>#VALUE!</v>
      </c>
      <c r="N12" s="0" t="e">
        <f aca="false">FLOOR(ABS(M12),1,1,1)*SIGN(M12)</f>
        <v>#VALUE!</v>
      </c>
    </row>
    <row r="13" customFormat="false" ht="15" hidden="false" customHeight="true" outlineLevel="0" collapsed="false">
      <c r="I13" s="0" t="e">
        <f aca="false">I12+N12</f>
        <v>#VALUE!</v>
      </c>
      <c r="J13" s="0" t="e">
        <f aca="false">FLOOR(I13*I13/$E$2,1,1,1)</f>
        <v>#VALUE!</v>
      </c>
      <c r="K13" s="0" t="e">
        <f aca="false">I13/$E$2</f>
        <v>#VALUE!</v>
      </c>
      <c r="L13" s="0" t="e">
        <f aca="false">J13/$E$2</f>
        <v>#VALUE!</v>
      </c>
      <c r="M13" s="0" t="e">
        <f aca="false">($E$8-J13)/2</f>
        <v>#VALUE!</v>
      </c>
      <c r="N13" s="0" t="e">
        <f aca="false">FLOOR(ABS(M13),1,1,1)*SIGN(M13)</f>
        <v>#VALUE!</v>
      </c>
    </row>
    <row r="14" customFormat="false" ht="15" hidden="false" customHeight="true" outlineLevel="0" collapsed="false"/>
    <row r="15" customFormat="false" ht="15" hidden="false" customHeight="true" outlineLevel="0" collapsed="false">
      <c r="C15" s="0" t="n">
        <v>7000</v>
      </c>
      <c r="D15" s="0" t="n">
        <f aca="false">C15/60</f>
        <v>116.666666666667</v>
      </c>
      <c r="E15" s="0" t="n">
        <f aca="false">1/D15</f>
        <v>0.00857142857142857</v>
      </c>
      <c r="F15" s="0" t="n">
        <f aca="false">E15*2</f>
        <v>0.0171428571428571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ColWidth="8.66796875" defaultRowHeight="12.8" zeroHeight="false" outlineLevelRow="0" outlineLevelCol="0"/>
  <cols>
    <col collapsed="false" customWidth="true" hidden="false" outlineLevel="0" max="1" min="1" style="0" width="1.92"/>
    <col collapsed="false" customWidth="true" hidden="false" outlineLevel="0" max="6" min="6" style="0" width="16.29"/>
    <col collapsed="false" customWidth="true" hidden="false" outlineLevel="0" max="23" min="20" style="0" width="12.32"/>
    <col collapsed="false" customWidth="false" hidden="false" outlineLevel="0" max="1024" min="65" style="4" width="8.66"/>
  </cols>
  <sheetData>
    <row r="1" customFormat="false" ht="15" hidden="false" customHeight="true" outlineLevel="0" collapsed="false"/>
    <row r="2" customFormat="false" ht="15" hidden="false" customHeight="true" outlineLevel="0" collapsed="false">
      <c r="C2" s="0" t="n">
        <v>1000</v>
      </c>
      <c r="L2" s="0" t="n">
        <v>1</v>
      </c>
      <c r="S2" s="0" t="n">
        <f aca="false">1/C8</f>
        <v>0.000454545454545455</v>
      </c>
      <c r="T2" s="0" t="n">
        <f aca="false">1/C7</f>
        <v>0.000212765957446808</v>
      </c>
      <c r="U2" s="0" t="n">
        <f aca="false">1/C6</f>
        <v>0.0001</v>
      </c>
      <c r="V2" s="0" t="n">
        <f aca="false">1/C5</f>
        <v>4.54545454545455E-005</v>
      </c>
      <c r="W2" s="0" t="n">
        <f aca="false">1/C4</f>
        <v>2.12765957446808E-005</v>
      </c>
    </row>
    <row r="3" customFormat="false" ht="15" hidden="false" customHeight="true" outlineLevel="0" collapsed="false">
      <c r="E3" s="0" t="n">
        <f aca="false">AA3</f>
        <v>1023</v>
      </c>
      <c r="F3" s="0" t="s">
        <v>114</v>
      </c>
      <c r="H3" s="0" t="n">
        <v>557</v>
      </c>
      <c r="I3" s="0" t="s">
        <v>115</v>
      </c>
      <c r="L3" s="0" t="n">
        <f aca="false">H3+INT(K4/2)-L$2+1</f>
        <v>560</v>
      </c>
      <c r="N3" s="0" t="n">
        <v>0</v>
      </c>
      <c r="O3" s="0" t="n">
        <f aca="false">IF(N3=0,IF(N2=1,1-O2,O2),O2)</f>
        <v>0</v>
      </c>
      <c r="P3" s="0" t="n">
        <f aca="false">IF(O3=0,IF(O2=1,1-P2,P2),P2)</f>
        <v>0</v>
      </c>
      <c r="Q3" s="0" t="n">
        <f aca="false">IF(P3=0,IF(P2=1,1-Q2,Q2),Q2)</f>
        <v>0</v>
      </c>
      <c r="R3" s="0" t="n">
        <f aca="false">IF(Q3=0,IF(Q2=1,1-R2,R2),R2)</f>
        <v>0</v>
      </c>
      <c r="S3" s="0" t="n">
        <f aca="false">S$2*N3</f>
        <v>0</v>
      </c>
      <c r="T3" s="0" t="n">
        <f aca="false">T$2*O3</f>
        <v>0</v>
      </c>
      <c r="U3" s="0" t="n">
        <f aca="false">U$2*P3</f>
        <v>0</v>
      </c>
      <c r="V3" s="0" t="n">
        <f aca="false">V$2*Q3</f>
        <v>0</v>
      </c>
      <c r="W3" s="0" t="n">
        <f aca="false">W$2*R3</f>
        <v>0</v>
      </c>
      <c r="X3" s="0" t="n">
        <f aca="false">SUM(S3:W3)</f>
        <v>0</v>
      </c>
      <c r="Y3" s="0" t="e">
        <f aca="false">1/X3</f>
        <v>#DIV/0!</v>
      </c>
      <c r="Z3" s="0" t="n">
        <f aca="false">IF(ISERROR(Y3),1,Y3/($C$10+Y3))</f>
        <v>1</v>
      </c>
      <c r="AA3" s="0" t="n">
        <f aca="false">INT(1023*Z3)</f>
        <v>1023</v>
      </c>
    </row>
    <row r="4" customFormat="false" ht="15" hidden="false" customHeight="true" outlineLevel="0" collapsed="false">
      <c r="A4" s="0" t="str">
        <f aca="false">"2"</f>
        <v>2</v>
      </c>
      <c r="B4" s="0" t="n">
        <v>47</v>
      </c>
      <c r="C4" s="0" t="n">
        <f aca="false">B4*C2</f>
        <v>47000</v>
      </c>
      <c r="E4" s="0" t="n">
        <f aca="false">AA4</f>
        <v>703</v>
      </c>
      <c r="F4" s="0" t="str">
        <f aca="false">"btnShortPress"&amp;IF(R4,$A$4,"")&amp;IF(Q4,$A$5,"")&amp;IF(P4,$A$6,"")&amp;IF(O4,$A$7,"")&amp;IF(N4,$A$8,"")</f>
        <v>btnShortPressL</v>
      </c>
      <c r="H4" s="0" t="n">
        <v>564</v>
      </c>
      <c r="I4" s="0" t="s">
        <v>116</v>
      </c>
      <c r="K4" s="0" t="n">
        <f aca="false">H4-H3</f>
        <v>7</v>
      </c>
      <c r="L4" s="0" t="n">
        <f aca="false">H4+INT(K5/2)-L$2+1</f>
        <v>567</v>
      </c>
      <c r="N4" s="0" t="n">
        <f aca="false">1-N3</f>
        <v>1</v>
      </c>
      <c r="O4" s="0" t="n">
        <f aca="false">IF(N4=0,IF(N3=1,1-O3,O3),O3)</f>
        <v>0</v>
      </c>
      <c r="P4" s="0" t="n">
        <f aca="false">IF(O4=0,IF(O3=1,1-P3,P3),P3)</f>
        <v>0</v>
      </c>
      <c r="Q4" s="0" t="n">
        <f aca="false">IF(P4=0,IF(P3=1,1-Q3,Q3),Q3)</f>
        <v>0</v>
      </c>
      <c r="R4" s="0" t="n">
        <f aca="false">IF(Q4=0,IF(Q3=1,1-R3,R3),R3)</f>
        <v>0</v>
      </c>
      <c r="S4" s="0" t="n">
        <f aca="false">S$2*N4</f>
        <v>0.000454545454545455</v>
      </c>
      <c r="T4" s="0" t="n">
        <f aca="false">T$2*O4</f>
        <v>0</v>
      </c>
      <c r="U4" s="0" t="n">
        <f aca="false">U$2*P4</f>
        <v>0</v>
      </c>
      <c r="V4" s="0" t="n">
        <f aca="false">V$2*Q4</f>
        <v>0</v>
      </c>
      <c r="W4" s="0" t="n">
        <f aca="false">W$2*R4</f>
        <v>0</v>
      </c>
      <c r="X4" s="0" t="n">
        <f aca="false">SUM(S4:W4)</f>
        <v>0.000454545454545455</v>
      </c>
      <c r="Y4" s="0" t="n">
        <f aca="false">1/X4</f>
        <v>2200</v>
      </c>
      <c r="Z4" s="0" t="n">
        <f aca="false">IF(ISERROR(Y4),1,Y4/($C$10+Y4))</f>
        <v>0.6875</v>
      </c>
      <c r="AA4" s="0" t="n">
        <f aca="false">INT(1023*Z4)</f>
        <v>703</v>
      </c>
    </row>
    <row r="5" customFormat="false" ht="15" hidden="false" customHeight="true" outlineLevel="0" collapsed="false">
      <c r="A5" s="0" t="str">
        <f aca="false">"1"</f>
        <v>1</v>
      </c>
      <c r="B5" s="0" t="n">
        <v>22</v>
      </c>
      <c r="C5" s="0" t="n">
        <f aca="false">B5*C2</f>
        <v>22000</v>
      </c>
      <c r="E5" s="0" t="n">
        <f aca="false">AA5</f>
        <v>843</v>
      </c>
      <c r="F5" s="0" t="str">
        <f aca="false">"btnShortPress"&amp;IF(R5,$A$4,"")&amp;IF(Q5,$A$5,"")&amp;IF(P5,$A$6,"")&amp;IF(O5,$A$7,"")&amp;IF(N5,$A$8,"")</f>
        <v>btnShortPressC</v>
      </c>
      <c r="H5" s="0" t="n">
        <v>571</v>
      </c>
      <c r="I5" s="0" t="s">
        <v>117</v>
      </c>
      <c r="K5" s="0" t="n">
        <f aca="false">H5-H4</f>
        <v>7</v>
      </c>
      <c r="L5" s="0" t="n">
        <f aca="false">H5+INT(K6/2)-L$2+1</f>
        <v>574</v>
      </c>
      <c r="N5" s="0" t="n">
        <f aca="false">1-N4</f>
        <v>0</v>
      </c>
      <c r="O5" s="0" t="n">
        <f aca="false">IF(N5=0,IF(N4=1,1-O4,O4),O4)</f>
        <v>1</v>
      </c>
      <c r="P5" s="0" t="n">
        <f aca="false">IF(O5=0,IF(O4=1,1-P4,P4),P4)</f>
        <v>0</v>
      </c>
      <c r="Q5" s="0" t="n">
        <f aca="false">IF(P5=0,IF(P4=1,1-Q4,Q4),Q4)</f>
        <v>0</v>
      </c>
      <c r="R5" s="0" t="n">
        <f aca="false">IF(Q5=0,IF(Q4=1,1-R4,R4),R4)</f>
        <v>0</v>
      </c>
      <c r="S5" s="0" t="n">
        <f aca="false">S$2*N5</f>
        <v>0</v>
      </c>
      <c r="T5" s="0" t="n">
        <f aca="false">T$2*O5</f>
        <v>0.000212765957446808</v>
      </c>
      <c r="U5" s="0" t="n">
        <f aca="false">U$2*P5</f>
        <v>0</v>
      </c>
      <c r="V5" s="0" t="n">
        <f aca="false">V$2*Q5</f>
        <v>0</v>
      </c>
      <c r="W5" s="0" t="n">
        <f aca="false">W$2*R5</f>
        <v>0</v>
      </c>
      <c r="X5" s="0" t="n">
        <f aca="false">SUM(S5:W5)</f>
        <v>0.000212765957446808</v>
      </c>
      <c r="Y5" s="0" t="n">
        <f aca="false">1/X5</f>
        <v>4700</v>
      </c>
      <c r="Z5" s="0" t="n">
        <f aca="false">IF(ISERROR(Y5),1,Y5/($C$10+Y5))</f>
        <v>0.824561403508772</v>
      </c>
      <c r="AA5" s="0" t="n">
        <f aca="false">INT(1023*Z5)</f>
        <v>843</v>
      </c>
    </row>
    <row r="6" customFormat="false" ht="15" hidden="false" customHeight="true" outlineLevel="0" collapsed="false">
      <c r="A6" s="0" t="s">
        <v>107</v>
      </c>
      <c r="B6" s="0" t="n">
        <v>10</v>
      </c>
      <c r="C6" s="0" t="n">
        <f aca="false">B6*C2</f>
        <v>10000</v>
      </c>
      <c r="E6" s="0" t="n">
        <f aca="false">AA6</f>
        <v>613</v>
      </c>
      <c r="F6" s="0" t="str">
        <f aca="false">"btnShortPress"&amp;IF(R6,$A$4,"")&amp;IF(Q6,$A$5,"")&amp;IF(P6,$A$6,"")&amp;IF(O6,$A$7,"")&amp;IF(N6,$A$8,"")</f>
        <v>btnShortPressCL</v>
      </c>
      <c r="H6" s="0" t="n">
        <v>578</v>
      </c>
      <c r="I6" s="0" t="s">
        <v>118</v>
      </c>
      <c r="K6" s="0" t="n">
        <f aca="false">H6-H5</f>
        <v>7</v>
      </c>
      <c r="L6" s="0" t="n">
        <f aca="false">H6+INT(K7/2)-L$2+1</f>
        <v>583</v>
      </c>
      <c r="N6" s="0" t="n">
        <f aca="false">1-N5</f>
        <v>1</v>
      </c>
      <c r="O6" s="0" t="n">
        <f aca="false">IF(N6=0,IF(N5=1,1-O5,O5),O5)</f>
        <v>1</v>
      </c>
      <c r="P6" s="0" t="n">
        <f aca="false">IF(O6=0,IF(O5=1,1-P5,P5),P5)</f>
        <v>0</v>
      </c>
      <c r="Q6" s="0" t="n">
        <f aca="false">IF(P6=0,IF(P5=1,1-Q5,Q5),Q5)</f>
        <v>0</v>
      </c>
      <c r="R6" s="0" t="n">
        <f aca="false">IF(Q6=0,IF(Q5=1,1-R5,R5),R5)</f>
        <v>0</v>
      </c>
      <c r="S6" s="0" t="n">
        <f aca="false">S$2*N6</f>
        <v>0.000454545454545455</v>
      </c>
      <c r="T6" s="0" t="n">
        <f aca="false">T$2*O6</f>
        <v>0.000212765957446808</v>
      </c>
      <c r="U6" s="0" t="n">
        <f aca="false">U$2*P6</f>
        <v>0</v>
      </c>
      <c r="V6" s="0" t="n">
        <f aca="false">V$2*Q6</f>
        <v>0</v>
      </c>
      <c r="W6" s="0" t="n">
        <f aca="false">W$2*R6</f>
        <v>0</v>
      </c>
      <c r="X6" s="0" t="n">
        <f aca="false">SUM(S6:W6)</f>
        <v>0.000667311411992263</v>
      </c>
      <c r="Y6" s="0" t="n">
        <f aca="false">1/X6</f>
        <v>1498.55072463768</v>
      </c>
      <c r="Z6" s="0" t="n">
        <f aca="false">IF(ISERROR(Y6),1,Y6/($C$10+Y6))</f>
        <v>0.599767981438515</v>
      </c>
      <c r="AA6" s="0" t="n">
        <f aca="false">INT(1023*Z6)</f>
        <v>613</v>
      </c>
    </row>
    <row r="7" customFormat="false" ht="15" hidden="false" customHeight="true" outlineLevel="0" collapsed="false">
      <c r="A7" s="0" t="s">
        <v>119</v>
      </c>
      <c r="B7" s="0" t="n">
        <v>4.7</v>
      </c>
      <c r="C7" s="0" t="n">
        <f aca="false">B7*C2</f>
        <v>4700</v>
      </c>
      <c r="E7" s="0" t="n">
        <f aca="false">AA7</f>
        <v>930</v>
      </c>
      <c r="F7" s="0" t="str">
        <f aca="false">"btnShortPress"&amp;IF(R7,$A$4,"")&amp;IF(Q7,$A$5,"")&amp;IF(P7,$A$6,"")&amp;IF(O7,$A$7,"")&amp;IF(N7,$A$8,"")</f>
        <v>btnShortPressR</v>
      </c>
      <c r="H7" s="0" t="n">
        <v>589</v>
      </c>
      <c r="I7" s="0" t="s">
        <v>120</v>
      </c>
      <c r="K7" s="0" t="n">
        <f aca="false">H7-H6</f>
        <v>11</v>
      </c>
      <c r="L7" s="0" t="n">
        <f aca="false">H7+INT(K8/2)-L$2+1</f>
        <v>593</v>
      </c>
      <c r="N7" s="0" t="n">
        <f aca="false">1-N6</f>
        <v>0</v>
      </c>
      <c r="O7" s="0" t="n">
        <f aca="false">IF(N7=0,IF(N6=1,1-O6,O6),O6)</f>
        <v>0</v>
      </c>
      <c r="P7" s="0" t="n">
        <f aca="false">IF(O7=0,IF(O6=1,1-P6,P6),P6)</f>
        <v>1</v>
      </c>
      <c r="Q7" s="0" t="n">
        <f aca="false">IF(P7=0,IF(P6=1,1-Q6,Q6),Q6)</f>
        <v>0</v>
      </c>
      <c r="R7" s="0" t="n">
        <f aca="false">IF(Q7=0,IF(Q6=1,1-R6,R6),R6)</f>
        <v>0</v>
      </c>
      <c r="S7" s="0" t="n">
        <f aca="false">S$2*N7</f>
        <v>0</v>
      </c>
      <c r="T7" s="0" t="n">
        <f aca="false">T$2*O7</f>
        <v>0</v>
      </c>
      <c r="U7" s="0" t="n">
        <f aca="false">U$2*P7</f>
        <v>0.0001</v>
      </c>
      <c r="V7" s="0" t="n">
        <f aca="false">V$2*Q7</f>
        <v>0</v>
      </c>
      <c r="W7" s="0" t="n">
        <f aca="false">W$2*R7</f>
        <v>0</v>
      </c>
      <c r="X7" s="0" t="n">
        <f aca="false">SUM(S7:W7)</f>
        <v>0.0001</v>
      </c>
      <c r="Y7" s="0" t="n">
        <f aca="false">1/X7</f>
        <v>10000</v>
      </c>
      <c r="Z7" s="0" t="n">
        <f aca="false">IF(ISERROR(Y7),1,Y7/($C$10+Y7))</f>
        <v>0.909090909090909</v>
      </c>
      <c r="AA7" s="0" t="n">
        <f aca="false">INT(1023*Z7)</f>
        <v>930</v>
      </c>
    </row>
    <row r="8" customFormat="false" ht="15" hidden="false" customHeight="true" outlineLevel="0" collapsed="false">
      <c r="A8" s="0" t="s">
        <v>121</v>
      </c>
      <c r="B8" s="0" t="n">
        <v>2.2</v>
      </c>
      <c r="C8" s="0" t="n">
        <f aca="false">B8*C2</f>
        <v>2200</v>
      </c>
      <c r="E8" s="0" t="n">
        <f aca="false">AA8</f>
        <v>658</v>
      </c>
      <c r="F8" s="0" t="str">
        <f aca="false">"btnShortPress"&amp;IF(R8,$A$4,"")&amp;IF(Q8,$A$5,"")&amp;IF(P8,$A$6,"")&amp;IF(O8,$A$7,"")&amp;IF(N8,$A$8,"")</f>
        <v>btnShortPressRL</v>
      </c>
      <c r="H8" s="0" t="n">
        <v>597</v>
      </c>
      <c r="I8" s="0" t="s">
        <v>122</v>
      </c>
      <c r="K8" s="0" t="n">
        <f aca="false">H8-H7</f>
        <v>8</v>
      </c>
      <c r="L8" s="0" t="n">
        <f aca="false">H8+INT(K9/2)-L$2+1</f>
        <v>601</v>
      </c>
      <c r="N8" s="0" t="n">
        <f aca="false">1-N7</f>
        <v>1</v>
      </c>
      <c r="O8" s="0" t="n">
        <f aca="false">IF(N8=0,IF(N7=1,1-O7,O7),O7)</f>
        <v>0</v>
      </c>
      <c r="P8" s="0" t="n">
        <f aca="false">IF(O8=0,IF(O7=1,1-P7,P7),P7)</f>
        <v>1</v>
      </c>
      <c r="Q8" s="0" t="n">
        <f aca="false">IF(P8=0,IF(P7=1,1-Q7,Q7),Q7)</f>
        <v>0</v>
      </c>
      <c r="R8" s="0" t="n">
        <f aca="false">IF(Q8=0,IF(Q7=1,1-R7,R7),R7)</f>
        <v>0</v>
      </c>
      <c r="S8" s="0" t="n">
        <f aca="false">S$2*N8</f>
        <v>0.000454545454545455</v>
      </c>
      <c r="T8" s="0" t="n">
        <f aca="false">T$2*O8</f>
        <v>0</v>
      </c>
      <c r="U8" s="0" t="n">
        <f aca="false">U$2*P8</f>
        <v>0.0001</v>
      </c>
      <c r="V8" s="0" t="n">
        <f aca="false">V$2*Q8</f>
        <v>0</v>
      </c>
      <c r="W8" s="0" t="n">
        <f aca="false">W$2*R8</f>
        <v>0</v>
      </c>
      <c r="X8" s="0" t="n">
        <f aca="false">SUM(S8:W8)</f>
        <v>0.000554545454545455</v>
      </c>
      <c r="Y8" s="0" t="n">
        <f aca="false">1/X8</f>
        <v>1803.27868852459</v>
      </c>
      <c r="Z8" s="0" t="n">
        <f aca="false">IF(ISERROR(Y8),1,Y8/($C$10+Y8))</f>
        <v>0.64327485380117</v>
      </c>
      <c r="AA8" s="0" t="n">
        <f aca="false">INT(1023*Z8)</f>
        <v>658</v>
      </c>
    </row>
    <row r="9" customFormat="false" ht="15" hidden="false" customHeight="true" outlineLevel="0" collapsed="false">
      <c r="E9" s="0" t="n">
        <f aca="false">AA9</f>
        <v>779</v>
      </c>
      <c r="F9" s="0" t="str">
        <f aca="false">"btnShortPress"&amp;IF(R9,$A$4,"")&amp;IF(Q9,$A$5,"")&amp;IF(P9,$A$6,"")&amp;IF(O9,$A$7,"")&amp;IF(N9,$A$8,"")</f>
        <v>btnShortPressRC</v>
      </c>
      <c r="H9" s="0" t="n">
        <v>605</v>
      </c>
      <c r="I9" s="0" t="s">
        <v>123</v>
      </c>
      <c r="K9" s="0" t="n">
        <f aca="false">H9-H8</f>
        <v>8</v>
      </c>
      <c r="L9" s="0" t="n">
        <f aca="false">H9+INT(K10/2)-L$2+1</f>
        <v>609</v>
      </c>
      <c r="N9" s="0" t="n">
        <f aca="false">1-N8</f>
        <v>0</v>
      </c>
      <c r="O9" s="0" t="n">
        <f aca="false">IF(N9=0,IF(N8=1,1-O8,O8),O8)</f>
        <v>1</v>
      </c>
      <c r="P9" s="0" t="n">
        <f aca="false">IF(O9=0,IF(O8=1,1-P8,P8),P8)</f>
        <v>1</v>
      </c>
      <c r="Q9" s="0" t="n">
        <f aca="false">IF(P9=0,IF(P8=1,1-Q8,Q8),Q8)</f>
        <v>0</v>
      </c>
      <c r="R9" s="0" t="n">
        <f aca="false">IF(Q9=0,IF(Q8=1,1-R8,R8),R8)</f>
        <v>0</v>
      </c>
      <c r="S9" s="0" t="n">
        <f aca="false">S$2*N9</f>
        <v>0</v>
      </c>
      <c r="T9" s="0" t="n">
        <f aca="false">T$2*O9</f>
        <v>0.000212765957446808</v>
      </c>
      <c r="U9" s="0" t="n">
        <f aca="false">U$2*P9</f>
        <v>0.0001</v>
      </c>
      <c r="V9" s="0" t="n">
        <f aca="false">V$2*Q9</f>
        <v>0</v>
      </c>
      <c r="W9" s="0" t="n">
        <f aca="false">W$2*R9</f>
        <v>0</v>
      </c>
      <c r="X9" s="0" t="n">
        <f aca="false">SUM(S9:W9)</f>
        <v>0.000312765957446808</v>
      </c>
      <c r="Y9" s="0" t="n">
        <f aca="false">1/X9</f>
        <v>3197.27891156463</v>
      </c>
      <c r="Z9" s="0" t="n">
        <f aca="false">IF(ISERROR(Y9),1,Y9/($C$10+Y9))</f>
        <v>0.761750405186386</v>
      </c>
      <c r="AA9" s="0" t="n">
        <f aca="false">INT(1023*Z9)</f>
        <v>779</v>
      </c>
    </row>
    <row r="10" customFormat="false" ht="15" hidden="false" customHeight="true" outlineLevel="0" collapsed="false">
      <c r="B10" s="0" t="n">
        <v>1</v>
      </c>
      <c r="C10" s="0" t="n">
        <f aca="false">B10*C2</f>
        <v>1000</v>
      </c>
      <c r="E10" s="0" t="n">
        <f aca="false">AA10</f>
        <v>578</v>
      </c>
      <c r="F10" s="0" t="str">
        <f aca="false">"btnShortPress"&amp;IF(R10,$A$4,"")&amp;IF(Q10,$A$5,"")&amp;IF(P10,$A$6,"")&amp;IF(O10,$A$7,"")&amp;IF(N10,$A$8,"")</f>
        <v>btnShortPressRCL</v>
      </c>
      <c r="H10" s="0" t="n">
        <v>613</v>
      </c>
      <c r="I10" s="0" t="s">
        <v>124</v>
      </c>
      <c r="K10" s="0" t="n">
        <f aca="false">H10-H9</f>
        <v>8</v>
      </c>
      <c r="L10" s="0" t="n">
        <f aca="false">H10+INT(K11/2)-L$2+1</f>
        <v>621</v>
      </c>
      <c r="N10" s="0" t="n">
        <f aca="false">1-N9</f>
        <v>1</v>
      </c>
      <c r="O10" s="0" t="n">
        <f aca="false">IF(N10=0,IF(N9=1,1-O9,O9),O9)</f>
        <v>1</v>
      </c>
      <c r="P10" s="0" t="n">
        <f aca="false">IF(O10=0,IF(O9=1,1-P9,P9),P9)</f>
        <v>1</v>
      </c>
      <c r="Q10" s="0" t="n">
        <f aca="false">IF(P10=0,IF(P9=1,1-Q9,Q9),Q9)</f>
        <v>0</v>
      </c>
      <c r="R10" s="0" t="n">
        <f aca="false">IF(Q10=0,IF(Q9=1,1-R9,R9),R9)</f>
        <v>0</v>
      </c>
      <c r="S10" s="0" t="n">
        <f aca="false">S$2*N10</f>
        <v>0.000454545454545455</v>
      </c>
      <c r="T10" s="0" t="n">
        <f aca="false">T$2*O10</f>
        <v>0.000212765957446808</v>
      </c>
      <c r="U10" s="0" t="n">
        <f aca="false">U$2*P10</f>
        <v>0.0001</v>
      </c>
      <c r="V10" s="0" t="n">
        <f aca="false">V$2*Q10</f>
        <v>0</v>
      </c>
      <c r="W10" s="0" t="n">
        <f aca="false">W$2*R10</f>
        <v>0</v>
      </c>
      <c r="X10" s="0" t="n">
        <f aca="false">SUM(S10:W10)</f>
        <v>0.000767311411992263</v>
      </c>
      <c r="Y10" s="0" t="n">
        <f aca="false">1/X10</f>
        <v>1303.25182757751</v>
      </c>
      <c r="Z10" s="0" t="n">
        <f aca="false">IF(ISERROR(Y10),1,Y10/($C$10+Y10))</f>
        <v>0.565831235635329</v>
      </c>
      <c r="AA10" s="0" t="n">
        <f aca="false">INT(1023*Z10)</f>
        <v>578</v>
      </c>
    </row>
    <row r="11" customFormat="false" ht="15" hidden="false" customHeight="true" outlineLevel="0" collapsed="false">
      <c r="E11" s="0" t="n">
        <f aca="false">AA11</f>
        <v>978</v>
      </c>
      <c r="F11" s="0" t="str">
        <f aca="false">"btnShortPress"&amp;IF(R11,$A$4,"")&amp;IF(Q11,$A$5,"")&amp;IF(P11,$A$6,"")&amp;IF(O11,$A$7,"")&amp;IF(N11,$A$8,"")</f>
        <v>btnShortPress1</v>
      </c>
      <c r="H11" s="0" t="n">
        <v>630</v>
      </c>
      <c r="I11" s="0" t="s">
        <v>125</v>
      </c>
      <c r="K11" s="0" t="n">
        <f aca="false">H11-H10</f>
        <v>17</v>
      </c>
      <c r="L11" s="0" t="n">
        <f aca="false">H11+INT(K12/2)-L$2+1</f>
        <v>634</v>
      </c>
      <c r="N11" s="0" t="n">
        <f aca="false">1-N10</f>
        <v>0</v>
      </c>
      <c r="O11" s="0" t="n">
        <f aca="false">IF(N11=0,IF(N10=1,1-O10,O10),O10)</f>
        <v>0</v>
      </c>
      <c r="P11" s="0" t="n">
        <f aca="false">IF(O11=0,IF(O10=1,1-P10,P10),P10)</f>
        <v>0</v>
      </c>
      <c r="Q11" s="0" t="n">
        <f aca="false">IF(P11=0,IF(P10=1,1-Q10,Q10),Q10)</f>
        <v>1</v>
      </c>
      <c r="R11" s="0" t="n">
        <f aca="false">IF(Q11=0,IF(Q10=1,1-R10,R10),R10)</f>
        <v>0</v>
      </c>
      <c r="S11" s="0" t="n">
        <f aca="false">S$2*N11</f>
        <v>0</v>
      </c>
      <c r="T11" s="0" t="n">
        <f aca="false">T$2*O11</f>
        <v>0</v>
      </c>
      <c r="U11" s="0" t="n">
        <f aca="false">U$2*P11</f>
        <v>0</v>
      </c>
      <c r="V11" s="0" t="n">
        <f aca="false">V$2*Q11</f>
        <v>4.54545454545455E-005</v>
      </c>
      <c r="W11" s="0" t="n">
        <f aca="false">W$2*R11</f>
        <v>0</v>
      </c>
      <c r="X11" s="0" t="n">
        <f aca="false">SUM(S11:W11)</f>
        <v>4.54545454545455E-005</v>
      </c>
      <c r="Y11" s="0" t="n">
        <f aca="false">1/X11</f>
        <v>22000</v>
      </c>
      <c r="Z11" s="0" t="n">
        <f aca="false">IF(ISERROR(Y11),1,Y11/($C$10+Y11))</f>
        <v>0.956521739130435</v>
      </c>
      <c r="AA11" s="0" t="n">
        <f aca="false">INT(1023*Z11)</f>
        <v>978</v>
      </c>
    </row>
    <row r="12" customFormat="false" ht="15" hidden="false" customHeight="true" outlineLevel="0" collapsed="false">
      <c r="E12" s="0" t="n">
        <f aca="false">AA12</f>
        <v>682</v>
      </c>
      <c r="F12" s="0" t="str">
        <f aca="false">"btnShortPress"&amp;IF(R12,$A$4,"")&amp;IF(Q12,$A$5,"")&amp;IF(P12,$A$6,"")&amp;IF(O12,$A$7,"")&amp;IF(N12,$A$8,"")</f>
        <v>btnShortPress1L</v>
      </c>
      <c r="H12" s="0" t="n">
        <v>639</v>
      </c>
      <c r="I12" s="0" t="s">
        <v>126</v>
      </c>
      <c r="K12" s="0" t="n">
        <f aca="false">H12-H11</f>
        <v>9</v>
      </c>
      <c r="L12" s="0" t="n">
        <f aca="false">H12+INT(K13/2)-L$2+1</f>
        <v>644</v>
      </c>
      <c r="N12" s="0" t="n">
        <f aca="false">1-N11</f>
        <v>1</v>
      </c>
      <c r="O12" s="0" t="n">
        <f aca="false">IF(N12=0,IF(N11=1,1-O11,O11),O11)</f>
        <v>0</v>
      </c>
      <c r="P12" s="0" t="n">
        <f aca="false">IF(O12=0,IF(O11=1,1-P11,P11),P11)</f>
        <v>0</v>
      </c>
      <c r="Q12" s="0" t="n">
        <f aca="false">IF(P12=0,IF(P11=1,1-Q11,Q11),Q11)</f>
        <v>1</v>
      </c>
      <c r="R12" s="0" t="n">
        <f aca="false">IF(Q12=0,IF(Q11=1,1-R11,R11),R11)</f>
        <v>0</v>
      </c>
      <c r="S12" s="0" t="n">
        <f aca="false">S$2*N12</f>
        <v>0.000454545454545455</v>
      </c>
      <c r="T12" s="0" t="n">
        <f aca="false">T$2*O12</f>
        <v>0</v>
      </c>
      <c r="U12" s="0" t="n">
        <f aca="false">U$2*P12</f>
        <v>0</v>
      </c>
      <c r="V12" s="0" t="n">
        <f aca="false">V$2*Q12</f>
        <v>4.54545454545455E-005</v>
      </c>
      <c r="W12" s="0" t="n">
        <f aca="false">W$2*R12</f>
        <v>0</v>
      </c>
      <c r="X12" s="0" t="n">
        <f aca="false">SUM(S12:W12)</f>
        <v>0.0005</v>
      </c>
      <c r="Y12" s="0" t="n">
        <f aca="false">1/X12</f>
        <v>2000</v>
      </c>
      <c r="Z12" s="0" t="n">
        <f aca="false">IF(ISERROR(Y12),1,Y12/($C$10+Y12))</f>
        <v>0.666666666666667</v>
      </c>
      <c r="AA12" s="0" t="n">
        <f aca="false">INT(1023*Z12)</f>
        <v>682</v>
      </c>
    </row>
    <row r="13" customFormat="false" ht="15" hidden="false" customHeight="true" outlineLevel="0" collapsed="false">
      <c r="E13" s="0" t="n">
        <f aca="false">AA13</f>
        <v>813</v>
      </c>
      <c r="F13" s="0" t="str">
        <f aca="false">"btnShortPress"&amp;IF(R13,$A$4,"")&amp;IF(Q13,$A$5,"")&amp;IF(P13,$A$6,"")&amp;IF(O13,$A$7,"")&amp;IF(N13,$A$8,"")</f>
        <v>btnShortPress1C</v>
      </c>
      <c r="H13" s="0" t="n">
        <v>649</v>
      </c>
      <c r="I13" s="0" t="s">
        <v>127</v>
      </c>
      <c r="K13" s="0" t="n">
        <f aca="false">H13-H12</f>
        <v>10</v>
      </c>
      <c r="L13" s="0" t="n">
        <f aca="false">H13+INT(K14/2)-L$2+1</f>
        <v>653</v>
      </c>
      <c r="N13" s="0" t="n">
        <f aca="false">1-N12</f>
        <v>0</v>
      </c>
      <c r="O13" s="0" t="n">
        <f aca="false">IF(N13=0,IF(N12=1,1-O12,O12),O12)</f>
        <v>1</v>
      </c>
      <c r="P13" s="0" t="n">
        <f aca="false">IF(O13=0,IF(O12=1,1-P12,P12),P12)</f>
        <v>0</v>
      </c>
      <c r="Q13" s="0" t="n">
        <f aca="false">IF(P13=0,IF(P12=1,1-Q12,Q12),Q12)</f>
        <v>1</v>
      </c>
      <c r="R13" s="0" t="n">
        <f aca="false">IF(Q13=0,IF(Q12=1,1-R12,R12),R12)</f>
        <v>0</v>
      </c>
      <c r="S13" s="0" t="n">
        <f aca="false">S$2*N13</f>
        <v>0</v>
      </c>
      <c r="T13" s="0" t="n">
        <f aca="false">T$2*O13</f>
        <v>0.000212765957446808</v>
      </c>
      <c r="U13" s="0" t="n">
        <f aca="false">U$2*P13</f>
        <v>0</v>
      </c>
      <c r="V13" s="0" t="n">
        <f aca="false">V$2*Q13</f>
        <v>4.54545454545455E-005</v>
      </c>
      <c r="W13" s="0" t="n">
        <f aca="false">W$2*R13</f>
        <v>0</v>
      </c>
      <c r="X13" s="0" t="n">
        <f aca="false">SUM(S13:W13)</f>
        <v>0.000258220502901354</v>
      </c>
      <c r="Y13" s="0" t="n">
        <f aca="false">1/X13</f>
        <v>3872.65917602996</v>
      </c>
      <c r="Z13" s="0" t="n">
        <f aca="false">IF(ISERROR(Y13),1,Y13/($C$10+Y13))</f>
        <v>0.794773251345119</v>
      </c>
      <c r="AA13" s="0" t="n">
        <f aca="false">INT(1023*Z13)</f>
        <v>813</v>
      </c>
    </row>
    <row r="14" customFormat="false" ht="15" hidden="false" customHeight="true" outlineLevel="0" collapsed="false">
      <c r="B14" s="0" t="n">
        <f aca="false">1/(2/5.5)</f>
        <v>2.75</v>
      </c>
      <c r="E14" s="0" t="n">
        <f aca="false">AA14</f>
        <v>597</v>
      </c>
      <c r="F14" s="0" t="str">
        <f aca="false">"btnShortPress"&amp;IF(R14,$A$4,"")&amp;IF(Q14,$A$5,"")&amp;IF(P14,$A$6,"")&amp;IF(O14,$A$7,"")&amp;IF(N14,$A$8,"")</f>
        <v>btnShortPress1CL</v>
      </c>
      <c r="H14" s="0" t="n">
        <v>658</v>
      </c>
      <c r="I14" s="0" t="s">
        <v>128</v>
      </c>
      <c r="K14" s="0" t="n">
        <f aca="false">H14-H13</f>
        <v>9</v>
      </c>
      <c r="L14" s="0" t="n">
        <f aca="false">H14+INT(K15/2)-L$2+1</f>
        <v>665</v>
      </c>
      <c r="N14" s="0" t="n">
        <f aca="false">1-N13</f>
        <v>1</v>
      </c>
      <c r="O14" s="0" t="n">
        <f aca="false">IF(N14=0,IF(N13=1,1-O13,O13),O13)</f>
        <v>1</v>
      </c>
      <c r="P14" s="0" t="n">
        <f aca="false">IF(O14=0,IF(O13=1,1-P13,P13),P13)</f>
        <v>0</v>
      </c>
      <c r="Q14" s="0" t="n">
        <f aca="false">IF(P14=0,IF(P13=1,1-Q13,Q13),Q13)</f>
        <v>1</v>
      </c>
      <c r="R14" s="0" t="n">
        <f aca="false">IF(Q14=0,IF(Q13=1,1-R13,R13),R13)</f>
        <v>0</v>
      </c>
      <c r="S14" s="0" t="n">
        <f aca="false">S$2*N14</f>
        <v>0.000454545454545455</v>
      </c>
      <c r="T14" s="0" t="n">
        <f aca="false">T$2*O14</f>
        <v>0.000212765957446808</v>
      </c>
      <c r="U14" s="0" t="n">
        <f aca="false">U$2*P14</f>
        <v>0</v>
      </c>
      <c r="V14" s="0" t="n">
        <f aca="false">V$2*Q14</f>
        <v>4.54545454545455E-005</v>
      </c>
      <c r="W14" s="0" t="n">
        <f aca="false">W$2*R14</f>
        <v>0</v>
      </c>
      <c r="X14" s="0" t="n">
        <f aca="false">SUM(S14:W14)</f>
        <v>0.000712765957446808</v>
      </c>
      <c r="Y14" s="0" t="n">
        <f aca="false">1/X14</f>
        <v>1402.98507462687</v>
      </c>
      <c r="Z14" s="0" t="n">
        <f aca="false">IF(ISERROR(Y14),1,Y14/($C$10+Y14))</f>
        <v>0.583850931677019</v>
      </c>
      <c r="AA14" s="0" t="n">
        <f aca="false">INT(1023*Z14)</f>
        <v>597</v>
      </c>
    </row>
    <row r="15" customFormat="false" ht="15" hidden="false" customHeight="true" outlineLevel="0" collapsed="false">
      <c r="E15" s="0" t="n">
        <f aca="false">AA15</f>
        <v>893</v>
      </c>
      <c r="F15" s="0" t="str">
        <f aca="false">"btnShortPress"&amp;IF(R15,$A$4,"")&amp;IF(Q15,$A$5,"")&amp;IF(P15,$A$6,"")&amp;IF(O15,$A$7,"")&amp;IF(N15,$A$8,"")</f>
        <v>btnShortPress1R</v>
      </c>
      <c r="H15" s="0" t="n">
        <v>672</v>
      </c>
      <c r="I15" s="0" t="s">
        <v>129</v>
      </c>
      <c r="K15" s="0" t="n">
        <f aca="false">H15-H14</f>
        <v>14</v>
      </c>
      <c r="L15" s="0" t="n">
        <f aca="false">H15+INT(K16/2)-L$2+1</f>
        <v>677</v>
      </c>
      <c r="N15" s="0" t="n">
        <f aca="false">1-N14</f>
        <v>0</v>
      </c>
      <c r="O15" s="0" t="n">
        <f aca="false">IF(N15=0,IF(N14=1,1-O14,O14),O14)</f>
        <v>0</v>
      </c>
      <c r="P15" s="0" t="n">
        <f aca="false">IF(O15=0,IF(O14=1,1-P14,P14),P14)</f>
        <v>1</v>
      </c>
      <c r="Q15" s="0" t="n">
        <f aca="false">IF(P15=0,IF(P14=1,1-Q14,Q14),Q14)</f>
        <v>1</v>
      </c>
      <c r="R15" s="0" t="n">
        <f aca="false">IF(Q15=0,IF(Q14=1,1-R14,R14),R14)</f>
        <v>0</v>
      </c>
      <c r="S15" s="0" t="n">
        <f aca="false">S$2*N15</f>
        <v>0</v>
      </c>
      <c r="T15" s="0" t="n">
        <f aca="false">T$2*O15</f>
        <v>0</v>
      </c>
      <c r="U15" s="0" t="n">
        <f aca="false">U$2*P15</f>
        <v>0.0001</v>
      </c>
      <c r="V15" s="0" t="n">
        <f aca="false">V$2*Q15</f>
        <v>4.54545454545455E-005</v>
      </c>
      <c r="W15" s="0" t="n">
        <f aca="false">W$2*R15</f>
        <v>0</v>
      </c>
      <c r="X15" s="0" t="n">
        <f aca="false">SUM(S15:W15)</f>
        <v>0.000145454545454545</v>
      </c>
      <c r="Y15" s="0" t="n">
        <f aca="false">1/X15</f>
        <v>6875</v>
      </c>
      <c r="Z15" s="0" t="n">
        <f aca="false">IF(ISERROR(Y15),1,Y15/($C$10+Y15))</f>
        <v>0.873015873015873</v>
      </c>
      <c r="AA15" s="0" t="n">
        <f aca="false">INT(1023*Z15)</f>
        <v>893</v>
      </c>
    </row>
    <row r="16" customFormat="false" ht="15" hidden="false" customHeight="true" outlineLevel="0" collapsed="false">
      <c r="E16" s="0" t="n">
        <f aca="false">AA16</f>
        <v>639</v>
      </c>
      <c r="F16" s="0" t="str">
        <f aca="false">"btnShortPress"&amp;IF(R16,$A$4,"")&amp;IF(Q16,$A$5,"")&amp;IF(P16,$A$6,"")&amp;IF(O16,$A$7,"")&amp;IF(N16,$A$8,"")</f>
        <v>btnShortPress1RL</v>
      </c>
      <c r="H16" s="0" t="n">
        <v>682</v>
      </c>
      <c r="I16" s="0" t="s">
        <v>130</v>
      </c>
      <c r="K16" s="0" t="n">
        <f aca="false">H16-H15</f>
        <v>10</v>
      </c>
      <c r="L16" s="0" t="n">
        <f aca="false">H16+INT(K17/2)-L$2+1</f>
        <v>687</v>
      </c>
      <c r="N16" s="0" t="n">
        <f aca="false">1-N15</f>
        <v>1</v>
      </c>
      <c r="O16" s="0" t="n">
        <f aca="false">IF(N16=0,IF(N15=1,1-O15,O15),O15)</f>
        <v>0</v>
      </c>
      <c r="P16" s="0" t="n">
        <f aca="false">IF(O16=0,IF(O15=1,1-P15,P15),P15)</f>
        <v>1</v>
      </c>
      <c r="Q16" s="0" t="n">
        <f aca="false">IF(P16=0,IF(P15=1,1-Q15,Q15),Q15)</f>
        <v>1</v>
      </c>
      <c r="R16" s="0" t="n">
        <f aca="false">IF(Q16=0,IF(Q15=1,1-R15,R15),R15)</f>
        <v>0</v>
      </c>
      <c r="S16" s="0" t="n">
        <f aca="false">S$2*N16</f>
        <v>0.000454545454545455</v>
      </c>
      <c r="T16" s="0" t="n">
        <f aca="false">T$2*O16</f>
        <v>0</v>
      </c>
      <c r="U16" s="0" t="n">
        <f aca="false">U$2*P16</f>
        <v>0.0001</v>
      </c>
      <c r="V16" s="0" t="n">
        <f aca="false">V$2*Q16</f>
        <v>4.54545454545455E-005</v>
      </c>
      <c r="W16" s="0" t="n">
        <f aca="false">W$2*R16</f>
        <v>0</v>
      </c>
      <c r="X16" s="0" t="n">
        <f aca="false">SUM(S16:W16)</f>
        <v>0.0006</v>
      </c>
      <c r="Y16" s="0" t="n">
        <f aca="false">1/X16</f>
        <v>1666.66666666667</v>
      </c>
      <c r="Z16" s="0" t="n">
        <f aca="false">IF(ISERROR(Y16),1,Y16/($C$10+Y16))</f>
        <v>0.625</v>
      </c>
      <c r="AA16" s="0" t="n">
        <f aca="false">INT(1023*Z16)</f>
        <v>639</v>
      </c>
    </row>
    <row r="17" customFormat="false" ht="15" hidden="false" customHeight="true" outlineLevel="0" collapsed="false">
      <c r="E17" s="0" t="n">
        <f aca="false">AA17</f>
        <v>753</v>
      </c>
      <c r="F17" s="0" t="str">
        <f aca="false">"btnShortPress"&amp;IF(R17,$A$4,"")&amp;IF(Q17,$A$5,"")&amp;IF(P17,$A$6,"")&amp;IF(O17,$A$7,"")&amp;IF(N17,$A$8,"")</f>
        <v>btnShortPress1RC</v>
      </c>
      <c r="H17" s="0" t="n">
        <v>693</v>
      </c>
      <c r="I17" s="0" t="s">
        <v>131</v>
      </c>
      <c r="K17" s="0" t="n">
        <f aca="false">H17-H16</f>
        <v>11</v>
      </c>
      <c r="L17" s="0" t="n">
        <f aca="false">H17+INT(K18/2)-L$2+1</f>
        <v>698</v>
      </c>
      <c r="N17" s="0" t="n">
        <f aca="false">1-N16</f>
        <v>0</v>
      </c>
      <c r="O17" s="0" t="n">
        <f aca="false">IF(N17=0,IF(N16=1,1-O16,O16),O16)</f>
        <v>1</v>
      </c>
      <c r="P17" s="0" t="n">
        <f aca="false">IF(O17=0,IF(O16=1,1-P16,P16),P16)</f>
        <v>1</v>
      </c>
      <c r="Q17" s="0" t="n">
        <f aca="false">IF(P17=0,IF(P16=1,1-Q16,Q16),Q16)</f>
        <v>1</v>
      </c>
      <c r="R17" s="0" t="n">
        <f aca="false">IF(Q17=0,IF(Q16=1,1-R16,R16),R16)</f>
        <v>0</v>
      </c>
      <c r="S17" s="0" t="n">
        <f aca="false">S$2*N17</f>
        <v>0</v>
      </c>
      <c r="T17" s="0" t="n">
        <f aca="false">T$2*O17</f>
        <v>0.000212765957446808</v>
      </c>
      <c r="U17" s="0" t="n">
        <f aca="false">U$2*P17</f>
        <v>0.0001</v>
      </c>
      <c r="V17" s="0" t="n">
        <f aca="false">V$2*Q17</f>
        <v>4.54545454545455E-005</v>
      </c>
      <c r="W17" s="0" t="n">
        <f aca="false">W$2*R17</f>
        <v>0</v>
      </c>
      <c r="X17" s="0" t="n">
        <f aca="false">SUM(S17:W17)</f>
        <v>0.000358220502901354</v>
      </c>
      <c r="Y17" s="0" t="n">
        <f aca="false">1/X17</f>
        <v>2791.57667386609</v>
      </c>
      <c r="Z17" s="0" t="n">
        <f aca="false">IF(ISERROR(Y17),1,Y17/($C$10+Y17))</f>
        <v>0.736257476502421</v>
      </c>
      <c r="AA17" s="0" t="n">
        <f aca="false">INT(1023*Z17)</f>
        <v>753</v>
      </c>
    </row>
    <row r="18" customFormat="false" ht="15" hidden="false" customHeight="true" outlineLevel="0" collapsed="false">
      <c r="E18" s="0" t="n">
        <f aca="false">AA18</f>
        <v>564</v>
      </c>
      <c r="F18" s="0" t="str">
        <f aca="false">"btnShortPress"&amp;IF(R18,$A$4,"")&amp;IF(Q18,$A$5,"")&amp;IF(P18,$A$6,"")&amp;IF(O18,$A$7,"")&amp;IF(N18,$A$8,"")</f>
        <v>btnShortPress1RCL</v>
      </c>
      <c r="H18" s="0" t="n">
        <v>703</v>
      </c>
      <c r="I18" s="0" t="s">
        <v>132</v>
      </c>
      <c r="K18" s="0" t="n">
        <f aca="false">H18-H17</f>
        <v>10</v>
      </c>
      <c r="L18" s="0" t="n">
        <f aca="false">H18+INT(K19/2)-L$2+1</f>
        <v>722</v>
      </c>
      <c r="N18" s="0" t="n">
        <f aca="false">1-N17</f>
        <v>1</v>
      </c>
      <c r="O18" s="0" t="n">
        <f aca="false">IF(N18=0,IF(N17=1,1-O17,O17),O17)</f>
        <v>1</v>
      </c>
      <c r="P18" s="0" t="n">
        <f aca="false">IF(O18=0,IF(O17=1,1-P17,P17),P17)</f>
        <v>1</v>
      </c>
      <c r="Q18" s="0" t="n">
        <f aca="false">IF(P18=0,IF(P17=1,1-Q17,Q17),Q17)</f>
        <v>1</v>
      </c>
      <c r="R18" s="0" t="n">
        <f aca="false">IF(Q18=0,IF(Q17=1,1-R17,R17),R17)</f>
        <v>0</v>
      </c>
      <c r="S18" s="0" t="n">
        <f aca="false">S$2*N18</f>
        <v>0.000454545454545455</v>
      </c>
      <c r="T18" s="0" t="n">
        <f aca="false">T$2*O18</f>
        <v>0.000212765957446808</v>
      </c>
      <c r="U18" s="0" t="n">
        <f aca="false">U$2*P18</f>
        <v>0.0001</v>
      </c>
      <c r="V18" s="0" t="n">
        <f aca="false">V$2*Q18</f>
        <v>4.54545454545455E-005</v>
      </c>
      <c r="W18" s="0" t="n">
        <f aca="false">W$2*R18</f>
        <v>0</v>
      </c>
      <c r="X18" s="0" t="n">
        <f aca="false">SUM(S18:W18)</f>
        <v>0.000812765957446809</v>
      </c>
      <c r="Y18" s="0" t="n">
        <f aca="false">1/X18</f>
        <v>1230.3664921466</v>
      </c>
      <c r="Z18" s="0" t="n">
        <f aca="false">IF(ISERROR(Y18),1,Y18/($C$10+Y18))</f>
        <v>0.551643192488263</v>
      </c>
      <c r="AA18" s="0" t="n">
        <f aca="false">INT(1023*Z18)</f>
        <v>564</v>
      </c>
    </row>
    <row r="19" customFormat="false" ht="15" hidden="false" customHeight="true" outlineLevel="0" collapsed="false">
      <c r="E19" s="0" t="n">
        <f aca="false">AA19</f>
        <v>1001</v>
      </c>
      <c r="F19" s="0" t="str">
        <f aca="false">"btnShortPress"&amp;IF(R19,$A$4,"")&amp;IF(Q19,$A$5,"")&amp;IF(P19,$A$6,"")&amp;IF(O19,$A$7,"")&amp;IF(N19,$A$8,"")</f>
        <v>btnShortPress2</v>
      </c>
      <c r="H19" s="0" t="n">
        <v>741</v>
      </c>
      <c r="I19" s="0" t="s">
        <v>133</v>
      </c>
      <c r="K19" s="0" t="n">
        <f aca="false">H19-H18</f>
        <v>38</v>
      </c>
      <c r="L19" s="0" t="n">
        <f aca="false">H19+INT(K20/2)-L$2+1</f>
        <v>747</v>
      </c>
      <c r="N19" s="0" t="n">
        <f aca="false">1-N18</f>
        <v>0</v>
      </c>
      <c r="O19" s="0" t="n">
        <f aca="false">IF(N19=0,IF(N18=1,1-O18,O18),O18)</f>
        <v>0</v>
      </c>
      <c r="P19" s="0" t="n">
        <f aca="false">IF(O19=0,IF(O18=1,1-P18,P18),P18)</f>
        <v>0</v>
      </c>
      <c r="Q19" s="0" t="n">
        <f aca="false">IF(P19=0,IF(P18=1,1-Q18,Q18),Q18)</f>
        <v>0</v>
      </c>
      <c r="R19" s="0" t="n">
        <f aca="false">IF(Q19=0,IF(Q18=1,1-R18,R18),R18)</f>
        <v>1</v>
      </c>
      <c r="S19" s="0" t="n">
        <f aca="false">S$2*N19</f>
        <v>0</v>
      </c>
      <c r="T19" s="0" t="n">
        <f aca="false">T$2*O19</f>
        <v>0</v>
      </c>
      <c r="U19" s="0" t="n">
        <f aca="false">U$2*P19</f>
        <v>0</v>
      </c>
      <c r="V19" s="0" t="n">
        <f aca="false">V$2*Q19</f>
        <v>0</v>
      </c>
      <c r="W19" s="0" t="n">
        <f aca="false">W$2*R19</f>
        <v>2.12765957446808E-005</v>
      </c>
      <c r="X19" s="0" t="n">
        <f aca="false">SUM(S19:W19)</f>
        <v>2.12765957446808E-005</v>
      </c>
      <c r="Y19" s="0" t="n">
        <f aca="false">1/X19</f>
        <v>47000</v>
      </c>
      <c r="Z19" s="0" t="n">
        <f aca="false">IF(ISERROR(Y19),1,Y19/($C$10+Y19))</f>
        <v>0.979166666666667</v>
      </c>
      <c r="AA19" s="0" t="n">
        <f aca="false">INT(1023*Z19)</f>
        <v>1001</v>
      </c>
    </row>
    <row r="20" customFormat="false" ht="15" hidden="false" customHeight="true" outlineLevel="0" collapsed="false">
      <c r="E20" s="0" t="n">
        <f aca="false">AA20</f>
        <v>693</v>
      </c>
      <c r="F20" s="0" t="str">
        <f aca="false">"btnShortPress"&amp;IF(R20,$A$4,"")&amp;IF(Q20,$A$5,"")&amp;IF(P20,$A$6,"")&amp;IF(O20,$A$7,"")&amp;IF(N20,$A$8,"")</f>
        <v>btnShortPress2L</v>
      </c>
      <c r="H20" s="0" t="n">
        <v>753</v>
      </c>
      <c r="I20" s="0" t="s">
        <v>134</v>
      </c>
      <c r="K20" s="0" t="n">
        <f aca="false">H20-H19</f>
        <v>12</v>
      </c>
      <c r="L20" s="0" t="n">
        <f aca="false">H20+INT(K21/2)-L$2+1</f>
        <v>759</v>
      </c>
      <c r="N20" s="0" t="n">
        <f aca="false">1-N19</f>
        <v>1</v>
      </c>
      <c r="O20" s="0" t="n">
        <f aca="false">IF(N20=0,IF(N19=1,1-O19,O19),O19)</f>
        <v>0</v>
      </c>
      <c r="P20" s="0" t="n">
        <f aca="false">IF(O20=0,IF(O19=1,1-P19,P19),P19)</f>
        <v>0</v>
      </c>
      <c r="Q20" s="0" t="n">
        <f aca="false">IF(P20=0,IF(P19=1,1-Q19,Q19),Q19)</f>
        <v>0</v>
      </c>
      <c r="R20" s="0" t="n">
        <f aca="false">IF(Q20=0,IF(Q19=1,1-R19,R19),R19)</f>
        <v>1</v>
      </c>
      <c r="S20" s="0" t="n">
        <f aca="false">S$2*N20</f>
        <v>0.000454545454545455</v>
      </c>
      <c r="T20" s="0" t="n">
        <f aca="false">T$2*O20</f>
        <v>0</v>
      </c>
      <c r="U20" s="0" t="n">
        <f aca="false">U$2*P20</f>
        <v>0</v>
      </c>
      <c r="V20" s="0" t="n">
        <f aca="false">V$2*Q20</f>
        <v>0</v>
      </c>
      <c r="W20" s="0" t="n">
        <f aca="false">W$2*R20</f>
        <v>2.12765957446808E-005</v>
      </c>
      <c r="X20" s="0" t="n">
        <f aca="false">SUM(S20:W20)</f>
        <v>0.000475822050290135</v>
      </c>
      <c r="Y20" s="0" t="n">
        <f aca="false">1/X20</f>
        <v>2101.62601626016</v>
      </c>
      <c r="Z20" s="0" t="n">
        <f aca="false">IF(ISERROR(Y20),1,Y20/($C$10+Y20))</f>
        <v>0.677588466579292</v>
      </c>
      <c r="AA20" s="0" t="n">
        <f aca="false">INT(1023*Z20)</f>
        <v>693</v>
      </c>
    </row>
    <row r="21" customFormat="false" ht="15" hidden="false" customHeight="true" outlineLevel="0" collapsed="false">
      <c r="E21" s="0" t="n">
        <f aca="false">AA21</f>
        <v>828</v>
      </c>
      <c r="F21" s="0" t="str">
        <f aca="false">"btnShortPress"&amp;IF(R21,$A$4,"")&amp;IF(Q21,$A$5,"")&amp;IF(P21,$A$6,"")&amp;IF(O21,$A$7,"")&amp;IF(N21,$A$8,"")</f>
        <v>btnShortPress2C</v>
      </c>
      <c r="H21" s="0" t="n">
        <v>766</v>
      </c>
      <c r="I21" s="0" t="s">
        <v>135</v>
      </c>
      <c r="K21" s="0" t="n">
        <f aca="false">H21-H20</f>
        <v>13</v>
      </c>
      <c r="L21" s="0" t="n">
        <f aca="false">H21+INT(K22/2)-L$2+1</f>
        <v>772</v>
      </c>
      <c r="N21" s="0" t="n">
        <f aca="false">1-N20</f>
        <v>0</v>
      </c>
      <c r="O21" s="0" t="n">
        <f aca="false">IF(N21=0,IF(N20=1,1-O20,O20),O20)</f>
        <v>1</v>
      </c>
      <c r="P21" s="0" t="n">
        <f aca="false">IF(O21=0,IF(O20=1,1-P20,P20),P20)</f>
        <v>0</v>
      </c>
      <c r="Q21" s="0" t="n">
        <f aca="false">IF(P21=0,IF(P20=1,1-Q20,Q20),Q20)</f>
        <v>0</v>
      </c>
      <c r="R21" s="0" t="n">
        <f aca="false">IF(Q21=0,IF(Q20=1,1-R20,R20),R20)</f>
        <v>1</v>
      </c>
      <c r="S21" s="0" t="n">
        <f aca="false">S$2*N21</f>
        <v>0</v>
      </c>
      <c r="T21" s="0" t="n">
        <f aca="false">T$2*O21</f>
        <v>0.000212765957446808</v>
      </c>
      <c r="U21" s="0" t="n">
        <f aca="false">U$2*P21</f>
        <v>0</v>
      </c>
      <c r="V21" s="0" t="n">
        <f aca="false">V$2*Q21</f>
        <v>0</v>
      </c>
      <c r="W21" s="0" t="n">
        <f aca="false">W$2*R21</f>
        <v>2.12765957446808E-005</v>
      </c>
      <c r="X21" s="0" t="n">
        <f aca="false">SUM(S21:W21)</f>
        <v>0.000234042553191489</v>
      </c>
      <c r="Y21" s="0" t="n">
        <f aca="false">1/X21</f>
        <v>4272.72727272727</v>
      </c>
      <c r="Z21" s="0" t="n">
        <f aca="false">IF(ISERROR(Y21),1,Y21/($C$10+Y21))</f>
        <v>0.810344827586207</v>
      </c>
      <c r="AA21" s="0" t="n">
        <f aca="false">INT(1023*Z21)</f>
        <v>828</v>
      </c>
    </row>
    <row r="22" customFormat="false" ht="15" hidden="false" customHeight="true" outlineLevel="0" collapsed="false">
      <c r="E22" s="0" t="n">
        <f aca="false">AA22</f>
        <v>605</v>
      </c>
      <c r="F22" s="0" t="str">
        <f aca="false">"btnShortPress"&amp;IF(R22,$A$4,"")&amp;IF(Q22,$A$5,"")&amp;IF(P22,$A$6,"")&amp;IF(O22,$A$7,"")&amp;IF(N22,$A$8,"")</f>
        <v>btnShortPress2CL</v>
      </c>
      <c r="H22" s="0" t="n">
        <v>779</v>
      </c>
      <c r="I22" s="0" t="s">
        <v>136</v>
      </c>
      <c r="K22" s="0" t="n">
        <f aca="false">H22-H21</f>
        <v>13</v>
      </c>
      <c r="L22" s="0" t="n">
        <f aca="false">H22+INT(K23/2)-L$2+1</f>
        <v>789</v>
      </c>
      <c r="N22" s="0" t="n">
        <f aca="false">1-N21</f>
        <v>1</v>
      </c>
      <c r="O22" s="0" t="n">
        <f aca="false">IF(N22=0,IF(N21=1,1-O21,O21),O21)</f>
        <v>1</v>
      </c>
      <c r="P22" s="0" t="n">
        <f aca="false">IF(O22=0,IF(O21=1,1-P21,P21),P21)</f>
        <v>0</v>
      </c>
      <c r="Q22" s="0" t="n">
        <f aca="false">IF(P22=0,IF(P21=1,1-Q21,Q21),Q21)</f>
        <v>0</v>
      </c>
      <c r="R22" s="0" t="n">
        <f aca="false">IF(Q22=0,IF(Q21=1,1-R21,R21),R21)</f>
        <v>1</v>
      </c>
      <c r="S22" s="0" t="n">
        <f aca="false">S$2*N22</f>
        <v>0.000454545454545455</v>
      </c>
      <c r="T22" s="0" t="n">
        <f aca="false">T$2*O22</f>
        <v>0.000212765957446808</v>
      </c>
      <c r="U22" s="0" t="n">
        <f aca="false">U$2*P22</f>
        <v>0</v>
      </c>
      <c r="V22" s="0" t="n">
        <f aca="false">V$2*Q22</f>
        <v>0</v>
      </c>
      <c r="W22" s="0" t="n">
        <f aca="false">W$2*R22</f>
        <v>2.12765957446808E-005</v>
      </c>
      <c r="X22" s="0" t="n">
        <f aca="false">SUM(S22:W22)</f>
        <v>0.000688588007736944</v>
      </c>
      <c r="Y22" s="0" t="n">
        <f aca="false">1/X22</f>
        <v>1452.24719101124</v>
      </c>
      <c r="Z22" s="0" t="n">
        <f aca="false">IF(ISERROR(Y22),1,Y22/($C$10+Y22))</f>
        <v>0.592210767468499</v>
      </c>
      <c r="AA22" s="0" t="n">
        <f aca="false">INT(1023*Z22)</f>
        <v>605</v>
      </c>
    </row>
    <row r="23" customFormat="false" ht="15" hidden="false" customHeight="true" outlineLevel="0" collapsed="false">
      <c r="E23" s="0" t="n">
        <f aca="false">AA23</f>
        <v>912</v>
      </c>
      <c r="F23" s="0" t="str">
        <f aca="false">"btnShortPress"&amp;IF(R23,$A$4,"")&amp;IF(Q23,$A$5,"")&amp;IF(P23,$A$6,"")&amp;IF(O23,$A$7,"")&amp;IF(N23,$A$8,"")</f>
        <v>btnShortPress2R</v>
      </c>
      <c r="H23" s="0" t="n">
        <v>799</v>
      </c>
      <c r="I23" s="0" t="s">
        <v>137</v>
      </c>
      <c r="K23" s="0" t="n">
        <f aca="false">H23-H22</f>
        <v>20</v>
      </c>
      <c r="L23" s="0" t="n">
        <f aca="false">H23+INT(K24/2)-L$2+1</f>
        <v>806</v>
      </c>
      <c r="N23" s="0" t="n">
        <f aca="false">1-N22</f>
        <v>0</v>
      </c>
      <c r="O23" s="0" t="n">
        <f aca="false">IF(N23=0,IF(N22=1,1-O22,O22),O22)</f>
        <v>0</v>
      </c>
      <c r="P23" s="0" t="n">
        <f aca="false">IF(O23=0,IF(O22=1,1-P22,P22),P22)</f>
        <v>1</v>
      </c>
      <c r="Q23" s="0" t="n">
        <f aca="false">IF(P23=0,IF(P22=1,1-Q22,Q22),Q22)</f>
        <v>0</v>
      </c>
      <c r="R23" s="0" t="n">
        <f aca="false">IF(Q23=0,IF(Q22=1,1-R22,R22),R22)</f>
        <v>1</v>
      </c>
      <c r="S23" s="0" t="n">
        <f aca="false">S$2*N23</f>
        <v>0</v>
      </c>
      <c r="T23" s="0" t="n">
        <f aca="false">T$2*O23</f>
        <v>0</v>
      </c>
      <c r="U23" s="0" t="n">
        <f aca="false">U$2*P23</f>
        <v>0.0001</v>
      </c>
      <c r="V23" s="0" t="n">
        <f aca="false">V$2*Q23</f>
        <v>0</v>
      </c>
      <c r="W23" s="0" t="n">
        <f aca="false">W$2*R23</f>
        <v>2.12765957446808E-005</v>
      </c>
      <c r="X23" s="0" t="n">
        <f aca="false">SUM(S23:W23)</f>
        <v>0.000121276595744681</v>
      </c>
      <c r="Y23" s="0" t="n">
        <f aca="false">1/X23</f>
        <v>8245.61403508772</v>
      </c>
      <c r="Z23" s="0" t="n">
        <f aca="false">IF(ISERROR(Y23),1,Y23/($C$10+Y23))</f>
        <v>0.891840607210626</v>
      </c>
      <c r="AA23" s="0" t="n">
        <f aca="false">INT(1023*Z23)</f>
        <v>912</v>
      </c>
    </row>
    <row r="24" customFormat="false" ht="15" hidden="false" customHeight="true" outlineLevel="0" collapsed="false">
      <c r="E24" s="0" t="n">
        <f aca="false">AA24</f>
        <v>649</v>
      </c>
      <c r="F24" s="0" t="str">
        <f aca="false">"btnShortPress"&amp;IF(R24,$A$4,"")&amp;IF(Q24,$A$5,"")&amp;IF(P24,$A$6,"")&amp;IF(O24,$A$7,"")&amp;IF(N24,$A$8,"")</f>
        <v>btnShortPress2RL</v>
      </c>
      <c r="H24" s="0" t="n">
        <v>813</v>
      </c>
      <c r="I24" s="0" t="s">
        <v>138</v>
      </c>
      <c r="K24" s="0" t="n">
        <f aca="false">H24-H23</f>
        <v>14</v>
      </c>
      <c r="L24" s="0" t="n">
        <f aca="false">H24+INT(K25/2)-L$2+1</f>
        <v>820</v>
      </c>
      <c r="N24" s="0" t="n">
        <f aca="false">1-N23</f>
        <v>1</v>
      </c>
      <c r="O24" s="0" t="n">
        <f aca="false">IF(N24=0,IF(N23=1,1-O23,O23),O23)</f>
        <v>0</v>
      </c>
      <c r="P24" s="0" t="n">
        <f aca="false">IF(O24=0,IF(O23=1,1-P23,P23),P23)</f>
        <v>1</v>
      </c>
      <c r="Q24" s="0" t="n">
        <f aca="false">IF(P24=0,IF(P23=1,1-Q23,Q23),Q23)</f>
        <v>0</v>
      </c>
      <c r="R24" s="0" t="n">
        <f aca="false">IF(Q24=0,IF(Q23=1,1-R23,R23),R23)</f>
        <v>1</v>
      </c>
      <c r="S24" s="0" t="n">
        <f aca="false">S$2*N24</f>
        <v>0.000454545454545455</v>
      </c>
      <c r="T24" s="0" t="n">
        <f aca="false">T$2*O24</f>
        <v>0</v>
      </c>
      <c r="U24" s="0" t="n">
        <f aca="false">U$2*P24</f>
        <v>0.0001</v>
      </c>
      <c r="V24" s="0" t="n">
        <f aca="false">V$2*Q24</f>
        <v>0</v>
      </c>
      <c r="W24" s="0" t="n">
        <f aca="false">W$2*R24</f>
        <v>2.12765957446808E-005</v>
      </c>
      <c r="X24" s="0" t="n">
        <f aca="false">SUM(S24:W24)</f>
        <v>0.000575822050290135</v>
      </c>
      <c r="Y24" s="0" t="n">
        <f aca="false">1/X24</f>
        <v>1736.64763184414</v>
      </c>
      <c r="Z24" s="0" t="n">
        <f aca="false">IF(ISERROR(Y24),1,Y24/($C$10+Y24))</f>
        <v>0.634589419418191</v>
      </c>
      <c r="AA24" s="0" t="n">
        <f aca="false">INT(1023*Z24)</f>
        <v>649</v>
      </c>
    </row>
    <row r="25" customFormat="false" ht="15" hidden="false" customHeight="true" outlineLevel="0" collapsed="false">
      <c r="E25" s="0" t="n">
        <f aca="false">AA25</f>
        <v>766</v>
      </c>
      <c r="F25" s="0" t="str">
        <f aca="false">"btnShortPress"&amp;IF(R25,$A$4,"")&amp;IF(Q25,$A$5,"")&amp;IF(P25,$A$6,"")&amp;IF(O25,$A$7,"")&amp;IF(N25,$A$8,"")</f>
        <v>btnShortPress2RC</v>
      </c>
      <c r="H25" s="0" t="n">
        <v>828</v>
      </c>
      <c r="I25" s="0" t="s">
        <v>139</v>
      </c>
      <c r="K25" s="0" t="n">
        <f aca="false">H25-H24</f>
        <v>15</v>
      </c>
      <c r="L25" s="0" t="n">
        <f aca="false">H25+INT(K26/2)-L$2+1</f>
        <v>835</v>
      </c>
      <c r="N25" s="0" t="n">
        <f aca="false">1-N24</f>
        <v>0</v>
      </c>
      <c r="O25" s="0" t="n">
        <f aca="false">IF(N25=0,IF(N24=1,1-O24,O24),O24)</f>
        <v>1</v>
      </c>
      <c r="P25" s="0" t="n">
        <f aca="false">IF(O25=0,IF(O24=1,1-P24,P24),P24)</f>
        <v>1</v>
      </c>
      <c r="Q25" s="0" t="n">
        <f aca="false">IF(P25=0,IF(P24=1,1-Q24,Q24),Q24)</f>
        <v>0</v>
      </c>
      <c r="R25" s="0" t="n">
        <f aca="false">IF(Q25=0,IF(Q24=1,1-R24,R24),R24)</f>
        <v>1</v>
      </c>
      <c r="S25" s="0" t="n">
        <f aca="false">S$2*N25</f>
        <v>0</v>
      </c>
      <c r="T25" s="0" t="n">
        <f aca="false">T$2*O25</f>
        <v>0.000212765957446808</v>
      </c>
      <c r="U25" s="0" t="n">
        <f aca="false">U$2*P25</f>
        <v>0.0001</v>
      </c>
      <c r="V25" s="0" t="n">
        <f aca="false">V$2*Q25</f>
        <v>0</v>
      </c>
      <c r="W25" s="0" t="n">
        <f aca="false">W$2*R25</f>
        <v>2.12765957446808E-005</v>
      </c>
      <c r="X25" s="0" t="n">
        <f aca="false">SUM(S25:W25)</f>
        <v>0.000334042553191489</v>
      </c>
      <c r="Y25" s="0" t="n">
        <f aca="false">1/X25</f>
        <v>2993.63057324841</v>
      </c>
      <c r="Z25" s="0" t="n">
        <f aca="false">IF(ISERROR(Y25),1,Y25/($C$10+Y25))</f>
        <v>0.749601275917065</v>
      </c>
      <c r="AA25" s="0" t="n">
        <f aca="false">INT(1023*Z25)</f>
        <v>766</v>
      </c>
    </row>
    <row r="26" customFormat="false" ht="15" hidden="false" customHeight="true" outlineLevel="0" collapsed="false">
      <c r="E26" s="0" t="n">
        <f aca="false">AA26</f>
        <v>571</v>
      </c>
      <c r="F26" s="0" t="str">
        <f aca="false">"btnShortPress"&amp;IF(R26,$A$4,"")&amp;IF(Q26,$A$5,"")&amp;IF(P26,$A$6,"")&amp;IF(O26,$A$7,"")&amp;IF(N26,$A$8,"")</f>
        <v>btnShortPress2RCL</v>
      </c>
      <c r="H26" s="0" t="n">
        <v>843</v>
      </c>
      <c r="I26" s="0" t="s">
        <v>140</v>
      </c>
      <c r="K26" s="0" t="n">
        <f aca="false">H26-H25</f>
        <v>15</v>
      </c>
      <c r="L26" s="0" t="n">
        <f aca="false">H26+INT(K27/2)-L$2+1</f>
        <v>859</v>
      </c>
      <c r="N26" s="0" t="n">
        <f aca="false">1-N25</f>
        <v>1</v>
      </c>
      <c r="O26" s="0" t="n">
        <f aca="false">IF(N26=0,IF(N25=1,1-O25,O25),O25)</f>
        <v>1</v>
      </c>
      <c r="P26" s="0" t="n">
        <f aca="false">IF(O26=0,IF(O25=1,1-P25,P25),P25)</f>
        <v>1</v>
      </c>
      <c r="Q26" s="0" t="n">
        <f aca="false">IF(P26=0,IF(P25=1,1-Q25,Q25),Q25)</f>
        <v>0</v>
      </c>
      <c r="R26" s="0" t="n">
        <f aca="false">IF(Q26=0,IF(Q25=1,1-R25,R25),R25)</f>
        <v>1</v>
      </c>
      <c r="S26" s="0" t="n">
        <f aca="false">S$2*N26</f>
        <v>0.000454545454545455</v>
      </c>
      <c r="T26" s="0" t="n">
        <f aca="false">T$2*O26</f>
        <v>0.000212765957446808</v>
      </c>
      <c r="U26" s="0" t="n">
        <f aca="false">U$2*P26</f>
        <v>0.0001</v>
      </c>
      <c r="V26" s="0" t="n">
        <f aca="false">V$2*Q26</f>
        <v>0</v>
      </c>
      <c r="W26" s="0" t="n">
        <f aca="false">W$2*R26</f>
        <v>2.12765957446808E-005</v>
      </c>
      <c r="X26" s="0" t="n">
        <f aca="false">SUM(S26:W26)</f>
        <v>0.000788588007736944</v>
      </c>
      <c r="Y26" s="0" t="n">
        <f aca="false">1/X26</f>
        <v>1268.08928133431</v>
      </c>
      <c r="Z26" s="0" t="n">
        <f aca="false">IF(ISERROR(Y26),1,Y26/($C$10+Y26))</f>
        <v>0.559100248729318</v>
      </c>
      <c r="AA26" s="0" t="n">
        <f aca="false">INT(1023*Z26)</f>
        <v>571</v>
      </c>
    </row>
    <row r="27" customFormat="false" ht="15" hidden="false" customHeight="true" outlineLevel="0" collapsed="false">
      <c r="E27" s="0" t="n">
        <f aca="false">AA27</f>
        <v>959</v>
      </c>
      <c r="F27" s="0" t="str">
        <f aca="false">"btnShortPress"&amp;IF(R27,$A$4,"")&amp;IF(Q27,$A$5,"")&amp;IF(P27,$A$6,"")&amp;IF(O27,$A$7,"")&amp;IF(N27,$A$8,"")</f>
        <v>btnShortPress21</v>
      </c>
      <c r="H27" s="0" t="n">
        <v>876</v>
      </c>
      <c r="I27" s="0" t="s">
        <v>141</v>
      </c>
      <c r="K27" s="0" t="n">
        <f aca="false">H27-H26</f>
        <v>33</v>
      </c>
      <c r="L27" s="0" t="n">
        <f aca="false">H27+INT(K28/2)-L$2+1</f>
        <v>884</v>
      </c>
      <c r="N27" s="0" t="n">
        <f aca="false">1-N26</f>
        <v>0</v>
      </c>
      <c r="O27" s="0" t="n">
        <f aca="false">IF(N27=0,IF(N26=1,1-O26,O26),O26)</f>
        <v>0</v>
      </c>
      <c r="P27" s="0" t="n">
        <f aca="false">IF(O27=0,IF(O26=1,1-P26,P26),P26)</f>
        <v>0</v>
      </c>
      <c r="Q27" s="0" t="n">
        <f aca="false">IF(P27=0,IF(P26=1,1-Q26,Q26),Q26)</f>
        <v>1</v>
      </c>
      <c r="R27" s="0" t="n">
        <f aca="false">IF(Q27=0,IF(Q26=1,1-R26,R26),R26)</f>
        <v>1</v>
      </c>
      <c r="S27" s="0" t="n">
        <f aca="false">S$2*N27</f>
        <v>0</v>
      </c>
      <c r="T27" s="0" t="n">
        <f aca="false">T$2*O27</f>
        <v>0</v>
      </c>
      <c r="U27" s="0" t="n">
        <f aca="false">U$2*P27</f>
        <v>0</v>
      </c>
      <c r="V27" s="0" t="n">
        <f aca="false">V$2*Q27</f>
        <v>4.54545454545455E-005</v>
      </c>
      <c r="W27" s="0" t="n">
        <f aca="false">W$2*R27</f>
        <v>2.12765957446808E-005</v>
      </c>
      <c r="X27" s="0" t="n">
        <f aca="false">SUM(S27:W27)</f>
        <v>6.67311411992263E-005</v>
      </c>
      <c r="Y27" s="0" t="n">
        <f aca="false">1/X27</f>
        <v>14985.5072463768</v>
      </c>
      <c r="Z27" s="0" t="n">
        <f aca="false">IF(ISERROR(Y27),1,Y27/($C$10+Y27))</f>
        <v>0.937443336355394</v>
      </c>
      <c r="AA27" s="0" t="n">
        <f aca="false">INT(1023*Z27)</f>
        <v>959</v>
      </c>
    </row>
    <row r="28" customFormat="false" ht="15" hidden="false" customHeight="true" outlineLevel="0" collapsed="false">
      <c r="E28" s="0" t="n">
        <f aca="false">AA28</f>
        <v>672</v>
      </c>
      <c r="F28" s="0" t="str">
        <f aca="false">"btnShortPress"&amp;IF(R28,$A$4,"")&amp;IF(Q28,$A$5,"")&amp;IF(P28,$A$6,"")&amp;IF(O28,$A$7,"")&amp;IF(N28,$A$8,"")</f>
        <v>btnShortPress21L</v>
      </c>
      <c r="H28" s="0" t="n">
        <v>893</v>
      </c>
      <c r="I28" s="0" t="s">
        <v>142</v>
      </c>
      <c r="K28" s="0" t="n">
        <f aca="false">H28-H27</f>
        <v>17</v>
      </c>
      <c r="L28" s="0" t="n">
        <f aca="false">H28+INT(K29/2)-L$2+1</f>
        <v>902</v>
      </c>
      <c r="N28" s="0" t="n">
        <f aca="false">1-N27</f>
        <v>1</v>
      </c>
      <c r="O28" s="0" t="n">
        <f aca="false">IF(N28=0,IF(N27=1,1-O27,O27),O27)</f>
        <v>0</v>
      </c>
      <c r="P28" s="0" t="n">
        <f aca="false">IF(O28=0,IF(O27=1,1-P27,P27),P27)</f>
        <v>0</v>
      </c>
      <c r="Q28" s="0" t="n">
        <f aca="false">IF(P28=0,IF(P27=1,1-Q27,Q27),Q27)</f>
        <v>1</v>
      </c>
      <c r="R28" s="0" t="n">
        <f aca="false">IF(Q28=0,IF(Q27=1,1-R27,R27),R27)</f>
        <v>1</v>
      </c>
      <c r="S28" s="0" t="n">
        <f aca="false">S$2*N28</f>
        <v>0.000454545454545455</v>
      </c>
      <c r="T28" s="0" t="n">
        <f aca="false">T$2*O28</f>
        <v>0</v>
      </c>
      <c r="U28" s="0" t="n">
        <f aca="false">U$2*P28</f>
        <v>0</v>
      </c>
      <c r="V28" s="0" t="n">
        <f aca="false">V$2*Q28</f>
        <v>4.54545454545455E-005</v>
      </c>
      <c r="W28" s="0" t="n">
        <f aca="false">W$2*R28</f>
        <v>2.12765957446808E-005</v>
      </c>
      <c r="X28" s="0" t="n">
        <f aca="false">SUM(S28:W28)</f>
        <v>0.000521276595744681</v>
      </c>
      <c r="Y28" s="0" t="n">
        <f aca="false">1/X28</f>
        <v>1918.36734693878</v>
      </c>
      <c r="Z28" s="0" t="n">
        <f aca="false">IF(ISERROR(Y28),1,Y28/($C$10+Y28))</f>
        <v>0.657342657342657</v>
      </c>
      <c r="AA28" s="0" t="n">
        <f aca="false">INT(1023*Z28)</f>
        <v>672</v>
      </c>
    </row>
    <row r="29" customFormat="false" ht="15" hidden="false" customHeight="true" outlineLevel="0" collapsed="false">
      <c r="E29" s="0" t="n">
        <f aca="false">AA29</f>
        <v>799</v>
      </c>
      <c r="F29" s="0" t="str">
        <f aca="false">"btnShortPress"&amp;IF(R29,$A$4,"")&amp;IF(Q29,$A$5,"")&amp;IF(P29,$A$6,"")&amp;IF(O29,$A$7,"")&amp;IF(N29,$A$8,"")</f>
        <v>btnShortPress21C</v>
      </c>
      <c r="H29" s="0" t="n">
        <v>912</v>
      </c>
      <c r="I29" s="0" t="s">
        <v>143</v>
      </c>
      <c r="K29" s="0" t="n">
        <f aca="false">H29-H28</f>
        <v>19</v>
      </c>
      <c r="L29" s="0" t="n">
        <f aca="false">H29+INT(K30/2)-L$2+1</f>
        <v>921</v>
      </c>
      <c r="N29" s="0" t="n">
        <f aca="false">1-N28</f>
        <v>0</v>
      </c>
      <c r="O29" s="0" t="n">
        <f aca="false">IF(N29=0,IF(N28=1,1-O28,O28),O28)</f>
        <v>1</v>
      </c>
      <c r="P29" s="0" t="n">
        <f aca="false">IF(O29=0,IF(O28=1,1-P28,P28),P28)</f>
        <v>0</v>
      </c>
      <c r="Q29" s="0" t="n">
        <f aca="false">IF(P29=0,IF(P28=1,1-Q28,Q28),Q28)</f>
        <v>1</v>
      </c>
      <c r="R29" s="0" t="n">
        <f aca="false">IF(Q29=0,IF(Q28=1,1-R28,R28),R28)</f>
        <v>1</v>
      </c>
      <c r="S29" s="0" t="n">
        <f aca="false">S$2*N29</f>
        <v>0</v>
      </c>
      <c r="T29" s="0" t="n">
        <f aca="false">T$2*O29</f>
        <v>0.000212765957446808</v>
      </c>
      <c r="U29" s="0" t="n">
        <f aca="false">U$2*P29</f>
        <v>0</v>
      </c>
      <c r="V29" s="0" t="n">
        <f aca="false">V$2*Q29</f>
        <v>4.54545454545455E-005</v>
      </c>
      <c r="W29" s="0" t="n">
        <f aca="false">W$2*R29</f>
        <v>2.12765957446808E-005</v>
      </c>
      <c r="X29" s="0" t="n">
        <f aca="false">SUM(S29:W29)</f>
        <v>0.000279497098646035</v>
      </c>
      <c r="Y29" s="0" t="n">
        <f aca="false">1/X29</f>
        <v>3577.85467128028</v>
      </c>
      <c r="Z29" s="0" t="n">
        <f aca="false">IF(ISERROR(Y29),1,Y29/($C$10+Y29))</f>
        <v>0.781557067271353</v>
      </c>
      <c r="AA29" s="0" t="n">
        <f aca="false">INT(1023*Z29)</f>
        <v>799</v>
      </c>
    </row>
    <row r="30" customFormat="false" ht="15" hidden="false" customHeight="true" outlineLevel="0" collapsed="false">
      <c r="E30" s="0" t="n">
        <f aca="false">AA30</f>
        <v>589</v>
      </c>
      <c r="F30" s="0" t="str">
        <f aca="false">"btnShortPress"&amp;IF(R30,$A$4,"")&amp;IF(Q30,$A$5,"")&amp;IF(P30,$A$6,"")&amp;IF(O30,$A$7,"")&amp;IF(N30,$A$8,"")</f>
        <v>btnShortPress21CL</v>
      </c>
      <c r="H30" s="0" t="n">
        <v>930</v>
      </c>
      <c r="I30" s="0" t="s">
        <v>144</v>
      </c>
      <c r="K30" s="0" t="n">
        <f aca="false">H30-H29</f>
        <v>18</v>
      </c>
      <c r="L30" s="0" t="n">
        <f aca="false">H30+INT(K31/2)-L$2+1</f>
        <v>944</v>
      </c>
      <c r="N30" s="0" t="n">
        <f aca="false">1-N29</f>
        <v>1</v>
      </c>
      <c r="O30" s="0" t="n">
        <f aca="false">IF(N30=0,IF(N29=1,1-O29,O29),O29)</f>
        <v>1</v>
      </c>
      <c r="P30" s="0" t="n">
        <f aca="false">IF(O30=0,IF(O29=1,1-P29,P29),P29)</f>
        <v>0</v>
      </c>
      <c r="Q30" s="0" t="n">
        <f aca="false">IF(P30=0,IF(P29=1,1-Q29,Q29),Q29)</f>
        <v>1</v>
      </c>
      <c r="R30" s="0" t="n">
        <f aca="false">IF(Q30=0,IF(Q29=1,1-R29,R29),R29)</f>
        <v>1</v>
      </c>
      <c r="S30" s="0" t="n">
        <f aca="false">S$2*N30</f>
        <v>0.000454545454545455</v>
      </c>
      <c r="T30" s="0" t="n">
        <f aca="false">T$2*O30</f>
        <v>0.000212765957446808</v>
      </c>
      <c r="U30" s="0" t="n">
        <f aca="false">U$2*P30</f>
        <v>0</v>
      </c>
      <c r="V30" s="0" t="n">
        <f aca="false">V$2*Q30</f>
        <v>4.54545454545455E-005</v>
      </c>
      <c r="W30" s="0" t="n">
        <f aca="false">W$2*R30</f>
        <v>2.12765957446808E-005</v>
      </c>
      <c r="X30" s="0" t="n">
        <f aca="false">SUM(S30:W30)</f>
        <v>0.000734042553191489</v>
      </c>
      <c r="Y30" s="0" t="n">
        <f aca="false">1/X30</f>
        <v>1362.31884057971</v>
      </c>
      <c r="Z30" s="0" t="n">
        <f aca="false">IF(ISERROR(Y30),1,Y30/($C$10+Y30))</f>
        <v>0.576687116564417</v>
      </c>
      <c r="AA30" s="0" t="n">
        <f aca="false">INT(1023*Z30)</f>
        <v>589</v>
      </c>
    </row>
    <row r="31" customFormat="false" ht="15" hidden="false" customHeight="true" outlineLevel="0" collapsed="false">
      <c r="E31" s="0" t="n">
        <f aca="false">AA31</f>
        <v>876</v>
      </c>
      <c r="F31" s="0" t="str">
        <f aca="false">"btnShortPress"&amp;IF(R31,$A$4,"")&amp;IF(Q31,$A$5,"")&amp;IF(P31,$A$6,"")&amp;IF(O31,$A$7,"")&amp;IF(N31,$A$8,"")</f>
        <v>btnShortPress21R</v>
      </c>
      <c r="H31" s="0" t="n">
        <v>959</v>
      </c>
      <c r="I31" s="0" t="s">
        <v>145</v>
      </c>
      <c r="K31" s="0" t="n">
        <f aca="false">H31-H30</f>
        <v>29</v>
      </c>
      <c r="L31" s="0" t="n">
        <f aca="false">H31+INT(K32/2)-L$2+1</f>
        <v>968</v>
      </c>
      <c r="N31" s="0" t="n">
        <f aca="false">1-N30</f>
        <v>0</v>
      </c>
      <c r="O31" s="0" t="n">
        <f aca="false">IF(N31=0,IF(N30=1,1-O30,O30),O30)</f>
        <v>0</v>
      </c>
      <c r="P31" s="0" t="n">
        <f aca="false">IF(O31=0,IF(O30=1,1-P30,P30),P30)</f>
        <v>1</v>
      </c>
      <c r="Q31" s="0" t="n">
        <f aca="false">IF(P31=0,IF(P30=1,1-Q30,Q30),Q30)</f>
        <v>1</v>
      </c>
      <c r="R31" s="0" t="n">
        <f aca="false">IF(Q31=0,IF(Q30=1,1-R30,R30),R30)</f>
        <v>1</v>
      </c>
      <c r="S31" s="0" t="n">
        <f aca="false">S$2*N31</f>
        <v>0</v>
      </c>
      <c r="T31" s="0" t="n">
        <f aca="false">T$2*O31</f>
        <v>0</v>
      </c>
      <c r="U31" s="0" t="n">
        <f aca="false">U$2*P31</f>
        <v>0.0001</v>
      </c>
      <c r="V31" s="0" t="n">
        <f aca="false">V$2*Q31</f>
        <v>4.54545454545455E-005</v>
      </c>
      <c r="W31" s="0" t="n">
        <f aca="false">W$2*R31</f>
        <v>2.12765957446808E-005</v>
      </c>
      <c r="X31" s="0" t="n">
        <f aca="false">SUM(S31:W31)</f>
        <v>0.000166731141199226</v>
      </c>
      <c r="Y31" s="0" t="n">
        <f aca="false">1/X31</f>
        <v>5997.67981438515</v>
      </c>
      <c r="Z31" s="0" t="n">
        <f aca="false">IF(ISERROR(Y31),1,Y31/($C$10+Y31))</f>
        <v>0.85709549071618</v>
      </c>
      <c r="AA31" s="0" t="n">
        <f aca="false">INT(1023*Z31)</f>
        <v>876</v>
      </c>
    </row>
    <row r="32" customFormat="false" ht="15" hidden="false" customHeight="true" outlineLevel="0" collapsed="false">
      <c r="E32" s="0" t="n">
        <f aca="false">AA32</f>
        <v>630</v>
      </c>
      <c r="F32" s="0" t="str">
        <f aca="false">"btnShortPress"&amp;IF(R32,$A$4,"")&amp;IF(Q32,$A$5,"")&amp;IF(P32,$A$6,"")&amp;IF(O32,$A$7,"")&amp;IF(N32,$A$8,"")</f>
        <v>btnShortPress21RL</v>
      </c>
      <c r="H32" s="0" t="n">
        <v>978</v>
      </c>
      <c r="I32" s="0" t="s">
        <v>146</v>
      </c>
      <c r="K32" s="0" t="n">
        <f aca="false">H32-H31</f>
        <v>19</v>
      </c>
      <c r="L32" s="0" t="n">
        <f aca="false">H32+INT(K33/2)-L$2+1</f>
        <v>989</v>
      </c>
      <c r="N32" s="0" t="n">
        <f aca="false">1-N31</f>
        <v>1</v>
      </c>
      <c r="O32" s="0" t="n">
        <f aca="false">IF(N32=0,IF(N31=1,1-O31,O31),O31)</f>
        <v>0</v>
      </c>
      <c r="P32" s="0" t="n">
        <f aca="false">IF(O32=0,IF(O31=1,1-P31,P31),P31)</f>
        <v>1</v>
      </c>
      <c r="Q32" s="0" t="n">
        <f aca="false">IF(P32=0,IF(P31=1,1-Q31,Q31),Q31)</f>
        <v>1</v>
      </c>
      <c r="R32" s="0" t="n">
        <f aca="false">IF(Q32=0,IF(Q31=1,1-R31,R31),R31)</f>
        <v>1</v>
      </c>
      <c r="S32" s="0" t="n">
        <f aca="false">S$2*N32</f>
        <v>0.000454545454545455</v>
      </c>
      <c r="T32" s="0" t="n">
        <f aca="false">T$2*O32</f>
        <v>0</v>
      </c>
      <c r="U32" s="0" t="n">
        <f aca="false">U$2*P32</f>
        <v>0.0001</v>
      </c>
      <c r="V32" s="0" t="n">
        <f aca="false">V$2*Q32</f>
        <v>4.54545454545455E-005</v>
      </c>
      <c r="W32" s="0" t="n">
        <f aca="false">W$2*R32</f>
        <v>2.12765957446808E-005</v>
      </c>
      <c r="X32" s="0" t="n">
        <f aca="false">SUM(S32:W32)</f>
        <v>0.000621276595744681</v>
      </c>
      <c r="Y32" s="0" t="n">
        <f aca="false">1/X32</f>
        <v>1609.58904109589</v>
      </c>
      <c r="Z32" s="0" t="n">
        <f aca="false">IF(ISERROR(Y32),1,Y32/($C$10+Y32))</f>
        <v>0.616797900262467</v>
      </c>
      <c r="AA32" s="0" t="n">
        <f aca="false">INT(1023*Z32)</f>
        <v>630</v>
      </c>
    </row>
    <row r="33" customFormat="false" ht="15" hidden="false" customHeight="true" outlineLevel="0" collapsed="false">
      <c r="E33" s="0" t="n">
        <f aca="false">AA33</f>
        <v>741</v>
      </c>
      <c r="F33" s="0" t="str">
        <f aca="false">"btnShortPress"&amp;IF(R33,$A$4,"")&amp;IF(Q33,$A$5,"")&amp;IF(P33,$A$6,"")&amp;IF(O33,$A$7,"")&amp;IF(N33,$A$8,"")</f>
        <v>btnShortPress21RC</v>
      </c>
      <c r="H33" s="0" t="n">
        <v>1001</v>
      </c>
      <c r="I33" s="0" t="s">
        <v>147</v>
      </c>
      <c r="K33" s="0" t="n">
        <f aca="false">H33-H32</f>
        <v>23</v>
      </c>
      <c r="L33" s="0" t="n">
        <f aca="false">H33+INT(K34/2)-L$2+1</f>
        <v>1012</v>
      </c>
      <c r="N33" s="0" t="n">
        <f aca="false">1-N32</f>
        <v>0</v>
      </c>
      <c r="O33" s="0" t="n">
        <f aca="false">IF(N33=0,IF(N32=1,1-O32,O32),O32)</f>
        <v>1</v>
      </c>
      <c r="P33" s="0" t="n">
        <f aca="false">IF(O33=0,IF(O32=1,1-P32,P32),P32)</f>
        <v>1</v>
      </c>
      <c r="Q33" s="0" t="n">
        <f aca="false">IF(P33=0,IF(P32=1,1-Q32,Q32),Q32)</f>
        <v>1</v>
      </c>
      <c r="R33" s="0" t="n">
        <f aca="false">IF(Q33=0,IF(Q32=1,1-R32,R32),R32)</f>
        <v>1</v>
      </c>
      <c r="S33" s="0" t="n">
        <f aca="false">S$2*N33</f>
        <v>0</v>
      </c>
      <c r="T33" s="0" t="n">
        <f aca="false">T$2*O33</f>
        <v>0.000212765957446808</v>
      </c>
      <c r="U33" s="0" t="n">
        <f aca="false">U$2*P33</f>
        <v>0.0001</v>
      </c>
      <c r="V33" s="0" t="n">
        <f aca="false">V$2*Q33</f>
        <v>4.54545454545455E-005</v>
      </c>
      <c r="W33" s="0" t="n">
        <f aca="false">W$2*R33</f>
        <v>2.12765957446808E-005</v>
      </c>
      <c r="X33" s="0" t="n">
        <f aca="false">SUM(S33:W33)</f>
        <v>0.000379497098646035</v>
      </c>
      <c r="Y33" s="0" t="n">
        <f aca="false">1/X33</f>
        <v>2635.06625891947</v>
      </c>
      <c r="Z33" s="0" t="n">
        <f aca="false">IF(ISERROR(Y33),1,Y33/($C$10+Y33))</f>
        <v>0.724901850813236</v>
      </c>
      <c r="AA33" s="0" t="n">
        <f aca="false">INT(1023*Z33)</f>
        <v>741</v>
      </c>
    </row>
    <row r="34" customFormat="false" ht="15" hidden="false" customHeight="true" outlineLevel="0" collapsed="false">
      <c r="E34" s="0" t="n">
        <f aca="false">AA34</f>
        <v>557</v>
      </c>
      <c r="F34" s="0" t="str">
        <f aca="false">"btnShortPress"&amp;IF(R34,$A$4,"")&amp;IF(Q34,$A$5,"")&amp;IF(P34,$A$6,"")&amp;IF(O34,$A$7,"")&amp;IF(N34,$A$8,"")</f>
        <v>btnShortPress21RCL</v>
      </c>
      <c r="H34" s="0" t="n">
        <v>1023</v>
      </c>
      <c r="I34" s="0" t="s">
        <v>114</v>
      </c>
      <c r="K34" s="0" t="n">
        <f aca="false">H34-H33</f>
        <v>22</v>
      </c>
      <c r="L34" s="0" t="n">
        <f aca="false">H34+INT(K35/2)-L$2+1</f>
        <v>1023</v>
      </c>
      <c r="N34" s="0" t="n">
        <f aca="false">1-N33</f>
        <v>1</v>
      </c>
      <c r="O34" s="0" t="n">
        <f aca="false">IF(N34=0,IF(N33=1,1-O33,O33),O33)</f>
        <v>1</v>
      </c>
      <c r="P34" s="0" t="n">
        <f aca="false">IF(O34=0,IF(O33=1,1-P33,P33),P33)</f>
        <v>1</v>
      </c>
      <c r="Q34" s="0" t="n">
        <f aca="false">IF(P34=0,IF(P33=1,1-Q33,Q33),Q33)</f>
        <v>1</v>
      </c>
      <c r="R34" s="0" t="n">
        <f aca="false">IF(Q34=0,IF(Q33=1,1-R33,R33),R33)</f>
        <v>1</v>
      </c>
      <c r="S34" s="0" t="n">
        <f aca="false">S$2*N34</f>
        <v>0.000454545454545455</v>
      </c>
      <c r="T34" s="0" t="n">
        <f aca="false">T$2*O34</f>
        <v>0.000212765957446808</v>
      </c>
      <c r="U34" s="0" t="n">
        <f aca="false">U$2*P34</f>
        <v>0.0001</v>
      </c>
      <c r="V34" s="0" t="n">
        <f aca="false">V$2*Q34</f>
        <v>4.54545454545455E-005</v>
      </c>
      <c r="W34" s="0" t="n">
        <f aca="false">W$2*R34</f>
        <v>2.12765957446808E-005</v>
      </c>
      <c r="X34" s="0" t="n">
        <f aca="false">SUM(S34:W34)</f>
        <v>0.000834042553191489</v>
      </c>
      <c r="Y34" s="0" t="n">
        <f aca="false">1/X34</f>
        <v>1198.97959183673</v>
      </c>
      <c r="Z34" s="0" t="n">
        <f aca="false">IF(ISERROR(Y34),1,Y34/($C$10+Y34))</f>
        <v>0.545243619489559</v>
      </c>
      <c r="AA34" s="0" t="n">
        <f aca="false">INT(1023*Z34)</f>
        <v>557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66796875" defaultRowHeight="12.8" zeroHeight="false" outlineLevelRow="0" outlineLevelCol="0"/>
  <cols>
    <col collapsed="false" customWidth="true" hidden="false" outlineLevel="0" max="1" min="1" style="0" width="1.92"/>
    <col collapsed="false" customWidth="true" hidden="false" outlineLevel="0" max="10" min="6" style="0" width="16.29"/>
    <col collapsed="false" customWidth="true" hidden="false" outlineLevel="0" max="23" min="23" style="0" width="12.32"/>
    <col collapsed="false" customWidth="true" hidden="false" outlineLevel="0" max="28" min="28" style="0" width="12.32"/>
    <col collapsed="false" customWidth="true" hidden="false" outlineLevel="0" max="33" min="33" style="0" width="12.32"/>
    <col collapsed="false" customWidth="true" hidden="false" outlineLevel="0" max="48" min="44" style="0" width="12.32"/>
    <col collapsed="false" customWidth="false" hidden="false" outlineLevel="0" max="1024" min="65" style="4" width="8.66"/>
  </cols>
  <sheetData>
    <row r="1" customFormat="false" ht="15" hidden="false" customHeight="true" outlineLevel="0" collapsed="false"/>
    <row r="2" customFormat="false" ht="15" hidden="false" customHeight="true" outlineLevel="0" collapsed="false">
      <c r="C2" s="0" t="n">
        <v>1000</v>
      </c>
      <c r="P2" s="0" t="n">
        <v>1</v>
      </c>
      <c r="W2" s="0" t="n">
        <f aca="false">C8+C12</f>
        <v>12200</v>
      </c>
      <c r="X2" s="0" t="n">
        <f aca="false">C7+C12</f>
        <v>14700</v>
      </c>
      <c r="Y2" s="0" t="n">
        <f aca="false">C6+C12</f>
        <v>20000</v>
      </c>
      <c r="Z2" s="0" t="n">
        <f aca="false">C5+C12</f>
        <v>32000</v>
      </c>
      <c r="AA2" s="0" t="n">
        <f aca="false">C4+C12</f>
        <v>57000</v>
      </c>
      <c r="AD2" s="0" t="n">
        <f aca="false">1/C12</f>
        <v>0.0001</v>
      </c>
      <c r="AE2" s="0" t="n">
        <f aca="false">1/C12</f>
        <v>0.0001</v>
      </c>
      <c r="AF2" s="0" t="n">
        <f aca="false">1/C12</f>
        <v>0.0001</v>
      </c>
      <c r="AG2" s="0" t="n">
        <f aca="false">1/C12</f>
        <v>0.0001</v>
      </c>
      <c r="AH2" s="0" t="n">
        <f aca="false">1/C12</f>
        <v>0.0001</v>
      </c>
      <c r="AR2" s="0" t="n">
        <f aca="false">1/C8</f>
        <v>0.000454545454545455</v>
      </c>
      <c r="AS2" s="0" t="n">
        <f aca="false">1/C7</f>
        <v>0.000212765957446808</v>
      </c>
      <c r="AT2" s="0" t="n">
        <f aca="false">1/C6</f>
        <v>0.0001</v>
      </c>
      <c r="AU2" s="0" t="n">
        <f aca="false">1/C5</f>
        <v>4.54545454545455E-005</v>
      </c>
      <c r="AV2" s="0" t="n">
        <f aca="false">1/C4</f>
        <v>2.12765957446808E-005</v>
      </c>
    </row>
    <row r="3" customFormat="false" ht="15" hidden="false" customHeight="true" outlineLevel="0" collapsed="false">
      <c r="E3" s="0" t="n">
        <f aca="false">AP3</f>
        <v>1023</v>
      </c>
      <c r="F3" s="0" t="s">
        <v>114</v>
      </c>
      <c r="G3" s="0" t="n">
        <v>1</v>
      </c>
      <c r="H3" s="0" t="n">
        <f aca="false">IF($G3,E3,0)</f>
        <v>1023</v>
      </c>
      <c r="I3" s="0" t="str">
        <f aca="false">IF($G3,F3,"")</f>
        <v>buttonsUp</v>
      </c>
      <c r="L3" s="0" t="n">
        <v>0</v>
      </c>
      <c r="P3" s="0" t="n">
        <f aca="false">L3+INT(O4/2)-P$2+1</f>
        <v>0</v>
      </c>
      <c r="R3" s="0" t="n">
        <v>0</v>
      </c>
      <c r="S3" s="0" t="n">
        <f aca="false">IF(R3=0,IF(R2=1,1-S2,S2),S2)</f>
        <v>0</v>
      </c>
      <c r="T3" s="0" t="n">
        <f aca="false">IF(S3=0,IF(S2=1,1-T2,T2),T2)</f>
        <v>0</v>
      </c>
      <c r="U3" s="0" t="n">
        <f aca="false">IF(T3=0,IF(T2=1,1-U2,U2),U2)</f>
        <v>0</v>
      </c>
      <c r="V3" s="0" t="n">
        <f aca="false">IF(U3=0,IF(U2=1,1-V2,V2),V2)</f>
        <v>0</v>
      </c>
      <c r="W3" s="0" t="n">
        <f aca="false">(1-R3)/W$2</f>
        <v>8.19672131147541E-005</v>
      </c>
      <c r="X3" s="0" t="n">
        <f aca="false">(1-S3)/X$2</f>
        <v>6.80272108843537E-005</v>
      </c>
      <c r="Y3" s="0" t="n">
        <f aca="false">(1-T3)/Y$2</f>
        <v>5E-005</v>
      </c>
      <c r="Z3" s="0" t="n">
        <f aca="false">(1-U3)/Z$2</f>
        <v>3.125E-005</v>
      </c>
      <c r="AA3" s="0" t="n">
        <f aca="false">(1-V3)/AA$2</f>
        <v>1.75438596491228E-005</v>
      </c>
      <c r="AB3" s="0" t="n">
        <f aca="false">SUM(W3:AA3)</f>
        <v>0.000248788283648231</v>
      </c>
      <c r="AC3" s="0" t="n">
        <f aca="false">1/AB3</f>
        <v>4019.48188771594</v>
      </c>
      <c r="AD3" s="0" t="n">
        <f aca="false">R3*AD$2</f>
        <v>0</v>
      </c>
      <c r="AE3" s="0" t="n">
        <f aca="false">S3*AE$2</f>
        <v>0</v>
      </c>
      <c r="AF3" s="0" t="n">
        <f aca="false">T3*AF$2</f>
        <v>0</v>
      </c>
      <c r="AG3" s="0" t="n">
        <f aca="false">U3*AG$2</f>
        <v>0</v>
      </c>
      <c r="AH3" s="0" t="n">
        <f aca="false">V3*AH$2</f>
        <v>0</v>
      </c>
      <c r="AI3" s="0" t="n">
        <f aca="false">SUM(AD3:AH3)</f>
        <v>0</v>
      </c>
      <c r="AJ3" s="0" t="e">
        <f aca="false">1/AI3</f>
        <v>#DIV/0!</v>
      </c>
      <c r="AK3" s="0" t="e">
        <f aca="false">AC3+AJ3</f>
        <v>#DIV/0!</v>
      </c>
      <c r="AL3" s="0" t="e">
        <f aca="false">1/AK3+AW3</f>
        <v>#DIV/0!</v>
      </c>
      <c r="AM3" s="0" t="e">
        <f aca="false">1/AL3</f>
        <v>#DIV/0!</v>
      </c>
      <c r="AN3" s="0" t="n">
        <f aca="false">IF(ISERROR(AM3),1,AM3/($C$10+AM3))</f>
        <v>1</v>
      </c>
      <c r="AP3" s="0" t="n">
        <f aca="false">INT(AN3*1023)</f>
        <v>1023</v>
      </c>
      <c r="AR3" s="0" t="n">
        <f aca="false">AR$2*R3</f>
        <v>0</v>
      </c>
      <c r="AS3" s="0" t="n">
        <f aca="false">AS$2*S3</f>
        <v>0</v>
      </c>
      <c r="AT3" s="0" t="n">
        <f aca="false">AT$2*T3</f>
        <v>0</v>
      </c>
      <c r="AU3" s="0" t="n">
        <f aca="false">AU$2*U3</f>
        <v>0</v>
      </c>
      <c r="AV3" s="0" t="n">
        <f aca="false">AV$2*V3</f>
        <v>0</v>
      </c>
      <c r="AW3" s="0" t="n">
        <f aca="false">SUM(AR3:AV3)</f>
        <v>0</v>
      </c>
      <c r="AX3" s="0" t="e">
        <f aca="false">1/AW3</f>
        <v>#DIV/0!</v>
      </c>
    </row>
    <row r="4" customFormat="false" ht="15" hidden="false" customHeight="true" outlineLevel="0" collapsed="false">
      <c r="A4" s="0" t="str">
        <f aca="false">"2"</f>
        <v>2</v>
      </c>
      <c r="B4" s="0" t="n">
        <v>47</v>
      </c>
      <c r="C4" s="0" t="n">
        <f aca="false">B4*C2</f>
        <v>47000</v>
      </c>
      <c r="E4" s="0" t="n">
        <f aca="false">AP4</f>
        <v>674</v>
      </c>
      <c r="F4" s="0" t="str">
        <f aca="false">"btnShortPress"&amp;IF(V4,$A$4,"")&amp;IF(U4,$A$5,"")&amp;IF(T4,$A$6,"")&amp;IF(S4,$A$7,"")&amp;IF(R4,$A$8,"")</f>
        <v>btnShortPressL</v>
      </c>
      <c r="G4" s="0" t="n">
        <v>1</v>
      </c>
      <c r="H4" s="0" t="n">
        <f aca="false">IF($G4,E4,0)</f>
        <v>674</v>
      </c>
      <c r="I4" s="0" t="str">
        <f aca="false">IF($G4,F4,"")</f>
        <v>btnShortPressL</v>
      </c>
      <c r="L4" s="0" t="n">
        <v>0</v>
      </c>
      <c r="O4" s="0" t="n">
        <f aca="false">L4-L3</f>
        <v>0</v>
      </c>
      <c r="P4" s="0" t="n">
        <f aca="false">L4+INT(O5/2)-P$2+1</f>
        <v>0</v>
      </c>
      <c r="R4" s="0" t="n">
        <f aca="false">1-R3</f>
        <v>1</v>
      </c>
      <c r="S4" s="0" t="n">
        <f aca="false">IF(R4=0,IF(R3=1,1-S3,S3),S3)</f>
        <v>0</v>
      </c>
      <c r="T4" s="0" t="n">
        <f aca="false">IF(S4=0,IF(S3=1,1-T3,T3),T3)</f>
        <v>0</v>
      </c>
      <c r="U4" s="0" t="n">
        <f aca="false">IF(T4=0,IF(T3=1,1-U3,U3),U3)</f>
        <v>0</v>
      </c>
      <c r="V4" s="0" t="n">
        <f aca="false">IF(U4=0,IF(U3=1,1-V3,V3),V3)</f>
        <v>0</v>
      </c>
      <c r="W4" s="0" t="n">
        <f aca="false">(1-R4)/W$2</f>
        <v>0</v>
      </c>
      <c r="X4" s="0" t="n">
        <f aca="false">(1-S4)/X$2</f>
        <v>6.80272108843537E-005</v>
      </c>
      <c r="Y4" s="0" t="n">
        <f aca="false">(1-T4)/Y$2</f>
        <v>5E-005</v>
      </c>
      <c r="Z4" s="0" t="n">
        <f aca="false">(1-U4)/Z$2</f>
        <v>3.125E-005</v>
      </c>
      <c r="AA4" s="0" t="n">
        <f aca="false">(1-V4)/AA$2</f>
        <v>1.75438596491228E-005</v>
      </c>
      <c r="AB4" s="0" t="n">
        <f aca="false">SUM(W4:AA4)</f>
        <v>0.000166821070533477</v>
      </c>
      <c r="AC4" s="0" t="n">
        <f aca="false">1/AB4</f>
        <v>5994.44660558827</v>
      </c>
      <c r="AD4" s="0" t="n">
        <f aca="false">R4*AD$2</f>
        <v>0.0001</v>
      </c>
      <c r="AE4" s="0" t="n">
        <f aca="false">S4*AE$2</f>
        <v>0</v>
      </c>
      <c r="AF4" s="0" t="n">
        <f aca="false">T4*AF$2</f>
        <v>0</v>
      </c>
      <c r="AG4" s="0" t="n">
        <f aca="false">U4*AG$2</f>
        <v>0</v>
      </c>
      <c r="AH4" s="0" t="n">
        <f aca="false">V4*AH$2</f>
        <v>0</v>
      </c>
      <c r="AI4" s="0" t="n">
        <f aca="false">SUM(AD4:AH4)</f>
        <v>0.0001</v>
      </c>
      <c r="AJ4" s="0" t="n">
        <f aca="false">1/AI4</f>
        <v>10000</v>
      </c>
      <c r="AK4" s="0" t="n">
        <f aca="false">AC4+AJ4</f>
        <v>15994.4466055883</v>
      </c>
      <c r="AL4" s="0" t="n">
        <f aca="false">1/AK4+AW4</f>
        <v>0.000517067155024333</v>
      </c>
      <c r="AM4" s="0" t="n">
        <f aca="false">1/AL4</f>
        <v>1933.98476442183</v>
      </c>
      <c r="AN4" s="0" t="n">
        <f aca="false">IF(ISERROR(AM4),1,AM4/($C$10+AM4))</f>
        <v>0.65916660095641</v>
      </c>
      <c r="AP4" s="0" t="n">
        <f aca="false">INT(AN4*1023)</f>
        <v>674</v>
      </c>
      <c r="AR4" s="0" t="n">
        <f aca="false">AR$2*R4</f>
        <v>0.000454545454545455</v>
      </c>
      <c r="AS4" s="0" t="n">
        <f aca="false">AS$2*S4</f>
        <v>0</v>
      </c>
      <c r="AT4" s="0" t="n">
        <f aca="false">AT$2*T4</f>
        <v>0</v>
      </c>
      <c r="AU4" s="0" t="n">
        <f aca="false">AU$2*U4</f>
        <v>0</v>
      </c>
      <c r="AV4" s="0" t="n">
        <f aca="false">AV$2*V4</f>
        <v>0</v>
      </c>
      <c r="AW4" s="0" t="n">
        <f aca="false">SUM(AR4:AV4)</f>
        <v>0.000454545454545455</v>
      </c>
      <c r="AX4" s="0" t="n">
        <f aca="false">1/AW4</f>
        <v>2200</v>
      </c>
    </row>
    <row r="5" customFormat="false" ht="15" hidden="false" customHeight="true" outlineLevel="0" collapsed="false">
      <c r="A5" s="0" t="str">
        <f aca="false">"1"</f>
        <v>1</v>
      </c>
      <c r="B5" s="0" t="n">
        <v>22</v>
      </c>
      <c r="C5" s="0" t="n">
        <f aca="false">B5*C2</f>
        <v>22000</v>
      </c>
      <c r="E5" s="0" t="n">
        <f aca="false">AP5</f>
        <v>801</v>
      </c>
      <c r="F5" s="0" t="str">
        <f aca="false">"btnShortPress"&amp;IF(V5,$A$4,"")&amp;IF(U5,$A$5,"")&amp;IF(T5,$A$6,"")&amp;IF(S5,$A$7,"")&amp;IF(R5,$A$8,"")</f>
        <v>btnShortPressC</v>
      </c>
      <c r="G5" s="0" t="n">
        <v>1</v>
      </c>
      <c r="H5" s="0" t="n">
        <f aca="false">IF($G5,E5,0)</f>
        <v>801</v>
      </c>
      <c r="I5" s="0" t="str">
        <f aca="false">IF($G5,F5,"")</f>
        <v>btnShortPressC</v>
      </c>
      <c r="L5" s="0" t="n">
        <v>0</v>
      </c>
      <c r="O5" s="0" t="n">
        <f aca="false">L5-L4</f>
        <v>0</v>
      </c>
      <c r="P5" s="0" t="n">
        <f aca="false">L5+INT(O6/2)-P$2+1</f>
        <v>0</v>
      </c>
      <c r="R5" s="0" t="n">
        <f aca="false">1-R4</f>
        <v>0</v>
      </c>
      <c r="S5" s="0" t="n">
        <f aca="false">IF(R5=0,IF(R4=1,1-S4,S4),S4)</f>
        <v>1</v>
      </c>
      <c r="T5" s="0" t="n">
        <f aca="false">IF(S5=0,IF(S4=1,1-T4,T4),T4)</f>
        <v>0</v>
      </c>
      <c r="U5" s="0" t="n">
        <f aca="false">IF(T5=0,IF(T4=1,1-U4,U4),U4)</f>
        <v>0</v>
      </c>
      <c r="V5" s="0" t="n">
        <f aca="false">IF(U5=0,IF(U4=1,1-V4,V4),V4)</f>
        <v>0</v>
      </c>
      <c r="W5" s="0" t="n">
        <f aca="false">(1-R5)/W$2</f>
        <v>8.19672131147541E-005</v>
      </c>
      <c r="X5" s="0" t="n">
        <f aca="false">(1-S5)/X$2</f>
        <v>0</v>
      </c>
      <c r="Y5" s="0" t="n">
        <f aca="false">(1-T5)/Y$2</f>
        <v>5E-005</v>
      </c>
      <c r="Z5" s="0" t="n">
        <f aca="false">(1-U5)/Z$2</f>
        <v>3.125E-005</v>
      </c>
      <c r="AA5" s="0" t="n">
        <f aca="false">(1-V5)/AA$2</f>
        <v>1.75438596491228E-005</v>
      </c>
      <c r="AB5" s="0" t="n">
        <f aca="false">SUM(W5:AA5)</f>
        <v>0.000180761072763877</v>
      </c>
      <c r="AC5" s="0" t="n">
        <f aca="false">1/AB5</f>
        <v>5532.16455683615</v>
      </c>
      <c r="AD5" s="0" t="n">
        <f aca="false">R5*AD$2</f>
        <v>0</v>
      </c>
      <c r="AE5" s="0" t="n">
        <f aca="false">S5*AE$2</f>
        <v>0.0001</v>
      </c>
      <c r="AF5" s="0" t="n">
        <f aca="false">T5*AF$2</f>
        <v>0</v>
      </c>
      <c r="AG5" s="0" t="n">
        <f aca="false">U5*AG$2</f>
        <v>0</v>
      </c>
      <c r="AH5" s="0" t="n">
        <f aca="false">V5*AH$2</f>
        <v>0</v>
      </c>
      <c r="AI5" s="0" t="n">
        <f aca="false">SUM(AD5:AH5)</f>
        <v>0.0001</v>
      </c>
      <c r="AJ5" s="0" t="n">
        <f aca="false">1/AI5</f>
        <v>10000</v>
      </c>
      <c r="AK5" s="0" t="n">
        <f aca="false">AC5+AJ5</f>
        <v>15532.1645568362</v>
      </c>
      <c r="AL5" s="0" t="n">
        <f aca="false">1/AK5+AW5</f>
        <v>0.000277148484192565</v>
      </c>
      <c r="AM5" s="0" t="n">
        <f aca="false">1/AL5</f>
        <v>3608.17416307856</v>
      </c>
      <c r="AN5" s="0" t="n">
        <f aca="false">IF(ISERROR(AM5),1,AM5/($C$10+AM5))</f>
        <v>0.78299431301617</v>
      </c>
      <c r="AP5" s="0" t="n">
        <f aca="false">INT(AN5*1023)</f>
        <v>801</v>
      </c>
      <c r="AR5" s="0" t="n">
        <f aca="false">AR$2*R5</f>
        <v>0</v>
      </c>
      <c r="AS5" s="0" t="n">
        <f aca="false">AS$2*S5</f>
        <v>0.000212765957446808</v>
      </c>
      <c r="AT5" s="0" t="n">
        <f aca="false">AT$2*T5</f>
        <v>0</v>
      </c>
      <c r="AU5" s="0" t="n">
        <f aca="false">AU$2*U5</f>
        <v>0</v>
      </c>
      <c r="AV5" s="0" t="n">
        <f aca="false">AV$2*V5</f>
        <v>0</v>
      </c>
      <c r="AW5" s="0" t="n">
        <f aca="false">SUM(AR5:AV5)</f>
        <v>0.000212765957446808</v>
      </c>
      <c r="AX5" s="0" t="n">
        <f aca="false">1/AW5</f>
        <v>4700</v>
      </c>
    </row>
    <row r="6" customFormat="false" ht="15" hidden="false" customHeight="true" outlineLevel="0" collapsed="false">
      <c r="A6" s="0" t="s">
        <v>107</v>
      </c>
      <c r="B6" s="0" t="n">
        <v>10</v>
      </c>
      <c r="C6" s="0" t="n">
        <f aca="false">B6*C2</f>
        <v>10000</v>
      </c>
      <c r="E6" s="0" t="n">
        <f aca="false">AP6</f>
        <v>590</v>
      </c>
      <c r="F6" s="0" t="str">
        <f aca="false">"btnShortPress"&amp;IF(V6,$A$4,"")&amp;IF(U6,$A$5,"")&amp;IF(T6,$A$6,"")&amp;IF(S6,$A$7,"")&amp;IF(R6,$A$8,"")</f>
        <v>btnShortPressCL</v>
      </c>
      <c r="G6" s="0" t="n">
        <v>1</v>
      </c>
      <c r="H6" s="0" t="n">
        <f aca="false">IF($G6,E6,0)</f>
        <v>590</v>
      </c>
      <c r="I6" s="0" t="str">
        <f aca="false">IF($G6,F6,"")</f>
        <v>btnShortPressCL</v>
      </c>
      <c r="L6" s="0" t="n">
        <v>0</v>
      </c>
      <c r="O6" s="0" t="n">
        <f aca="false">L6-L5</f>
        <v>0</v>
      </c>
      <c r="P6" s="0" t="n">
        <f aca="false">L6+INT(O7/2)-P$2+1</f>
        <v>0</v>
      </c>
      <c r="R6" s="0" t="n">
        <f aca="false">1-R5</f>
        <v>1</v>
      </c>
      <c r="S6" s="0" t="n">
        <f aca="false">IF(R6=0,IF(R5=1,1-S5,S5),S5)</f>
        <v>1</v>
      </c>
      <c r="T6" s="0" t="n">
        <f aca="false">IF(S6=0,IF(S5=1,1-T5,T5),T5)</f>
        <v>0</v>
      </c>
      <c r="U6" s="0" t="n">
        <f aca="false">IF(T6=0,IF(T5=1,1-U5,U5),U5)</f>
        <v>0</v>
      </c>
      <c r="V6" s="0" t="n">
        <f aca="false">IF(U6=0,IF(U5=1,1-V5,V5),V5)</f>
        <v>0</v>
      </c>
      <c r="W6" s="0" t="n">
        <f aca="false">(1-R6)/W$2</f>
        <v>0</v>
      </c>
      <c r="X6" s="0" t="n">
        <f aca="false">(1-S6)/X$2</f>
        <v>0</v>
      </c>
      <c r="Y6" s="0" t="n">
        <f aca="false">(1-T6)/Y$2</f>
        <v>5E-005</v>
      </c>
      <c r="Z6" s="0" t="n">
        <f aca="false">(1-U6)/Z$2</f>
        <v>3.125E-005</v>
      </c>
      <c r="AA6" s="0" t="n">
        <f aca="false">(1-V6)/AA$2</f>
        <v>1.75438596491228E-005</v>
      </c>
      <c r="AB6" s="0" t="n">
        <f aca="false">SUM(W6:AA6)</f>
        <v>9.87938596491228E-005</v>
      </c>
      <c r="AC6" s="0" t="n">
        <f aca="false">1/AB6</f>
        <v>10122.0865704772</v>
      </c>
      <c r="AD6" s="0" t="n">
        <f aca="false">R6*AD$2</f>
        <v>0.0001</v>
      </c>
      <c r="AE6" s="0" t="n">
        <f aca="false">S6*AE$2</f>
        <v>0.0001</v>
      </c>
      <c r="AF6" s="0" t="n">
        <f aca="false">T6*AF$2</f>
        <v>0</v>
      </c>
      <c r="AG6" s="0" t="n">
        <f aca="false">U6*AG$2</f>
        <v>0</v>
      </c>
      <c r="AH6" s="0" t="n">
        <f aca="false">V6*AH$2</f>
        <v>0</v>
      </c>
      <c r="AI6" s="0" t="n">
        <f aca="false">SUM(AD6:AH6)</f>
        <v>0.0002</v>
      </c>
      <c r="AJ6" s="0" t="n">
        <f aca="false">1/AI6</f>
        <v>5000</v>
      </c>
      <c r="AK6" s="0" t="n">
        <f aca="false">AC6+AJ6</f>
        <v>15122.0865704772</v>
      </c>
      <c r="AL6" s="0" t="n">
        <f aca="false">1/AK6+AW6</f>
        <v>0.000733439852359236</v>
      </c>
      <c r="AM6" s="0" t="n">
        <f aca="false">1/AL6</f>
        <v>1363.43831983404</v>
      </c>
      <c r="AN6" s="0" t="n">
        <f aca="false">IF(ISERROR(AM6),1,AM6/($C$10+AM6))</f>
        <v>0.576887625283904</v>
      </c>
      <c r="AP6" s="0" t="n">
        <f aca="false">INT(AN6*1023)</f>
        <v>590</v>
      </c>
      <c r="AR6" s="0" t="n">
        <f aca="false">AR$2*R6</f>
        <v>0.000454545454545455</v>
      </c>
      <c r="AS6" s="0" t="n">
        <f aca="false">AS$2*S6</f>
        <v>0.000212765957446808</v>
      </c>
      <c r="AT6" s="0" t="n">
        <f aca="false">AT$2*T6</f>
        <v>0</v>
      </c>
      <c r="AU6" s="0" t="n">
        <f aca="false">AU$2*U6</f>
        <v>0</v>
      </c>
      <c r="AV6" s="0" t="n">
        <f aca="false">AV$2*V6</f>
        <v>0</v>
      </c>
      <c r="AW6" s="0" t="n">
        <f aca="false">SUM(AR6:AV6)</f>
        <v>0.000667311411992263</v>
      </c>
      <c r="AX6" s="0" t="n">
        <f aca="false">1/AW6</f>
        <v>1498.55072463768</v>
      </c>
    </row>
    <row r="7" customFormat="false" ht="15" hidden="false" customHeight="true" outlineLevel="0" collapsed="false">
      <c r="A7" s="0" t="s">
        <v>119</v>
      </c>
      <c r="B7" s="0" t="n">
        <v>4.7</v>
      </c>
      <c r="C7" s="0" t="n">
        <f aca="false">B7*C2</f>
        <v>4700</v>
      </c>
      <c r="E7" s="0" t="n">
        <f aca="false">AP7</f>
        <v>876</v>
      </c>
      <c r="F7" s="0" t="str">
        <f aca="false">"btnShortPress"&amp;IF(V7,$A$4,"")&amp;IF(U7,$A$5,"")&amp;IF(T7,$A$6,"")&amp;IF(S7,$A$7,"")&amp;IF(R7,$A$8,"")</f>
        <v>btnShortPressR</v>
      </c>
      <c r="G7" s="0" t="n">
        <v>1</v>
      </c>
      <c r="H7" s="0" t="n">
        <f aca="false">IF($G7,E7,0)</f>
        <v>876</v>
      </c>
      <c r="I7" s="0" t="str">
        <f aca="false">IF($G7,F7,"")</f>
        <v>btnShortPressR</v>
      </c>
      <c r="L7" s="0" t="n">
        <v>0</v>
      </c>
      <c r="O7" s="0" t="n">
        <f aca="false">L7-L6</f>
        <v>0</v>
      </c>
      <c r="P7" s="0" t="n">
        <f aca="false">L7+INT(O8/2)-P$2+1</f>
        <v>0</v>
      </c>
      <c r="R7" s="0" t="n">
        <f aca="false">1-R6</f>
        <v>0</v>
      </c>
      <c r="S7" s="0" t="n">
        <f aca="false">IF(R7=0,IF(R6=1,1-S6,S6),S6)</f>
        <v>0</v>
      </c>
      <c r="T7" s="0" t="n">
        <f aca="false">IF(S7=0,IF(S6=1,1-T6,T6),T6)</f>
        <v>1</v>
      </c>
      <c r="U7" s="0" t="n">
        <f aca="false">IF(T7=0,IF(T6=1,1-U6,U6),U6)</f>
        <v>0</v>
      </c>
      <c r="V7" s="0" t="n">
        <f aca="false">IF(U7=0,IF(U6=1,1-V6,V6),V6)</f>
        <v>0</v>
      </c>
      <c r="W7" s="0" t="n">
        <f aca="false">(1-R7)/W$2</f>
        <v>8.19672131147541E-005</v>
      </c>
      <c r="X7" s="0" t="n">
        <f aca="false">(1-S7)/X$2</f>
        <v>6.80272108843537E-005</v>
      </c>
      <c r="Y7" s="0" t="n">
        <f aca="false">(1-T7)/Y$2</f>
        <v>0</v>
      </c>
      <c r="Z7" s="0" t="n">
        <f aca="false">(1-U7)/Z$2</f>
        <v>3.125E-005</v>
      </c>
      <c r="AA7" s="0" t="n">
        <f aca="false">(1-V7)/AA$2</f>
        <v>1.75438596491228E-005</v>
      </c>
      <c r="AB7" s="0" t="n">
        <f aca="false">SUM(W7:AA7)</f>
        <v>0.000198788283648231</v>
      </c>
      <c r="AC7" s="0" t="n">
        <f aca="false">1/AB7</f>
        <v>5030.47755958076</v>
      </c>
      <c r="AD7" s="0" t="n">
        <f aca="false">R7*AD$2</f>
        <v>0</v>
      </c>
      <c r="AE7" s="0" t="n">
        <f aca="false">S7*AE$2</f>
        <v>0</v>
      </c>
      <c r="AF7" s="0" t="n">
        <f aca="false">T7*AF$2</f>
        <v>0.0001</v>
      </c>
      <c r="AG7" s="0" t="n">
        <f aca="false">U7*AG$2</f>
        <v>0</v>
      </c>
      <c r="AH7" s="0" t="n">
        <f aca="false">V7*AH$2</f>
        <v>0</v>
      </c>
      <c r="AI7" s="0" t="n">
        <f aca="false">SUM(AD7:AH7)</f>
        <v>0.0001</v>
      </c>
      <c r="AJ7" s="0" t="n">
        <f aca="false">1/AI7</f>
        <v>10000</v>
      </c>
      <c r="AK7" s="0" t="n">
        <f aca="false">AC7+AJ7</f>
        <v>15030.4775595808</v>
      </c>
      <c r="AL7" s="0" t="n">
        <f aca="false">1/AK7+AW7</f>
        <v>0.00016653148551242</v>
      </c>
      <c r="AM7" s="0" t="n">
        <f aca="false">1/AL7</f>
        <v>6004.87047192899</v>
      </c>
      <c r="AN7" s="0" t="n">
        <f aca="false">IF(ISERROR(AM7),1,AM7/($C$10+AM7))</f>
        <v>0.857242185418366</v>
      </c>
      <c r="AP7" s="0" t="n">
        <f aca="false">INT(AN7*1023)</f>
        <v>876</v>
      </c>
      <c r="AR7" s="0" t="n">
        <f aca="false">AR$2*R7</f>
        <v>0</v>
      </c>
      <c r="AS7" s="0" t="n">
        <f aca="false">AS$2*S7</f>
        <v>0</v>
      </c>
      <c r="AT7" s="0" t="n">
        <f aca="false">AT$2*T7</f>
        <v>0.0001</v>
      </c>
      <c r="AU7" s="0" t="n">
        <f aca="false">AU$2*U7</f>
        <v>0</v>
      </c>
      <c r="AV7" s="0" t="n">
        <f aca="false">AV$2*V7</f>
        <v>0</v>
      </c>
      <c r="AW7" s="0" t="n">
        <f aca="false">SUM(AR7:AV7)</f>
        <v>0.0001</v>
      </c>
      <c r="AX7" s="0" t="n">
        <f aca="false">1/AW7</f>
        <v>10000</v>
      </c>
    </row>
    <row r="8" customFormat="false" ht="15" hidden="false" customHeight="true" outlineLevel="0" collapsed="false">
      <c r="A8" s="0" t="s">
        <v>121</v>
      </c>
      <c r="B8" s="0" t="n">
        <v>2.2</v>
      </c>
      <c r="C8" s="0" t="n">
        <f aca="false">B8*C2</f>
        <v>2200</v>
      </c>
      <c r="E8" s="0" t="n">
        <f aca="false">AP8</f>
        <v>628</v>
      </c>
      <c r="F8" s="0" t="str">
        <f aca="false">"btnShortPress"&amp;IF(V8,$A$4,"")&amp;IF(U8,$A$5,"")&amp;IF(T8,$A$6,"")&amp;IF(S8,$A$7,"")&amp;IF(R8,$A$8,"")</f>
        <v>btnShortPressRL</v>
      </c>
      <c r="G8" s="0" t="n">
        <v>0</v>
      </c>
      <c r="H8" s="0" t="n">
        <f aca="false">IF($G8,E8,0)</f>
        <v>0</v>
      </c>
      <c r="I8" s="0" t="str">
        <f aca="false">IF($G8,F8,"")</f>
        <v/>
      </c>
      <c r="L8" s="0" t="n">
        <v>0</v>
      </c>
      <c r="O8" s="0" t="n">
        <f aca="false">L8-L7</f>
        <v>0</v>
      </c>
      <c r="P8" s="0" t="n">
        <f aca="false">L8+INT(O9/2)-P$2+1</f>
        <v>0</v>
      </c>
      <c r="R8" s="0" t="n">
        <f aca="false">1-R7</f>
        <v>1</v>
      </c>
      <c r="S8" s="0" t="n">
        <f aca="false">IF(R8=0,IF(R7=1,1-S7,S7),S7)</f>
        <v>0</v>
      </c>
      <c r="T8" s="0" t="n">
        <f aca="false">IF(S8=0,IF(S7=1,1-T7,T7),T7)</f>
        <v>1</v>
      </c>
      <c r="U8" s="0" t="n">
        <f aca="false">IF(T8=0,IF(T7=1,1-U7,U7),U7)</f>
        <v>0</v>
      </c>
      <c r="V8" s="0" t="n">
        <f aca="false">IF(U8=0,IF(U7=1,1-V7,V7),V7)</f>
        <v>0</v>
      </c>
      <c r="W8" s="0" t="n">
        <f aca="false">(1-R8)/W$2</f>
        <v>0</v>
      </c>
      <c r="X8" s="0" t="n">
        <f aca="false">(1-S8)/X$2</f>
        <v>6.80272108843537E-005</v>
      </c>
      <c r="Y8" s="0" t="n">
        <f aca="false">(1-T8)/Y$2</f>
        <v>0</v>
      </c>
      <c r="Z8" s="0" t="n">
        <f aca="false">(1-U8)/Z$2</f>
        <v>3.125E-005</v>
      </c>
      <c r="AA8" s="0" t="n">
        <f aca="false">(1-V8)/AA$2</f>
        <v>1.75438596491228E-005</v>
      </c>
      <c r="AB8" s="0" t="n">
        <f aca="false">SUM(W8:AA8)</f>
        <v>0.000116821070533477</v>
      </c>
      <c r="AC8" s="0" t="n">
        <f aca="false">1/AB8</f>
        <v>8560.09960731731</v>
      </c>
      <c r="AD8" s="0" t="n">
        <f aca="false">R8*AD$2</f>
        <v>0.0001</v>
      </c>
      <c r="AE8" s="0" t="n">
        <f aca="false">S8*AE$2</f>
        <v>0</v>
      </c>
      <c r="AF8" s="0" t="n">
        <f aca="false">T8*AF$2</f>
        <v>0.0001</v>
      </c>
      <c r="AG8" s="0" t="n">
        <f aca="false">U8*AG$2</f>
        <v>0</v>
      </c>
      <c r="AH8" s="0" t="n">
        <f aca="false">V8*AH$2</f>
        <v>0</v>
      </c>
      <c r="AI8" s="0" t="n">
        <f aca="false">SUM(AD8:AH8)</f>
        <v>0.0002</v>
      </c>
      <c r="AJ8" s="0" t="n">
        <f aca="false">1/AI8</f>
        <v>5000</v>
      </c>
      <c r="AK8" s="0" t="n">
        <f aca="false">AC8+AJ8</f>
        <v>13560.0996073173</v>
      </c>
      <c r="AL8" s="0" t="n">
        <f aca="false">1/AK8+AW8</f>
        <v>0.000628291225517548</v>
      </c>
      <c r="AM8" s="0" t="n">
        <f aca="false">1/AL8</f>
        <v>1591.61859880545</v>
      </c>
      <c r="AN8" s="0" t="n">
        <f aca="false">IF(ISERROR(AM8),1,AM8/($C$10+AM8))</f>
        <v>0.614140753403712</v>
      </c>
      <c r="AP8" s="0" t="n">
        <f aca="false">INT(AN8*1023)</f>
        <v>628</v>
      </c>
      <c r="AR8" s="0" t="n">
        <f aca="false">AR$2*R8</f>
        <v>0.000454545454545455</v>
      </c>
      <c r="AS8" s="0" t="n">
        <f aca="false">AS$2*S8</f>
        <v>0</v>
      </c>
      <c r="AT8" s="0" t="n">
        <f aca="false">AT$2*T8</f>
        <v>0.0001</v>
      </c>
      <c r="AU8" s="0" t="n">
        <f aca="false">AU$2*U8</f>
        <v>0</v>
      </c>
      <c r="AV8" s="0" t="n">
        <f aca="false">AV$2*V8</f>
        <v>0</v>
      </c>
      <c r="AW8" s="0" t="n">
        <f aca="false">SUM(AR8:AV8)</f>
        <v>0.000554545454545455</v>
      </c>
      <c r="AX8" s="0" t="n">
        <f aca="false">1/AW8</f>
        <v>1803.27868852459</v>
      </c>
    </row>
    <row r="9" customFormat="false" ht="15" hidden="false" customHeight="true" outlineLevel="0" collapsed="false">
      <c r="E9" s="0" t="n">
        <f aca="false">AP9</f>
        <v>735</v>
      </c>
      <c r="F9" s="0" t="str">
        <f aca="false">"btnShortPress"&amp;IF(V9,$A$4,"")&amp;IF(U9,$A$5,"")&amp;IF(T9,$A$6,"")&amp;IF(S9,$A$7,"")&amp;IF(R9,$A$8,"")</f>
        <v>btnShortPressRC</v>
      </c>
      <c r="G9" s="0" t="n">
        <v>1</v>
      </c>
      <c r="H9" s="0" t="n">
        <f aca="false">IF($G9,E9,0)</f>
        <v>735</v>
      </c>
      <c r="I9" s="0" t="str">
        <f aca="false">IF($G9,F9,"")</f>
        <v>btnShortPressRC</v>
      </c>
      <c r="L9" s="0" t="n">
        <v>0</v>
      </c>
      <c r="O9" s="0" t="n">
        <f aca="false">L9-L8</f>
        <v>0</v>
      </c>
      <c r="P9" s="0" t="n">
        <f aca="false">L9+INT(O10/2)-P$2+1</f>
        <v>0</v>
      </c>
      <c r="R9" s="0" t="n">
        <f aca="false">1-R8</f>
        <v>0</v>
      </c>
      <c r="S9" s="0" t="n">
        <f aca="false">IF(R9=0,IF(R8=1,1-S8,S8),S8)</f>
        <v>1</v>
      </c>
      <c r="T9" s="0" t="n">
        <f aca="false">IF(S9=0,IF(S8=1,1-T8,T8),T8)</f>
        <v>1</v>
      </c>
      <c r="U9" s="0" t="n">
        <f aca="false">IF(T9=0,IF(T8=1,1-U8,U8),U8)</f>
        <v>0</v>
      </c>
      <c r="V9" s="0" t="n">
        <f aca="false">IF(U9=0,IF(U8=1,1-V8,V8),V8)</f>
        <v>0</v>
      </c>
      <c r="W9" s="0" t="n">
        <f aca="false">(1-R9)/W$2</f>
        <v>8.19672131147541E-005</v>
      </c>
      <c r="X9" s="0" t="n">
        <f aca="false">(1-S9)/X$2</f>
        <v>0</v>
      </c>
      <c r="Y9" s="0" t="n">
        <f aca="false">(1-T9)/Y$2</f>
        <v>0</v>
      </c>
      <c r="Z9" s="0" t="n">
        <f aca="false">(1-U9)/Z$2</f>
        <v>3.125E-005</v>
      </c>
      <c r="AA9" s="0" t="n">
        <f aca="false">(1-V9)/AA$2</f>
        <v>1.75438596491228E-005</v>
      </c>
      <c r="AB9" s="0" t="n">
        <f aca="false">SUM(W9:AA9)</f>
        <v>0.000130761072763877</v>
      </c>
      <c r="AC9" s="0" t="n">
        <f aca="false">1/AB9</f>
        <v>7647.53591312118</v>
      </c>
      <c r="AD9" s="0" t="n">
        <f aca="false">R9*AD$2</f>
        <v>0</v>
      </c>
      <c r="AE9" s="0" t="n">
        <f aca="false">S9*AE$2</f>
        <v>0.0001</v>
      </c>
      <c r="AF9" s="0" t="n">
        <f aca="false">T9*AF$2</f>
        <v>0.0001</v>
      </c>
      <c r="AG9" s="0" t="n">
        <f aca="false">U9*AG$2</f>
        <v>0</v>
      </c>
      <c r="AH9" s="0" t="n">
        <f aca="false">V9*AH$2</f>
        <v>0</v>
      </c>
      <c r="AI9" s="0" t="n">
        <f aca="false">SUM(AD9:AH9)</f>
        <v>0.0002</v>
      </c>
      <c r="AJ9" s="0" t="n">
        <f aca="false">1/AI9</f>
        <v>5000</v>
      </c>
      <c r="AK9" s="0" t="n">
        <f aca="false">AC9+AJ9</f>
        <v>12647.5359131212</v>
      </c>
      <c r="AL9" s="0" t="n">
        <f aca="false">1/AK9+AW9</f>
        <v>0.00039183274222364</v>
      </c>
      <c r="AM9" s="0" t="n">
        <f aca="false">1/AL9</f>
        <v>2552.10933707333</v>
      </c>
      <c r="AN9" s="0" t="n">
        <f aca="false">IF(ISERROR(AM9),1,AM9/($C$10+AM9))</f>
        <v>0.718477134258507</v>
      </c>
      <c r="AP9" s="0" t="n">
        <f aca="false">INT(AN9*1023)</f>
        <v>735</v>
      </c>
      <c r="AR9" s="0" t="n">
        <f aca="false">AR$2*R9</f>
        <v>0</v>
      </c>
      <c r="AS9" s="0" t="n">
        <f aca="false">AS$2*S9</f>
        <v>0.000212765957446808</v>
      </c>
      <c r="AT9" s="0" t="n">
        <f aca="false">AT$2*T9</f>
        <v>0.0001</v>
      </c>
      <c r="AU9" s="0" t="n">
        <f aca="false">AU$2*U9</f>
        <v>0</v>
      </c>
      <c r="AV9" s="0" t="n">
        <f aca="false">AV$2*V9</f>
        <v>0</v>
      </c>
      <c r="AW9" s="0" t="n">
        <f aca="false">SUM(AR9:AV9)</f>
        <v>0.000312765957446808</v>
      </c>
      <c r="AX9" s="0" t="n">
        <f aca="false">1/AW9</f>
        <v>3197.27891156463</v>
      </c>
    </row>
    <row r="10" customFormat="false" ht="15" hidden="false" customHeight="true" outlineLevel="0" collapsed="false">
      <c r="B10" s="0" t="n">
        <v>1</v>
      </c>
      <c r="C10" s="0" t="n">
        <f aca="false">B10*C2</f>
        <v>1000</v>
      </c>
      <c r="E10" s="0" t="n">
        <f aca="false">AP10</f>
        <v>565</v>
      </c>
      <c r="F10" s="0" t="str">
        <f aca="false">"btnShortPress"&amp;IF(V10,$A$4,"")&amp;IF(U10,$A$5,"")&amp;IF(T10,$A$6,"")&amp;IF(S10,$A$7,"")&amp;IF(R10,$A$8,"")</f>
        <v>btnShortPressRCL</v>
      </c>
      <c r="G10" s="0" t="n">
        <v>0</v>
      </c>
      <c r="H10" s="0" t="n">
        <f aca="false">IF($G10,E10,0)</f>
        <v>0</v>
      </c>
      <c r="I10" s="0" t="str">
        <f aca="false">IF($G10,F10,"")</f>
        <v/>
      </c>
      <c r="L10" s="0" t="n">
        <v>0</v>
      </c>
      <c r="O10" s="0" t="n">
        <f aca="false">L10-L9</f>
        <v>0</v>
      </c>
      <c r="P10" s="0" t="n">
        <f aca="false">L10+INT(O11/2)-P$2+1</f>
        <v>0</v>
      </c>
      <c r="R10" s="0" t="n">
        <f aca="false">1-R9</f>
        <v>1</v>
      </c>
      <c r="S10" s="0" t="n">
        <f aca="false">IF(R10=0,IF(R9=1,1-S9,S9),S9)</f>
        <v>1</v>
      </c>
      <c r="T10" s="0" t="n">
        <f aca="false">IF(S10=0,IF(S9=1,1-T9,T9),T9)</f>
        <v>1</v>
      </c>
      <c r="U10" s="0" t="n">
        <f aca="false">IF(T10=0,IF(T9=1,1-U9,U9),U9)</f>
        <v>0</v>
      </c>
      <c r="V10" s="0" t="n">
        <f aca="false">IF(U10=0,IF(U9=1,1-V9,V9),V9)</f>
        <v>0</v>
      </c>
      <c r="W10" s="0" t="n">
        <f aca="false">(1-R10)/W$2</f>
        <v>0</v>
      </c>
      <c r="X10" s="0" t="n">
        <f aca="false">(1-S10)/X$2</f>
        <v>0</v>
      </c>
      <c r="Y10" s="0" t="n">
        <f aca="false">(1-T10)/Y$2</f>
        <v>0</v>
      </c>
      <c r="Z10" s="0" t="n">
        <f aca="false">(1-U10)/Z$2</f>
        <v>3.125E-005</v>
      </c>
      <c r="AA10" s="0" t="n">
        <f aca="false">(1-V10)/AA$2</f>
        <v>1.75438596491228E-005</v>
      </c>
      <c r="AB10" s="0" t="n">
        <f aca="false">SUM(W10:AA10)</f>
        <v>4.87938596491228E-005</v>
      </c>
      <c r="AC10" s="0" t="n">
        <f aca="false">1/AB10</f>
        <v>20494.3820224719</v>
      </c>
      <c r="AD10" s="0" t="n">
        <f aca="false">R10*AD$2</f>
        <v>0.0001</v>
      </c>
      <c r="AE10" s="0" t="n">
        <f aca="false">S10*AE$2</f>
        <v>0.0001</v>
      </c>
      <c r="AF10" s="0" t="n">
        <f aca="false">T10*AF$2</f>
        <v>0.0001</v>
      </c>
      <c r="AG10" s="0" t="n">
        <f aca="false">U10*AG$2</f>
        <v>0</v>
      </c>
      <c r="AH10" s="0" t="n">
        <f aca="false">V10*AH$2</f>
        <v>0</v>
      </c>
      <c r="AI10" s="0" t="n">
        <f aca="false">SUM(AD10:AH10)</f>
        <v>0.0003</v>
      </c>
      <c r="AJ10" s="0" t="n">
        <f aca="false">1/AI10</f>
        <v>3333.33333333333</v>
      </c>
      <c r="AK10" s="0" t="n">
        <f aca="false">AC10+AJ10</f>
        <v>23827.7153558052</v>
      </c>
      <c r="AL10" s="0" t="n">
        <f aca="false">1/AK10+AW10</f>
        <v>0.00080927934660402</v>
      </c>
      <c r="AM10" s="0" t="n">
        <f aca="false">1/AL10</f>
        <v>1235.66726890573</v>
      </c>
      <c r="AN10" s="0" t="n">
        <f aca="false">IF(ISERROR(AM10),1,AM10/($C$10+AM10))</f>
        <v>0.552706248417072</v>
      </c>
      <c r="AP10" s="0" t="n">
        <f aca="false">INT(AN10*1023)</f>
        <v>565</v>
      </c>
      <c r="AR10" s="0" t="n">
        <f aca="false">AR$2*R10</f>
        <v>0.000454545454545455</v>
      </c>
      <c r="AS10" s="0" t="n">
        <f aca="false">AS$2*S10</f>
        <v>0.000212765957446808</v>
      </c>
      <c r="AT10" s="0" t="n">
        <f aca="false">AT$2*T10</f>
        <v>0.0001</v>
      </c>
      <c r="AU10" s="0" t="n">
        <f aca="false">AU$2*U10</f>
        <v>0</v>
      </c>
      <c r="AV10" s="0" t="n">
        <f aca="false">AV$2*V10</f>
        <v>0</v>
      </c>
      <c r="AW10" s="0" t="n">
        <f aca="false">SUM(AR10:AV10)</f>
        <v>0.000767311411992263</v>
      </c>
      <c r="AX10" s="0" t="n">
        <f aca="false">1/AW10</f>
        <v>1303.25182757751</v>
      </c>
    </row>
    <row r="11" customFormat="false" ht="15" hidden="false" customHeight="true" outlineLevel="0" collapsed="false">
      <c r="E11" s="0" t="n">
        <f aca="false">AP11</f>
        <v>918</v>
      </c>
      <c r="F11" s="0" t="str">
        <f aca="false">"btnShortPress"&amp;IF(V11,$A$4,"")&amp;IF(U11,$A$5,"")&amp;IF(T11,$A$6,"")&amp;IF(S11,$A$7,"")&amp;IF(R11,$A$8,"")</f>
        <v>btnShortPress1</v>
      </c>
      <c r="G11" s="0" t="n">
        <v>1</v>
      </c>
      <c r="H11" s="0" t="n">
        <f aca="false">IF($G11,E11,0)</f>
        <v>918</v>
      </c>
      <c r="I11" s="0" t="str">
        <f aca="false">IF($G11,F11,"")</f>
        <v>btnShortPress1</v>
      </c>
      <c r="L11" s="0" t="n">
        <v>0</v>
      </c>
      <c r="O11" s="0" t="n">
        <f aca="false">L11-L10</f>
        <v>0</v>
      </c>
      <c r="P11" s="0" t="n">
        <f aca="false">L11+INT(O12/2)-P$2+1</f>
        <v>0</v>
      </c>
      <c r="R11" s="0" t="n">
        <f aca="false">1-R10</f>
        <v>0</v>
      </c>
      <c r="S11" s="0" t="n">
        <f aca="false">IF(R11=0,IF(R10=1,1-S10,S10),S10)</f>
        <v>0</v>
      </c>
      <c r="T11" s="0" t="n">
        <f aca="false">IF(S11=0,IF(S10=1,1-T10,T10),T10)</f>
        <v>0</v>
      </c>
      <c r="U11" s="0" t="n">
        <f aca="false">IF(T11=0,IF(T10=1,1-U10,U10),U10)</f>
        <v>1</v>
      </c>
      <c r="V11" s="0" t="n">
        <f aca="false">IF(U11=0,IF(U10=1,1-V10,V10),V10)</f>
        <v>0</v>
      </c>
      <c r="W11" s="0" t="n">
        <f aca="false">(1-R11)/W$2</f>
        <v>8.19672131147541E-005</v>
      </c>
      <c r="X11" s="0" t="n">
        <f aca="false">(1-S11)/X$2</f>
        <v>6.80272108843537E-005</v>
      </c>
      <c r="Y11" s="0" t="n">
        <f aca="false">(1-T11)/Y$2</f>
        <v>5E-005</v>
      </c>
      <c r="Z11" s="0" t="n">
        <f aca="false">(1-U11)/Z$2</f>
        <v>0</v>
      </c>
      <c r="AA11" s="0" t="n">
        <f aca="false">(1-V11)/AA$2</f>
        <v>1.75438596491228E-005</v>
      </c>
      <c r="AB11" s="0" t="n">
        <f aca="false">SUM(W11:AA11)</f>
        <v>0.000217538283648231</v>
      </c>
      <c r="AC11" s="0" t="n">
        <f aca="false">1/AB11</f>
        <v>4596.89201932404</v>
      </c>
      <c r="AD11" s="0" t="n">
        <f aca="false">R11*AD$2</f>
        <v>0</v>
      </c>
      <c r="AE11" s="0" t="n">
        <f aca="false">S11*AE$2</f>
        <v>0</v>
      </c>
      <c r="AF11" s="0" t="n">
        <f aca="false">T11*AF$2</f>
        <v>0</v>
      </c>
      <c r="AG11" s="0" t="n">
        <f aca="false">U11*AG$2</f>
        <v>0.0001</v>
      </c>
      <c r="AH11" s="0" t="n">
        <f aca="false">V11*AH$2</f>
        <v>0</v>
      </c>
      <c r="AI11" s="0" t="n">
        <f aca="false">SUM(AD11:AH11)</f>
        <v>0.0001</v>
      </c>
      <c r="AJ11" s="0" t="n">
        <f aca="false">1/AI11</f>
        <v>10000</v>
      </c>
      <c r="AK11" s="0" t="n">
        <f aca="false">AC11+AJ11</f>
        <v>14596.892019324</v>
      </c>
      <c r="AL11" s="0" t="n">
        <f aca="false">1/AK11+AW11</f>
        <v>0.000113962279750049</v>
      </c>
      <c r="AM11" s="0" t="n">
        <f aca="false">1/AL11</f>
        <v>8774.83323599074</v>
      </c>
      <c r="AN11" s="0" t="n">
        <f aca="false">IF(ISERROR(AM11),1,AM11/($C$10+AM11))</f>
        <v>0.897696464394091</v>
      </c>
      <c r="AP11" s="0" t="n">
        <f aca="false">INT(AN11*1023)</f>
        <v>918</v>
      </c>
      <c r="AR11" s="0" t="n">
        <f aca="false">AR$2*R11</f>
        <v>0</v>
      </c>
      <c r="AS11" s="0" t="n">
        <f aca="false">AS$2*S11</f>
        <v>0</v>
      </c>
      <c r="AT11" s="0" t="n">
        <f aca="false">AT$2*T11</f>
        <v>0</v>
      </c>
      <c r="AU11" s="0" t="n">
        <f aca="false">AU$2*U11</f>
        <v>4.54545454545455E-005</v>
      </c>
      <c r="AV11" s="0" t="n">
        <f aca="false">AV$2*V11</f>
        <v>0</v>
      </c>
      <c r="AW11" s="0" t="n">
        <f aca="false">SUM(AR11:AV11)</f>
        <v>4.54545454545455E-005</v>
      </c>
      <c r="AX11" s="0" t="n">
        <f aca="false">1/AW11</f>
        <v>22000</v>
      </c>
    </row>
    <row r="12" customFormat="false" ht="15" hidden="false" customHeight="true" outlineLevel="0" collapsed="false">
      <c r="C12" s="0" t="n">
        <v>10000</v>
      </c>
      <c r="E12" s="0" t="n">
        <f aca="false">AP12</f>
        <v>647</v>
      </c>
      <c r="F12" s="0" t="str">
        <f aca="false">"btnShortPress"&amp;IF(V12,$A$4,"")&amp;IF(U12,$A$5,"")&amp;IF(T12,$A$6,"")&amp;IF(S12,$A$7,"")&amp;IF(R12,$A$8,"")</f>
        <v>btnShortPress1L</v>
      </c>
      <c r="G12" s="0" t="n">
        <v>1</v>
      </c>
      <c r="H12" s="0" t="n">
        <f aca="false">IF($G12,E12,0)</f>
        <v>647</v>
      </c>
      <c r="I12" s="0" t="str">
        <f aca="false">IF($G12,F12,"")</f>
        <v>btnShortPress1L</v>
      </c>
      <c r="L12" s="0" t="n">
        <v>0</v>
      </c>
      <c r="O12" s="0" t="n">
        <f aca="false">L12-L11</f>
        <v>0</v>
      </c>
      <c r="P12" s="0" t="n">
        <f aca="false">L12+INT(O13/2)-P$2+1</f>
        <v>0</v>
      </c>
      <c r="R12" s="0" t="n">
        <f aca="false">1-R11</f>
        <v>1</v>
      </c>
      <c r="S12" s="0" t="n">
        <f aca="false">IF(R12=0,IF(R11=1,1-S11,S11),S11)</f>
        <v>0</v>
      </c>
      <c r="T12" s="0" t="n">
        <f aca="false">IF(S12=0,IF(S11=1,1-T11,T11),T11)</f>
        <v>0</v>
      </c>
      <c r="U12" s="0" t="n">
        <f aca="false">IF(T12=0,IF(T11=1,1-U11,U11),U11)</f>
        <v>1</v>
      </c>
      <c r="V12" s="0" t="n">
        <f aca="false">IF(U12=0,IF(U11=1,1-V11,V11),V11)</f>
        <v>0</v>
      </c>
      <c r="W12" s="0" t="n">
        <f aca="false">(1-R12)/W$2</f>
        <v>0</v>
      </c>
      <c r="X12" s="0" t="n">
        <f aca="false">(1-S12)/X$2</f>
        <v>6.80272108843537E-005</v>
      </c>
      <c r="Y12" s="0" t="n">
        <f aca="false">(1-T12)/Y$2</f>
        <v>5E-005</v>
      </c>
      <c r="Z12" s="0" t="n">
        <f aca="false">(1-U12)/Z$2</f>
        <v>0</v>
      </c>
      <c r="AA12" s="0" t="n">
        <f aca="false">(1-V12)/AA$2</f>
        <v>1.75438596491228E-005</v>
      </c>
      <c r="AB12" s="0" t="n">
        <f aca="false">SUM(W12:AA12)</f>
        <v>0.000135571070533477</v>
      </c>
      <c r="AC12" s="0" t="n">
        <f aca="false">1/AB12</f>
        <v>7376.20493859765</v>
      </c>
      <c r="AD12" s="0" t="n">
        <f aca="false">R12*AD$2</f>
        <v>0.0001</v>
      </c>
      <c r="AE12" s="0" t="n">
        <f aca="false">S12*AE$2</f>
        <v>0</v>
      </c>
      <c r="AF12" s="0" t="n">
        <f aca="false">T12*AF$2</f>
        <v>0</v>
      </c>
      <c r="AG12" s="0" t="n">
        <f aca="false">U12*AG$2</f>
        <v>0.0001</v>
      </c>
      <c r="AH12" s="0" t="n">
        <f aca="false">V12*AH$2</f>
        <v>0</v>
      </c>
      <c r="AI12" s="0" t="n">
        <f aca="false">SUM(AD12:AH12)</f>
        <v>0.0002</v>
      </c>
      <c r="AJ12" s="0" t="n">
        <f aca="false">1/AI12</f>
        <v>5000</v>
      </c>
      <c r="AK12" s="0" t="n">
        <f aca="false">AC12+AJ12</f>
        <v>12376.2049385977</v>
      </c>
      <c r="AL12" s="0" t="n">
        <f aca="false">1/AK12+AW12</f>
        <v>0.000580800213390237</v>
      </c>
      <c r="AM12" s="0" t="n">
        <f aca="false">1/AL12</f>
        <v>1721.76245281113</v>
      </c>
      <c r="AN12" s="0" t="n">
        <f aca="false">IF(ISERROR(AM12),1,AM12/($C$10+AM12))</f>
        <v>0.632591007724731</v>
      </c>
      <c r="AP12" s="0" t="n">
        <f aca="false">INT(AN12*1023)</f>
        <v>647</v>
      </c>
      <c r="AR12" s="0" t="n">
        <f aca="false">AR$2*R12</f>
        <v>0.000454545454545455</v>
      </c>
      <c r="AS12" s="0" t="n">
        <f aca="false">AS$2*S12</f>
        <v>0</v>
      </c>
      <c r="AT12" s="0" t="n">
        <f aca="false">AT$2*T12</f>
        <v>0</v>
      </c>
      <c r="AU12" s="0" t="n">
        <f aca="false">AU$2*U12</f>
        <v>4.54545454545455E-005</v>
      </c>
      <c r="AV12" s="0" t="n">
        <f aca="false">AV$2*V12</f>
        <v>0</v>
      </c>
      <c r="AW12" s="0" t="n">
        <f aca="false">SUM(AR12:AV12)</f>
        <v>0.0005</v>
      </c>
      <c r="AX12" s="0" t="n">
        <f aca="false">1/AW12</f>
        <v>2000</v>
      </c>
    </row>
    <row r="13" customFormat="false" ht="15" hidden="false" customHeight="true" outlineLevel="0" collapsed="false">
      <c r="E13" s="0" t="n">
        <f aca="false">AP13</f>
        <v>761</v>
      </c>
      <c r="F13" s="0" t="str">
        <f aca="false">"btnShortPress"&amp;IF(V13,$A$4,"")&amp;IF(U13,$A$5,"")&amp;IF(T13,$A$6,"")&amp;IF(S13,$A$7,"")&amp;IF(R13,$A$8,"")</f>
        <v>btnShortPress1C</v>
      </c>
      <c r="G13" s="0" t="n">
        <v>1</v>
      </c>
      <c r="H13" s="0" t="n">
        <f aca="false">IF($G13,E13,0)</f>
        <v>761</v>
      </c>
      <c r="I13" s="0" t="str">
        <f aca="false">IF($G13,F13,"")</f>
        <v>btnShortPress1C</v>
      </c>
      <c r="L13" s="0" t="n">
        <v>0</v>
      </c>
      <c r="O13" s="0" t="n">
        <f aca="false">L13-L12</f>
        <v>0</v>
      </c>
      <c r="P13" s="0" t="n">
        <f aca="false">L13+INT(O14/2)-P$2+1</f>
        <v>0</v>
      </c>
      <c r="R13" s="0" t="n">
        <f aca="false">1-R12</f>
        <v>0</v>
      </c>
      <c r="S13" s="0" t="n">
        <f aca="false">IF(R13=0,IF(R12=1,1-S12,S12),S12)</f>
        <v>1</v>
      </c>
      <c r="T13" s="0" t="n">
        <f aca="false">IF(S13=0,IF(S12=1,1-T12,T12),T12)</f>
        <v>0</v>
      </c>
      <c r="U13" s="0" t="n">
        <f aca="false">IF(T13=0,IF(T12=1,1-U12,U12),U12)</f>
        <v>1</v>
      </c>
      <c r="V13" s="0" t="n">
        <f aca="false">IF(U13=0,IF(U12=1,1-V12,V12),V12)</f>
        <v>0</v>
      </c>
      <c r="W13" s="0" t="n">
        <f aca="false">(1-R13)/W$2</f>
        <v>8.19672131147541E-005</v>
      </c>
      <c r="X13" s="0" t="n">
        <f aca="false">(1-S13)/X$2</f>
        <v>0</v>
      </c>
      <c r="Y13" s="0" t="n">
        <f aca="false">(1-T13)/Y$2</f>
        <v>5E-005</v>
      </c>
      <c r="Z13" s="0" t="n">
        <f aca="false">(1-U13)/Z$2</f>
        <v>0</v>
      </c>
      <c r="AA13" s="0" t="n">
        <f aca="false">(1-V13)/AA$2</f>
        <v>1.75438596491228E-005</v>
      </c>
      <c r="AB13" s="0" t="n">
        <f aca="false">SUM(W13:AA13)</f>
        <v>0.000149511072763877</v>
      </c>
      <c r="AC13" s="0" t="n">
        <f aca="false">1/AB13</f>
        <v>6688.46782725786</v>
      </c>
      <c r="AD13" s="0" t="n">
        <f aca="false">R13*AD$2</f>
        <v>0</v>
      </c>
      <c r="AE13" s="0" t="n">
        <f aca="false">S13*AE$2</f>
        <v>0.0001</v>
      </c>
      <c r="AF13" s="0" t="n">
        <f aca="false">T13*AF$2</f>
        <v>0</v>
      </c>
      <c r="AG13" s="0" t="n">
        <f aca="false">U13*AG$2</f>
        <v>0.0001</v>
      </c>
      <c r="AH13" s="0" t="n">
        <f aca="false">V13*AH$2</f>
        <v>0</v>
      </c>
      <c r="AI13" s="0" t="n">
        <f aca="false">SUM(AD13:AH13)</f>
        <v>0.0002</v>
      </c>
      <c r="AJ13" s="0" t="n">
        <f aca="false">1/AI13</f>
        <v>5000</v>
      </c>
      <c r="AK13" s="0" t="n">
        <f aca="false">AC13+AJ13</f>
        <v>11688.4678272579</v>
      </c>
      <c r="AL13" s="0" t="n">
        <f aca="false">1/AK13+AW13</f>
        <v>0.000343774915573644</v>
      </c>
      <c r="AM13" s="0" t="n">
        <f aca="false">1/AL13</f>
        <v>2908.88006860925</v>
      </c>
      <c r="AN13" s="0" t="n">
        <f aca="false">IF(ISERROR(AM13),1,AM13/($C$10+AM13))</f>
        <v>0.744172248202081</v>
      </c>
      <c r="AP13" s="0" t="n">
        <f aca="false">INT(AN13*1023)</f>
        <v>761</v>
      </c>
      <c r="AR13" s="0" t="n">
        <f aca="false">AR$2*R13</f>
        <v>0</v>
      </c>
      <c r="AS13" s="0" t="n">
        <f aca="false">AS$2*S13</f>
        <v>0.000212765957446808</v>
      </c>
      <c r="AT13" s="0" t="n">
        <f aca="false">AT$2*T13</f>
        <v>0</v>
      </c>
      <c r="AU13" s="0" t="n">
        <f aca="false">AU$2*U13</f>
        <v>4.54545454545455E-005</v>
      </c>
      <c r="AV13" s="0" t="n">
        <f aca="false">AV$2*V13</f>
        <v>0</v>
      </c>
      <c r="AW13" s="0" t="n">
        <f aca="false">SUM(AR13:AV13)</f>
        <v>0.000258220502901354</v>
      </c>
      <c r="AX13" s="0" t="n">
        <f aca="false">1/AW13</f>
        <v>3872.65917602996</v>
      </c>
    </row>
    <row r="14" customFormat="false" ht="15" hidden="false" customHeight="true" outlineLevel="0" collapsed="false">
      <c r="B14" s="0" t="n">
        <f aca="false">1/(2/5.5)</f>
        <v>2.75</v>
      </c>
      <c r="E14" s="0" t="n">
        <f aca="false">AP14</f>
        <v>578</v>
      </c>
      <c r="F14" s="0" t="str">
        <f aca="false">"btnShortPress"&amp;IF(V14,$A$4,"")&amp;IF(U14,$A$5,"")&amp;IF(T14,$A$6,"")&amp;IF(S14,$A$7,"")&amp;IF(R14,$A$8,"")</f>
        <v>btnShortPress1CL</v>
      </c>
      <c r="G14" s="0" t="n">
        <v>1</v>
      </c>
      <c r="H14" s="0" t="n">
        <f aca="false">IF($G14,E14,0)</f>
        <v>578</v>
      </c>
      <c r="I14" s="0" t="str">
        <f aca="false">IF($G14,F14,"")</f>
        <v>btnShortPress1CL</v>
      </c>
      <c r="L14" s="0" t="n">
        <v>0</v>
      </c>
      <c r="O14" s="0" t="n">
        <f aca="false">L14-L13</f>
        <v>0</v>
      </c>
      <c r="P14" s="0" t="n">
        <f aca="false">L14+INT(O15/2)-P$2+1</f>
        <v>0</v>
      </c>
      <c r="R14" s="0" t="n">
        <f aca="false">1-R13</f>
        <v>1</v>
      </c>
      <c r="S14" s="0" t="n">
        <f aca="false">IF(R14=0,IF(R13=1,1-S13,S13),S13)</f>
        <v>1</v>
      </c>
      <c r="T14" s="0" t="n">
        <f aca="false">IF(S14=0,IF(S13=1,1-T13,T13),T13)</f>
        <v>0</v>
      </c>
      <c r="U14" s="0" t="n">
        <f aca="false">IF(T14=0,IF(T13=1,1-U13,U13),U13)</f>
        <v>1</v>
      </c>
      <c r="V14" s="0" t="n">
        <f aca="false">IF(U14=0,IF(U13=1,1-V13,V13),V13)</f>
        <v>0</v>
      </c>
      <c r="W14" s="0" t="n">
        <f aca="false">(1-R14)/W$2</f>
        <v>0</v>
      </c>
      <c r="X14" s="0" t="n">
        <f aca="false">(1-S14)/X$2</f>
        <v>0</v>
      </c>
      <c r="Y14" s="0" t="n">
        <f aca="false">(1-T14)/Y$2</f>
        <v>5E-005</v>
      </c>
      <c r="Z14" s="0" t="n">
        <f aca="false">(1-U14)/Z$2</f>
        <v>0</v>
      </c>
      <c r="AA14" s="0" t="n">
        <f aca="false">(1-V14)/AA$2</f>
        <v>1.75438596491228E-005</v>
      </c>
      <c r="AB14" s="0" t="n">
        <f aca="false">SUM(W14:AA14)</f>
        <v>6.75438596491228E-005</v>
      </c>
      <c r="AC14" s="0" t="n">
        <f aca="false">1/AB14</f>
        <v>14805.1948051948</v>
      </c>
      <c r="AD14" s="0" t="n">
        <f aca="false">R14*AD$2</f>
        <v>0.0001</v>
      </c>
      <c r="AE14" s="0" t="n">
        <f aca="false">S14*AE$2</f>
        <v>0.0001</v>
      </c>
      <c r="AF14" s="0" t="n">
        <f aca="false">T14*AF$2</f>
        <v>0</v>
      </c>
      <c r="AG14" s="0" t="n">
        <f aca="false">U14*AG$2</f>
        <v>0.0001</v>
      </c>
      <c r="AH14" s="0" t="n">
        <f aca="false">V14*AH$2</f>
        <v>0</v>
      </c>
      <c r="AI14" s="0" t="n">
        <f aca="false">SUM(AD14:AH14)</f>
        <v>0.0003</v>
      </c>
      <c r="AJ14" s="0" t="n">
        <f aca="false">1/AI14</f>
        <v>3333.33333333333</v>
      </c>
      <c r="AK14" s="0" t="n">
        <f aca="false">AC14+AJ14</f>
        <v>18138.5281385281</v>
      </c>
      <c r="AL14" s="0" t="n">
        <f aca="false">1/AK14+AW14</f>
        <v>0.000767897222363276</v>
      </c>
      <c r="AM14" s="0" t="n">
        <f aca="false">1/AL14</f>
        <v>1302.25760802</v>
      </c>
      <c r="AN14" s="0" t="n">
        <f aca="false">IF(ISERROR(AM14),1,AM14/($C$10+AM14))</f>
        <v>0.56564374181392</v>
      </c>
      <c r="AP14" s="0" t="n">
        <f aca="false">INT(AN14*1023)</f>
        <v>578</v>
      </c>
      <c r="AR14" s="0" t="n">
        <f aca="false">AR$2*R14</f>
        <v>0.000454545454545455</v>
      </c>
      <c r="AS14" s="0" t="n">
        <f aca="false">AS$2*S14</f>
        <v>0.000212765957446808</v>
      </c>
      <c r="AT14" s="0" t="n">
        <f aca="false">AT$2*T14</f>
        <v>0</v>
      </c>
      <c r="AU14" s="0" t="n">
        <f aca="false">AU$2*U14</f>
        <v>4.54545454545455E-005</v>
      </c>
      <c r="AV14" s="0" t="n">
        <f aca="false">AV$2*V14</f>
        <v>0</v>
      </c>
      <c r="AW14" s="0" t="n">
        <f aca="false">SUM(AR14:AV14)</f>
        <v>0.000712765957446808</v>
      </c>
      <c r="AX14" s="0" t="n">
        <f aca="false">1/AW14</f>
        <v>1402.98507462687</v>
      </c>
    </row>
    <row r="15" customFormat="false" ht="15" hidden="false" customHeight="true" outlineLevel="0" collapsed="false">
      <c r="E15" s="0" t="n">
        <f aca="false">AP15</f>
        <v>827</v>
      </c>
      <c r="F15" s="0" t="str">
        <f aca="false">"btnShortPress"&amp;IF(V15,$A$4,"")&amp;IF(U15,$A$5,"")&amp;IF(T15,$A$6,"")&amp;IF(S15,$A$7,"")&amp;IF(R15,$A$8,"")</f>
        <v>btnShortPress1R</v>
      </c>
      <c r="G15" s="0" t="n">
        <v>1</v>
      </c>
      <c r="H15" s="0" t="n">
        <f aca="false">IF($G15,E15,0)</f>
        <v>827</v>
      </c>
      <c r="I15" s="0" t="str">
        <f aca="false">IF($G15,F15,"")</f>
        <v>btnShortPress1R</v>
      </c>
      <c r="L15" s="0" t="n">
        <v>0</v>
      </c>
      <c r="O15" s="0" t="n">
        <f aca="false">L15-L14</f>
        <v>0</v>
      </c>
      <c r="P15" s="0" t="n">
        <f aca="false">L15+INT(O16/2)-P$2+1</f>
        <v>0</v>
      </c>
      <c r="R15" s="0" t="n">
        <f aca="false">1-R14</f>
        <v>0</v>
      </c>
      <c r="S15" s="0" t="n">
        <f aca="false">IF(R15=0,IF(R14=1,1-S14,S14),S14)</f>
        <v>0</v>
      </c>
      <c r="T15" s="0" t="n">
        <f aca="false">IF(S15=0,IF(S14=1,1-T14,T14),T14)</f>
        <v>1</v>
      </c>
      <c r="U15" s="0" t="n">
        <f aca="false">IF(T15=0,IF(T14=1,1-U14,U14),U14)</f>
        <v>1</v>
      </c>
      <c r="V15" s="0" t="n">
        <f aca="false">IF(U15=0,IF(U14=1,1-V14,V14),V14)</f>
        <v>0</v>
      </c>
      <c r="W15" s="0" t="n">
        <f aca="false">(1-R15)/W$2</f>
        <v>8.19672131147541E-005</v>
      </c>
      <c r="X15" s="0" t="n">
        <f aca="false">(1-S15)/X$2</f>
        <v>6.80272108843537E-005</v>
      </c>
      <c r="Y15" s="0" t="n">
        <f aca="false">(1-T15)/Y$2</f>
        <v>0</v>
      </c>
      <c r="Z15" s="0" t="n">
        <f aca="false">(1-U15)/Z$2</f>
        <v>0</v>
      </c>
      <c r="AA15" s="0" t="n">
        <f aca="false">(1-V15)/AA$2</f>
        <v>1.75438596491228E-005</v>
      </c>
      <c r="AB15" s="0" t="n">
        <f aca="false">SUM(W15:AA15)</f>
        <v>0.000167538283648231</v>
      </c>
      <c r="AC15" s="0" t="n">
        <f aca="false">1/AB15</f>
        <v>5968.78503363229</v>
      </c>
      <c r="AD15" s="0" t="n">
        <f aca="false">R15*AD$2</f>
        <v>0</v>
      </c>
      <c r="AE15" s="0" t="n">
        <f aca="false">S15*AE$2</f>
        <v>0</v>
      </c>
      <c r="AF15" s="0" t="n">
        <f aca="false">T15*AF$2</f>
        <v>0.0001</v>
      </c>
      <c r="AG15" s="0" t="n">
        <f aca="false">U15*AG$2</f>
        <v>0.0001</v>
      </c>
      <c r="AH15" s="0" t="n">
        <f aca="false">V15*AH$2</f>
        <v>0</v>
      </c>
      <c r="AI15" s="0" t="n">
        <f aca="false">SUM(AD15:AH15)</f>
        <v>0.0002</v>
      </c>
      <c r="AJ15" s="0" t="n">
        <f aca="false">1/AI15</f>
        <v>5000</v>
      </c>
      <c r="AK15" s="0" t="n">
        <f aca="false">AC15+AJ15</f>
        <v>10968.7850336323</v>
      </c>
      <c r="AL15" s="0" t="n">
        <f aca="false">1/AK15+AW15</f>
        <v>0.000236622345437298</v>
      </c>
      <c r="AM15" s="0" t="n">
        <f aca="false">1/AL15</f>
        <v>4226.14355441332</v>
      </c>
      <c r="AN15" s="0" t="n">
        <f aca="false">IF(ISERROR(AM15),1,AM15/($C$10+AM15))</f>
        <v>0.808654318506898</v>
      </c>
      <c r="AP15" s="0" t="n">
        <f aca="false">INT(AN15*1023)</f>
        <v>827</v>
      </c>
      <c r="AR15" s="0" t="n">
        <f aca="false">AR$2*R15</f>
        <v>0</v>
      </c>
      <c r="AS15" s="0" t="n">
        <f aca="false">AS$2*S15</f>
        <v>0</v>
      </c>
      <c r="AT15" s="0" t="n">
        <f aca="false">AT$2*T15</f>
        <v>0.0001</v>
      </c>
      <c r="AU15" s="0" t="n">
        <f aca="false">AU$2*U15</f>
        <v>4.54545454545455E-005</v>
      </c>
      <c r="AV15" s="0" t="n">
        <f aca="false">AV$2*V15</f>
        <v>0</v>
      </c>
      <c r="AW15" s="0" t="n">
        <f aca="false">SUM(AR15:AV15)</f>
        <v>0.000145454545454545</v>
      </c>
      <c r="AX15" s="0" t="n">
        <f aca="false">1/AW15</f>
        <v>6875</v>
      </c>
    </row>
    <row r="16" customFormat="false" ht="15" hidden="false" customHeight="true" outlineLevel="0" collapsed="false">
      <c r="E16" s="0" t="n">
        <f aca="false">AP16</f>
        <v>613</v>
      </c>
      <c r="F16" s="0" t="str">
        <f aca="false">"btnShortPress"&amp;IF(V16,$A$4,"")&amp;IF(U16,$A$5,"")&amp;IF(T16,$A$6,"")&amp;IF(S16,$A$7,"")&amp;IF(R16,$A$8,"")</f>
        <v>btnShortPress1RL</v>
      </c>
      <c r="G16" s="0" t="n">
        <v>0</v>
      </c>
      <c r="H16" s="0" t="n">
        <f aca="false">IF($G16,E16,0)</f>
        <v>0</v>
      </c>
      <c r="I16" s="0" t="str">
        <f aca="false">IF($G16,F16,"")</f>
        <v/>
      </c>
      <c r="L16" s="0" t="n">
        <v>0</v>
      </c>
      <c r="O16" s="0" t="n">
        <f aca="false">L16-L15</f>
        <v>0</v>
      </c>
      <c r="P16" s="0" t="n">
        <f aca="false">L16+INT(O17/2)-P$2+1</f>
        <v>289</v>
      </c>
      <c r="R16" s="0" t="n">
        <f aca="false">1-R15</f>
        <v>1</v>
      </c>
      <c r="S16" s="0" t="n">
        <f aca="false">IF(R16=0,IF(R15=1,1-S15,S15),S15)</f>
        <v>0</v>
      </c>
      <c r="T16" s="0" t="n">
        <f aca="false">IF(S16=0,IF(S15=1,1-T15,T15),T15)</f>
        <v>1</v>
      </c>
      <c r="U16" s="0" t="n">
        <f aca="false">IF(T16=0,IF(T15=1,1-U15,U15),U15)</f>
        <v>1</v>
      </c>
      <c r="V16" s="0" t="n">
        <f aca="false">IF(U16=0,IF(U15=1,1-V15,V15),V15)</f>
        <v>0</v>
      </c>
      <c r="W16" s="0" t="n">
        <f aca="false">(1-R16)/W$2</f>
        <v>0</v>
      </c>
      <c r="X16" s="0" t="n">
        <f aca="false">(1-S16)/X$2</f>
        <v>6.80272108843537E-005</v>
      </c>
      <c r="Y16" s="0" t="n">
        <f aca="false">(1-T16)/Y$2</f>
        <v>0</v>
      </c>
      <c r="Z16" s="0" t="n">
        <f aca="false">(1-U16)/Z$2</f>
        <v>0</v>
      </c>
      <c r="AA16" s="0" t="n">
        <f aca="false">(1-V16)/AA$2</f>
        <v>1.75438596491228E-005</v>
      </c>
      <c r="AB16" s="0" t="n">
        <f aca="false">SUM(W16:AA16)</f>
        <v>8.55710705334765E-005</v>
      </c>
      <c r="AC16" s="0" t="n">
        <f aca="false">1/AB16</f>
        <v>11686.1924686192</v>
      </c>
      <c r="AD16" s="0" t="n">
        <f aca="false">R16*AD$2</f>
        <v>0.0001</v>
      </c>
      <c r="AE16" s="0" t="n">
        <f aca="false">S16*AE$2</f>
        <v>0</v>
      </c>
      <c r="AF16" s="0" t="n">
        <f aca="false">T16*AF$2</f>
        <v>0.0001</v>
      </c>
      <c r="AG16" s="0" t="n">
        <f aca="false">U16*AG$2</f>
        <v>0.0001</v>
      </c>
      <c r="AH16" s="0" t="n">
        <f aca="false">V16*AH$2</f>
        <v>0</v>
      </c>
      <c r="AI16" s="0" t="n">
        <f aca="false">SUM(AD16:AH16)</f>
        <v>0.0003</v>
      </c>
      <c r="AJ16" s="0" t="n">
        <f aca="false">1/AI16</f>
        <v>3333.33333333333</v>
      </c>
      <c r="AK16" s="0" t="n">
        <f aca="false">AC16+AJ16</f>
        <v>15019.5258019526</v>
      </c>
      <c r="AL16" s="0" t="n">
        <f aca="false">1/AK16+AW16</f>
        <v>0.000666579998142817</v>
      </c>
      <c r="AM16" s="0" t="n">
        <f aca="false">1/AL16</f>
        <v>1500.19502953304</v>
      </c>
      <c r="AN16" s="0" t="n">
        <f aca="false">IF(ISERROR(AM16),1,AM16/($C$10+AM16))</f>
        <v>0.60003120229114</v>
      </c>
      <c r="AP16" s="0" t="n">
        <f aca="false">INT(AN16*1023)</f>
        <v>613</v>
      </c>
      <c r="AR16" s="0" t="n">
        <f aca="false">AR$2*R16</f>
        <v>0.000454545454545455</v>
      </c>
      <c r="AS16" s="0" t="n">
        <f aca="false">AS$2*S16</f>
        <v>0</v>
      </c>
      <c r="AT16" s="0" t="n">
        <f aca="false">AT$2*T16</f>
        <v>0.0001</v>
      </c>
      <c r="AU16" s="0" t="n">
        <f aca="false">AU$2*U16</f>
        <v>4.54545454545455E-005</v>
      </c>
      <c r="AV16" s="0" t="n">
        <f aca="false">AV$2*V16</f>
        <v>0</v>
      </c>
      <c r="AW16" s="0" t="n">
        <f aca="false">SUM(AR16:AV16)</f>
        <v>0.0006</v>
      </c>
      <c r="AX16" s="0" t="n">
        <f aca="false">1/AW16</f>
        <v>1666.66666666667</v>
      </c>
    </row>
    <row r="17" customFormat="false" ht="15" hidden="false" customHeight="true" outlineLevel="0" collapsed="false">
      <c r="E17" s="0" t="n">
        <f aca="false">AP17</f>
        <v>713</v>
      </c>
      <c r="F17" s="0" t="str">
        <f aca="false">"btnShortPress"&amp;IF(V17,$A$4,"")&amp;IF(U17,$A$5,"")&amp;IF(T17,$A$6,"")&amp;IF(S17,$A$7,"")&amp;IF(R17,$A$8,"")</f>
        <v>btnShortPress1RC</v>
      </c>
      <c r="G17" s="0" t="n">
        <v>1</v>
      </c>
      <c r="H17" s="0" t="n">
        <f aca="false">IF($G17,E17,0)</f>
        <v>713</v>
      </c>
      <c r="I17" s="0" t="str">
        <f aca="false">IF($G17,F17,"")</f>
        <v>btnShortPress1RC</v>
      </c>
      <c r="K17" s="0" t="str">
        <f aca="false">"0243"</f>
        <v>0243</v>
      </c>
      <c r="L17" s="0" t="n">
        <v>578</v>
      </c>
      <c r="M17" s="0" t="s">
        <v>122</v>
      </c>
      <c r="O17" s="0" t="n">
        <f aca="false">L17-L16</f>
        <v>578</v>
      </c>
      <c r="P17" s="0" t="n">
        <f aca="false">L17+INT(O18/2)-P$2+1</f>
        <v>580</v>
      </c>
      <c r="R17" s="0" t="n">
        <f aca="false">1-R16</f>
        <v>0</v>
      </c>
      <c r="S17" s="0" t="n">
        <f aca="false">IF(R17=0,IF(R16=1,1-S16,S16),S16)</f>
        <v>1</v>
      </c>
      <c r="T17" s="0" t="n">
        <f aca="false">IF(S17=0,IF(S16=1,1-T16,T16),T16)</f>
        <v>1</v>
      </c>
      <c r="U17" s="0" t="n">
        <f aca="false">IF(T17=0,IF(T16=1,1-U16,U16),U16)</f>
        <v>1</v>
      </c>
      <c r="V17" s="0" t="n">
        <f aca="false">IF(U17=0,IF(U16=1,1-V16,V16),V16)</f>
        <v>0</v>
      </c>
      <c r="W17" s="0" t="n">
        <f aca="false">(1-R17)/W$2</f>
        <v>8.19672131147541E-005</v>
      </c>
      <c r="X17" s="0" t="n">
        <f aca="false">(1-S17)/X$2</f>
        <v>0</v>
      </c>
      <c r="Y17" s="0" t="n">
        <f aca="false">(1-T17)/Y$2</f>
        <v>0</v>
      </c>
      <c r="Z17" s="0" t="n">
        <f aca="false">(1-U17)/Z$2</f>
        <v>0</v>
      </c>
      <c r="AA17" s="0" t="n">
        <f aca="false">(1-V17)/AA$2</f>
        <v>1.75438596491228E-005</v>
      </c>
      <c r="AB17" s="0" t="n">
        <f aca="false">SUM(W17:AA17)</f>
        <v>9.95110727638769E-005</v>
      </c>
      <c r="AC17" s="0" t="n">
        <f aca="false">1/AB17</f>
        <v>10049.1329479769</v>
      </c>
      <c r="AD17" s="0" t="n">
        <f aca="false">R17*AD$2</f>
        <v>0</v>
      </c>
      <c r="AE17" s="0" t="n">
        <f aca="false">S17*AE$2</f>
        <v>0.0001</v>
      </c>
      <c r="AF17" s="0" t="n">
        <f aca="false">T17*AF$2</f>
        <v>0.0001</v>
      </c>
      <c r="AG17" s="0" t="n">
        <f aca="false">U17*AG$2</f>
        <v>0.0001</v>
      </c>
      <c r="AH17" s="0" t="n">
        <f aca="false">V17*AH$2</f>
        <v>0</v>
      </c>
      <c r="AI17" s="0" t="n">
        <f aca="false">SUM(AD17:AH17)</f>
        <v>0.0003</v>
      </c>
      <c r="AJ17" s="0" t="n">
        <f aca="false">1/AI17</f>
        <v>3333.33333333333</v>
      </c>
      <c r="AK17" s="0" t="n">
        <f aca="false">AC17+AJ17</f>
        <v>13382.4662813102</v>
      </c>
      <c r="AL17" s="0" t="n">
        <f aca="false">1/AK17+AW17</f>
        <v>0.000432945144755792</v>
      </c>
      <c r="AM17" s="0" t="n">
        <f aca="false">1/AL17</f>
        <v>2309.76143770838</v>
      </c>
      <c r="AN17" s="0" t="n">
        <f aca="false">IF(ISERROR(AM17),1,AM17/($C$10+AM17))</f>
        <v>0.69786342042453</v>
      </c>
      <c r="AP17" s="0" t="n">
        <f aca="false">INT(AN17*1023)</f>
        <v>713</v>
      </c>
      <c r="AR17" s="0" t="n">
        <f aca="false">AR$2*R17</f>
        <v>0</v>
      </c>
      <c r="AS17" s="0" t="n">
        <f aca="false">AS$2*S17</f>
        <v>0.000212765957446808</v>
      </c>
      <c r="AT17" s="0" t="n">
        <f aca="false">AT$2*T17</f>
        <v>0.0001</v>
      </c>
      <c r="AU17" s="0" t="n">
        <f aca="false">AU$2*U17</f>
        <v>4.54545454545455E-005</v>
      </c>
      <c r="AV17" s="0" t="n">
        <f aca="false">AV$2*V17</f>
        <v>0</v>
      </c>
      <c r="AW17" s="0" t="n">
        <f aca="false">SUM(AR17:AV17)</f>
        <v>0.000358220502901354</v>
      </c>
      <c r="AX17" s="0" t="n">
        <f aca="false">1/AW17</f>
        <v>2791.57667386609</v>
      </c>
    </row>
    <row r="18" customFormat="false" ht="15" hidden="false" customHeight="true" outlineLevel="0" collapsed="false">
      <c r="E18" s="0" t="n">
        <f aca="false">AP18</f>
        <v>559</v>
      </c>
      <c r="F18" s="0" t="str">
        <f aca="false">"btnShortPress"&amp;IF(V18,$A$4,"")&amp;IF(U18,$A$5,"")&amp;IF(T18,$A$6,"")&amp;IF(S18,$A$7,"")&amp;IF(R18,$A$8,"")</f>
        <v>btnShortPress1RCL</v>
      </c>
      <c r="G18" s="0" t="n">
        <v>0</v>
      </c>
      <c r="H18" s="0" t="n">
        <f aca="false">IF($G18,E18,0)</f>
        <v>0</v>
      </c>
      <c r="I18" s="0" t="str">
        <f aca="false">IF($G18,F18,"")</f>
        <v/>
      </c>
      <c r="K18" s="0" t="str">
        <f aca="false">"0249"</f>
        <v>0249</v>
      </c>
      <c r="L18" s="0" t="n">
        <v>583</v>
      </c>
      <c r="M18" s="0" t="s">
        <v>123</v>
      </c>
      <c r="O18" s="0" t="n">
        <f aca="false">L18-L17</f>
        <v>5</v>
      </c>
      <c r="P18" s="0" t="n">
        <f aca="false">L18+INT(O19/2)-P$2+1</f>
        <v>586</v>
      </c>
      <c r="R18" s="0" t="n">
        <f aca="false">1-R17</f>
        <v>1</v>
      </c>
      <c r="S18" s="0" t="n">
        <f aca="false">IF(R18=0,IF(R17=1,1-S17,S17),S17)</f>
        <v>1</v>
      </c>
      <c r="T18" s="0" t="n">
        <f aca="false">IF(S18=0,IF(S17=1,1-T17,T17),T17)</f>
        <v>1</v>
      </c>
      <c r="U18" s="0" t="n">
        <f aca="false">IF(T18=0,IF(T17=1,1-U17,U17),U17)</f>
        <v>1</v>
      </c>
      <c r="V18" s="0" t="n">
        <f aca="false">IF(U18=0,IF(U17=1,1-V17,V17),V17)</f>
        <v>0</v>
      </c>
      <c r="W18" s="0" t="n">
        <f aca="false">(1-R18)/W$2</f>
        <v>0</v>
      </c>
      <c r="X18" s="0" t="n">
        <f aca="false">(1-S18)/X$2</f>
        <v>0</v>
      </c>
      <c r="Y18" s="0" t="n">
        <f aca="false">(1-T18)/Y$2</f>
        <v>0</v>
      </c>
      <c r="Z18" s="0" t="n">
        <f aca="false">(1-U18)/Z$2</f>
        <v>0</v>
      </c>
      <c r="AA18" s="0" t="n">
        <f aca="false">(1-V18)/AA$2</f>
        <v>1.75438596491228E-005</v>
      </c>
      <c r="AB18" s="0" t="n">
        <f aca="false">SUM(W18:AA18)</f>
        <v>1.75438596491228E-005</v>
      </c>
      <c r="AC18" s="0" t="n">
        <f aca="false">1/AB18</f>
        <v>57000</v>
      </c>
      <c r="AD18" s="0" t="n">
        <f aca="false">R18*AD$2</f>
        <v>0.0001</v>
      </c>
      <c r="AE18" s="0" t="n">
        <f aca="false">S18*AE$2</f>
        <v>0.0001</v>
      </c>
      <c r="AF18" s="0" t="n">
        <f aca="false">T18*AF$2</f>
        <v>0.0001</v>
      </c>
      <c r="AG18" s="0" t="n">
        <f aca="false">U18*AG$2</f>
        <v>0.0001</v>
      </c>
      <c r="AH18" s="0" t="n">
        <f aca="false">V18*AH$2</f>
        <v>0</v>
      </c>
      <c r="AI18" s="0" t="n">
        <f aca="false">SUM(AD18:AH18)</f>
        <v>0.0004</v>
      </c>
      <c r="AJ18" s="0" t="n">
        <f aca="false">1/AI18</f>
        <v>2500</v>
      </c>
      <c r="AK18" s="0" t="n">
        <f aca="false">AC18+AJ18</f>
        <v>59500</v>
      </c>
      <c r="AL18" s="0" t="n">
        <f aca="false">1/AK18+AW18</f>
        <v>0.000829572680135884</v>
      </c>
      <c r="AM18" s="0" t="n">
        <f aca="false">1/AL18</f>
        <v>1205.43988965042</v>
      </c>
      <c r="AN18" s="0" t="n">
        <f aca="false">IF(ISERROR(AM18),1,AM18/($C$10+AM18))</f>
        <v>0.546575717301227</v>
      </c>
      <c r="AP18" s="0" t="n">
        <f aca="false">INT(AN18*1023)</f>
        <v>559</v>
      </c>
      <c r="AR18" s="0" t="n">
        <f aca="false">AR$2*R18</f>
        <v>0.000454545454545455</v>
      </c>
      <c r="AS18" s="0" t="n">
        <f aca="false">AS$2*S18</f>
        <v>0.000212765957446808</v>
      </c>
      <c r="AT18" s="0" t="n">
        <f aca="false">AT$2*T18</f>
        <v>0.0001</v>
      </c>
      <c r="AU18" s="0" t="n">
        <f aca="false">AU$2*U18</f>
        <v>4.54545454545455E-005</v>
      </c>
      <c r="AV18" s="0" t="n">
        <f aca="false">AV$2*V18</f>
        <v>0</v>
      </c>
      <c r="AW18" s="0" t="n">
        <f aca="false">SUM(AR18:AV18)</f>
        <v>0.000812765957446809</v>
      </c>
      <c r="AX18" s="0" t="n">
        <f aca="false">1/AW18</f>
        <v>1230.3664921466</v>
      </c>
    </row>
    <row r="19" customFormat="false" ht="15" hidden="false" customHeight="true" outlineLevel="0" collapsed="false">
      <c r="E19" s="0" t="n">
        <f aca="false">AP19</f>
        <v>937</v>
      </c>
      <c r="F19" s="0" t="str">
        <f aca="false">"btnShortPress"&amp;IF(V19,$A$4,"")&amp;IF(U19,$A$5,"")&amp;IF(T19,$A$6,"")&amp;IF(S19,$A$7,"")&amp;IF(R19,$A$8,"")</f>
        <v>btnShortPress2</v>
      </c>
      <c r="G19" s="0" t="n">
        <v>1</v>
      </c>
      <c r="H19" s="0" t="n">
        <f aca="false">IF($G19,E19,0)</f>
        <v>937</v>
      </c>
      <c r="I19" s="0" t="str">
        <f aca="false">IF($G19,F19,"")</f>
        <v>btnShortPress2</v>
      </c>
      <c r="K19" s="0" t="str">
        <f aca="false">"024F"</f>
        <v>024F</v>
      </c>
      <c r="L19" s="0" t="n">
        <v>590</v>
      </c>
      <c r="M19" s="0" t="s">
        <v>124</v>
      </c>
      <c r="O19" s="0" t="n">
        <f aca="false">L19-L18</f>
        <v>7</v>
      </c>
      <c r="P19" s="0" t="n">
        <f aca="false">L19+INT(O20/2)-P$2+1</f>
        <v>618</v>
      </c>
      <c r="R19" s="0" t="n">
        <f aca="false">1-R18</f>
        <v>0</v>
      </c>
      <c r="S19" s="0" t="n">
        <f aca="false">IF(R19=0,IF(R18=1,1-S18,S18),S18)</f>
        <v>0</v>
      </c>
      <c r="T19" s="0" t="n">
        <f aca="false">IF(S19=0,IF(S18=1,1-T18,T18),T18)</f>
        <v>0</v>
      </c>
      <c r="U19" s="0" t="n">
        <f aca="false">IF(T19=0,IF(T18=1,1-U18,U18),U18)</f>
        <v>0</v>
      </c>
      <c r="V19" s="0" t="n">
        <f aca="false">IF(U19=0,IF(U18=1,1-V18,V18),V18)</f>
        <v>1</v>
      </c>
      <c r="W19" s="0" t="n">
        <f aca="false">(1-R19)/W$2</f>
        <v>8.19672131147541E-005</v>
      </c>
      <c r="X19" s="0" t="n">
        <f aca="false">(1-S19)/X$2</f>
        <v>6.80272108843537E-005</v>
      </c>
      <c r="Y19" s="0" t="n">
        <f aca="false">(1-T19)/Y$2</f>
        <v>5E-005</v>
      </c>
      <c r="Z19" s="0" t="n">
        <f aca="false">(1-U19)/Z$2</f>
        <v>3.125E-005</v>
      </c>
      <c r="AA19" s="0" t="n">
        <f aca="false">(1-V19)/AA$2</f>
        <v>0</v>
      </c>
      <c r="AB19" s="0" t="n">
        <f aca="false">SUM(W19:AA19)</f>
        <v>0.000231244423999108</v>
      </c>
      <c r="AC19" s="0" t="n">
        <f aca="false">1/AB19</f>
        <v>4324.42859683336</v>
      </c>
      <c r="AD19" s="0" t="n">
        <f aca="false">R19*AD$2</f>
        <v>0</v>
      </c>
      <c r="AE19" s="0" t="n">
        <f aca="false">S19*AE$2</f>
        <v>0</v>
      </c>
      <c r="AF19" s="0" t="n">
        <f aca="false">T19*AF$2</f>
        <v>0</v>
      </c>
      <c r="AG19" s="0" t="n">
        <f aca="false">U19*AG$2</f>
        <v>0</v>
      </c>
      <c r="AH19" s="0" t="n">
        <f aca="false">V19*AH$2</f>
        <v>0.0001</v>
      </c>
      <c r="AI19" s="0" t="n">
        <f aca="false">SUM(AD19:AH19)</f>
        <v>0.0001</v>
      </c>
      <c r="AJ19" s="0" t="n">
        <f aca="false">1/AI19</f>
        <v>10000</v>
      </c>
      <c r="AK19" s="0" t="n">
        <f aca="false">AC19+AJ19</f>
        <v>14324.4285968334</v>
      </c>
      <c r="AL19" s="0" t="n">
        <f aca="false">1/AK19+AW19</f>
        <v>9.10874083184589E-005</v>
      </c>
      <c r="AM19" s="0" t="n">
        <f aca="false">1/AL19</f>
        <v>10978.4658325529</v>
      </c>
      <c r="AN19" s="0" t="n">
        <f aca="false">IF(ISERROR(AM19),1,AM19/($C$10+AM19))</f>
        <v>0.916516854998043</v>
      </c>
      <c r="AP19" s="0" t="n">
        <f aca="false">INT(AN19*1023)</f>
        <v>937</v>
      </c>
      <c r="AR19" s="0" t="n">
        <f aca="false">AR$2*R19</f>
        <v>0</v>
      </c>
      <c r="AS19" s="0" t="n">
        <f aca="false">AS$2*S19</f>
        <v>0</v>
      </c>
      <c r="AT19" s="0" t="n">
        <f aca="false">AT$2*T19</f>
        <v>0</v>
      </c>
      <c r="AU19" s="0" t="n">
        <f aca="false">AU$2*U19</f>
        <v>0</v>
      </c>
      <c r="AV19" s="0" t="n">
        <f aca="false">AV$2*V19</f>
        <v>2.12765957446808E-005</v>
      </c>
      <c r="AW19" s="0" t="n">
        <f aca="false">SUM(AR19:AV19)</f>
        <v>2.12765957446808E-005</v>
      </c>
      <c r="AX19" s="0" t="n">
        <f aca="false">1/AW19</f>
        <v>47000</v>
      </c>
    </row>
    <row r="20" customFormat="false" ht="15" hidden="false" customHeight="true" outlineLevel="0" collapsed="false">
      <c r="E20" s="0" t="n">
        <f aca="false">AP20</f>
        <v>655</v>
      </c>
      <c r="F20" s="0" t="str">
        <f aca="false">"btnShortPress"&amp;IF(V20,$A$4,"")&amp;IF(U20,$A$5,"")&amp;IF(T20,$A$6,"")&amp;IF(S20,$A$7,"")&amp;IF(R20,$A$8,"")</f>
        <v>btnShortPress2L</v>
      </c>
      <c r="G20" s="0" t="n">
        <v>1</v>
      </c>
      <c r="H20" s="0" t="n">
        <f aca="false">IF($G20,E20,0)</f>
        <v>655</v>
      </c>
      <c r="I20" s="0" t="str">
        <f aca="false">IF($G20,F20,"")</f>
        <v>btnShortPress2L</v>
      </c>
      <c r="K20" s="0" t="str">
        <f aca="false">"0289"</f>
        <v>0289</v>
      </c>
      <c r="L20" s="0" t="n">
        <v>647</v>
      </c>
      <c r="M20" s="0" t="s">
        <v>130</v>
      </c>
      <c r="O20" s="0" t="n">
        <f aca="false">L20-L19</f>
        <v>57</v>
      </c>
      <c r="P20" s="0" t="n">
        <f aca="false">L20+INT(O21/2)-P$2+1</f>
        <v>651</v>
      </c>
      <c r="R20" s="0" t="n">
        <f aca="false">1-R19</f>
        <v>1</v>
      </c>
      <c r="S20" s="0" t="n">
        <f aca="false">IF(R20=0,IF(R19=1,1-S19,S19),S19)</f>
        <v>0</v>
      </c>
      <c r="T20" s="0" t="n">
        <f aca="false">IF(S20=0,IF(S19=1,1-T19,T19),T19)</f>
        <v>0</v>
      </c>
      <c r="U20" s="0" t="n">
        <f aca="false">IF(T20=0,IF(T19=1,1-U19,U19),U19)</f>
        <v>0</v>
      </c>
      <c r="V20" s="0" t="n">
        <f aca="false">IF(U20=0,IF(U19=1,1-V19,V19),V19)</f>
        <v>1</v>
      </c>
      <c r="W20" s="0" t="n">
        <f aca="false">(1-R20)/W$2</f>
        <v>0</v>
      </c>
      <c r="X20" s="0" t="n">
        <f aca="false">(1-S20)/X$2</f>
        <v>6.80272108843537E-005</v>
      </c>
      <c r="Y20" s="0" t="n">
        <f aca="false">(1-T20)/Y$2</f>
        <v>5E-005</v>
      </c>
      <c r="Z20" s="0" t="n">
        <f aca="false">(1-U20)/Z$2</f>
        <v>3.125E-005</v>
      </c>
      <c r="AA20" s="0" t="n">
        <f aca="false">(1-V20)/AA$2</f>
        <v>0</v>
      </c>
      <c r="AB20" s="0" t="n">
        <f aca="false">SUM(W20:AA20)</f>
        <v>0.000149277210884354</v>
      </c>
      <c r="AC20" s="0" t="n">
        <f aca="false">1/AB20</f>
        <v>6698.94616918257</v>
      </c>
      <c r="AD20" s="0" t="n">
        <f aca="false">R20*AD$2</f>
        <v>0.0001</v>
      </c>
      <c r="AE20" s="0" t="n">
        <f aca="false">S20*AE$2</f>
        <v>0</v>
      </c>
      <c r="AF20" s="0" t="n">
        <f aca="false">T20*AF$2</f>
        <v>0</v>
      </c>
      <c r="AG20" s="0" t="n">
        <f aca="false">U20*AG$2</f>
        <v>0</v>
      </c>
      <c r="AH20" s="0" t="n">
        <f aca="false">V20*AH$2</f>
        <v>0.0001</v>
      </c>
      <c r="AI20" s="0" t="n">
        <f aca="false">SUM(AD20:AH20)</f>
        <v>0.0002</v>
      </c>
      <c r="AJ20" s="0" t="n">
        <f aca="false">1/AI20</f>
        <v>5000</v>
      </c>
      <c r="AK20" s="0" t="n">
        <f aca="false">AC20+AJ20</f>
        <v>11698.9461691826</v>
      </c>
      <c r="AL20" s="0" t="n">
        <f aca="false">1/AK20+AW20</f>
        <v>0.00056129983483061</v>
      </c>
      <c r="AM20" s="0" t="n">
        <f aca="false">1/AL20</f>
        <v>1781.57900278339</v>
      </c>
      <c r="AN20" s="0" t="n">
        <f aca="false">IF(ISERROR(AM20),1,AM20/($C$10+AM20))</f>
        <v>0.640491965534918</v>
      </c>
      <c r="AP20" s="0" t="n">
        <f aca="false">INT(AN20*1023)</f>
        <v>655</v>
      </c>
      <c r="AR20" s="0" t="n">
        <f aca="false">AR$2*R20</f>
        <v>0.000454545454545455</v>
      </c>
      <c r="AS20" s="0" t="n">
        <f aca="false">AS$2*S20</f>
        <v>0</v>
      </c>
      <c r="AT20" s="0" t="n">
        <f aca="false">AT$2*T20</f>
        <v>0</v>
      </c>
      <c r="AU20" s="0" t="n">
        <f aca="false">AU$2*U20</f>
        <v>0</v>
      </c>
      <c r="AV20" s="0" t="n">
        <f aca="false">AV$2*V20</f>
        <v>2.12765957446808E-005</v>
      </c>
      <c r="AW20" s="0" t="n">
        <f aca="false">SUM(AR20:AV20)</f>
        <v>0.000475822050290135</v>
      </c>
      <c r="AX20" s="0" t="n">
        <f aca="false">1/AW20</f>
        <v>2101.62601626016</v>
      </c>
    </row>
    <row r="21" customFormat="false" ht="15" hidden="false" customHeight="true" outlineLevel="0" collapsed="false">
      <c r="E21" s="0" t="n">
        <f aca="false">AP21</f>
        <v>772</v>
      </c>
      <c r="F21" s="0" t="str">
        <f aca="false">"btnShortPress"&amp;IF(V21,$A$4,"")&amp;IF(U21,$A$5,"")&amp;IF(T21,$A$6,"")&amp;IF(S21,$A$7,"")&amp;IF(R21,$A$8,"")</f>
        <v>btnShortPress2C</v>
      </c>
      <c r="G21" s="0" t="n">
        <v>1</v>
      </c>
      <c r="H21" s="0" t="n">
        <f aca="false">IF($G21,E21,0)</f>
        <v>772</v>
      </c>
      <c r="I21" s="0" t="str">
        <f aca="false">IF($G21,F21,"")</f>
        <v>btnShortPress2C</v>
      </c>
      <c r="K21" s="0" t="str">
        <f aca="false">"0291"</f>
        <v>0291</v>
      </c>
      <c r="L21" s="0" t="n">
        <v>655</v>
      </c>
      <c r="M21" s="0" t="s">
        <v>131</v>
      </c>
      <c r="O21" s="0" t="n">
        <f aca="false">L21-L20</f>
        <v>8</v>
      </c>
      <c r="P21" s="0" t="n">
        <f aca="false">L21+INT(O22/2)-P$2+1</f>
        <v>664</v>
      </c>
      <c r="R21" s="0" t="n">
        <f aca="false">1-R20</f>
        <v>0</v>
      </c>
      <c r="S21" s="0" t="n">
        <f aca="false">IF(R21=0,IF(R20=1,1-S20,S20),S20)</f>
        <v>1</v>
      </c>
      <c r="T21" s="0" t="n">
        <f aca="false">IF(S21=0,IF(S20=1,1-T20,T20),T20)</f>
        <v>0</v>
      </c>
      <c r="U21" s="0" t="n">
        <f aca="false">IF(T21=0,IF(T20=1,1-U20,U20),U20)</f>
        <v>0</v>
      </c>
      <c r="V21" s="0" t="n">
        <f aca="false">IF(U21=0,IF(U20=1,1-V20,V20),V20)</f>
        <v>1</v>
      </c>
      <c r="W21" s="0" t="n">
        <f aca="false">(1-R21)/W$2</f>
        <v>8.19672131147541E-005</v>
      </c>
      <c r="X21" s="0" t="n">
        <f aca="false">(1-S21)/X$2</f>
        <v>0</v>
      </c>
      <c r="Y21" s="0" t="n">
        <f aca="false">(1-T21)/Y$2</f>
        <v>5E-005</v>
      </c>
      <c r="Z21" s="0" t="n">
        <f aca="false">(1-U21)/Z$2</f>
        <v>3.125E-005</v>
      </c>
      <c r="AA21" s="0" t="n">
        <f aca="false">(1-V21)/AA$2</f>
        <v>0</v>
      </c>
      <c r="AB21" s="0" t="n">
        <f aca="false">SUM(W21:AA21)</f>
        <v>0.000163217213114754</v>
      </c>
      <c r="AC21" s="0" t="n">
        <f aca="false">1/AB21</f>
        <v>6126.80477087257</v>
      </c>
      <c r="AD21" s="0" t="n">
        <f aca="false">R21*AD$2</f>
        <v>0</v>
      </c>
      <c r="AE21" s="0" t="n">
        <f aca="false">S21*AE$2</f>
        <v>0.0001</v>
      </c>
      <c r="AF21" s="0" t="n">
        <f aca="false">T21*AF$2</f>
        <v>0</v>
      </c>
      <c r="AG21" s="0" t="n">
        <f aca="false">U21*AG$2</f>
        <v>0</v>
      </c>
      <c r="AH21" s="0" t="n">
        <f aca="false">V21*AH$2</f>
        <v>0.0001</v>
      </c>
      <c r="AI21" s="0" t="n">
        <f aca="false">SUM(AD21:AH21)</f>
        <v>0.0002</v>
      </c>
      <c r="AJ21" s="0" t="n">
        <f aca="false">1/AI21</f>
        <v>5000</v>
      </c>
      <c r="AK21" s="0" t="n">
        <f aca="false">AC21+AJ21</f>
        <v>11126.8047708726</v>
      </c>
      <c r="AL21" s="0" t="n">
        <f aca="false">1/AK21+AW21</f>
        <v>0.00032391561384029</v>
      </c>
      <c r="AM21" s="0" t="n">
        <f aca="false">1/AL21</f>
        <v>3087.22382395885</v>
      </c>
      <c r="AN21" s="0" t="n">
        <f aca="false">IF(ISERROR(AM21),1,AM21/($C$10+AM21))</f>
        <v>0.755335150931028</v>
      </c>
      <c r="AP21" s="0" t="n">
        <f aca="false">INT(AN21*1023)</f>
        <v>772</v>
      </c>
      <c r="AR21" s="0" t="n">
        <f aca="false">AR$2*R21</f>
        <v>0</v>
      </c>
      <c r="AS21" s="0" t="n">
        <f aca="false">AS$2*S21</f>
        <v>0.000212765957446808</v>
      </c>
      <c r="AT21" s="0" t="n">
        <f aca="false">AT$2*T21</f>
        <v>0</v>
      </c>
      <c r="AU21" s="0" t="n">
        <f aca="false">AU$2*U21</f>
        <v>0</v>
      </c>
      <c r="AV21" s="0" t="n">
        <f aca="false">AV$2*V21</f>
        <v>2.12765957446808E-005</v>
      </c>
      <c r="AW21" s="0" t="n">
        <f aca="false">SUM(AR21:AV21)</f>
        <v>0.000234042553191489</v>
      </c>
      <c r="AX21" s="0" t="n">
        <f aca="false">1/AW21</f>
        <v>4272.72727272727</v>
      </c>
    </row>
    <row r="22" customFormat="false" ht="15" hidden="false" customHeight="true" outlineLevel="0" collapsed="false">
      <c r="E22" s="0" t="n">
        <f aca="false">AP22</f>
        <v>583</v>
      </c>
      <c r="F22" s="0" t="str">
        <f aca="false">"btnShortPress"&amp;IF(V22,$A$4,"")&amp;IF(U22,$A$5,"")&amp;IF(T22,$A$6,"")&amp;IF(S22,$A$7,"")&amp;IF(R22,$A$8,"")</f>
        <v>btnShortPress2CL</v>
      </c>
      <c r="G22" s="0" t="n">
        <v>1</v>
      </c>
      <c r="H22" s="0" t="n">
        <f aca="false">IF($G22,E22,0)</f>
        <v>583</v>
      </c>
      <c r="I22" s="0" t="str">
        <f aca="false">IF($G22,F22,"")</f>
        <v>btnShortPress2CL</v>
      </c>
      <c r="K22" s="0" t="str">
        <f aca="false">"02A4"</f>
        <v>02A4</v>
      </c>
      <c r="L22" s="0" t="n">
        <v>674</v>
      </c>
      <c r="M22" s="0" t="s">
        <v>132</v>
      </c>
      <c r="O22" s="0" t="n">
        <f aca="false">L22-L21</f>
        <v>19</v>
      </c>
      <c r="P22" s="0" t="n">
        <f aca="false">L22+INT(O23/2)-P$2+1</f>
        <v>693</v>
      </c>
      <c r="R22" s="0" t="n">
        <f aca="false">1-R21</f>
        <v>1</v>
      </c>
      <c r="S22" s="0" t="n">
        <f aca="false">IF(R22=0,IF(R21=1,1-S21,S21),S21)</f>
        <v>1</v>
      </c>
      <c r="T22" s="0" t="n">
        <f aca="false">IF(S22=0,IF(S21=1,1-T21,T21),T21)</f>
        <v>0</v>
      </c>
      <c r="U22" s="0" t="n">
        <f aca="false">IF(T22=0,IF(T21=1,1-U21,U21),U21)</f>
        <v>0</v>
      </c>
      <c r="V22" s="0" t="n">
        <f aca="false">IF(U22=0,IF(U21=1,1-V21,V21),V21)</f>
        <v>1</v>
      </c>
      <c r="W22" s="0" t="n">
        <f aca="false">(1-R22)/W$2</f>
        <v>0</v>
      </c>
      <c r="X22" s="0" t="n">
        <f aca="false">(1-S22)/X$2</f>
        <v>0</v>
      </c>
      <c r="Y22" s="0" t="n">
        <f aca="false">(1-T22)/Y$2</f>
        <v>5E-005</v>
      </c>
      <c r="Z22" s="0" t="n">
        <f aca="false">(1-U22)/Z$2</f>
        <v>3.125E-005</v>
      </c>
      <c r="AA22" s="0" t="n">
        <f aca="false">(1-V22)/AA$2</f>
        <v>0</v>
      </c>
      <c r="AB22" s="0" t="n">
        <f aca="false">SUM(W22:AA22)</f>
        <v>8.125E-005</v>
      </c>
      <c r="AC22" s="0" t="n">
        <f aca="false">1/AB22</f>
        <v>12307.6923076923</v>
      </c>
      <c r="AD22" s="0" t="n">
        <f aca="false">R22*AD$2</f>
        <v>0.0001</v>
      </c>
      <c r="AE22" s="0" t="n">
        <f aca="false">S22*AE$2</f>
        <v>0.0001</v>
      </c>
      <c r="AF22" s="0" t="n">
        <f aca="false">T22*AF$2</f>
        <v>0</v>
      </c>
      <c r="AG22" s="0" t="n">
        <f aca="false">U22*AG$2</f>
        <v>0</v>
      </c>
      <c r="AH22" s="0" t="n">
        <f aca="false">V22*AH$2</f>
        <v>0.0001</v>
      </c>
      <c r="AI22" s="0" t="n">
        <f aca="false">SUM(AD22:AH22)</f>
        <v>0.0003</v>
      </c>
      <c r="AJ22" s="0" t="n">
        <f aca="false">1/AI22</f>
        <v>3333.33333333333</v>
      </c>
      <c r="AK22" s="0" t="n">
        <f aca="false">AC22+AJ22</f>
        <v>15641.0256410256</v>
      </c>
      <c r="AL22" s="0" t="n">
        <f aca="false">1/AK22+AW22</f>
        <v>0.000752522433966452</v>
      </c>
      <c r="AM22" s="0" t="n">
        <f aca="false">1/AL22</f>
        <v>1328.86403761962</v>
      </c>
      <c r="AN22" s="0" t="n">
        <f aca="false">IF(ISERROR(AM22),1,AM22/($C$10+AM22))</f>
        <v>0.570606105016709</v>
      </c>
      <c r="AP22" s="0" t="n">
        <f aca="false">INT(AN22*1023)</f>
        <v>583</v>
      </c>
      <c r="AR22" s="0" t="n">
        <f aca="false">AR$2*R22</f>
        <v>0.000454545454545455</v>
      </c>
      <c r="AS22" s="0" t="n">
        <f aca="false">AS$2*S22</f>
        <v>0.000212765957446808</v>
      </c>
      <c r="AT22" s="0" t="n">
        <f aca="false">AT$2*T22</f>
        <v>0</v>
      </c>
      <c r="AU22" s="0" t="n">
        <f aca="false">AU$2*U22</f>
        <v>0</v>
      </c>
      <c r="AV22" s="0" t="n">
        <f aca="false">AV$2*V22</f>
        <v>2.12765957446808E-005</v>
      </c>
      <c r="AW22" s="0" t="n">
        <f aca="false">SUM(AR22:AV22)</f>
        <v>0.000688588007736944</v>
      </c>
      <c r="AX22" s="0" t="n">
        <f aca="false">1/AW22</f>
        <v>1452.24719101124</v>
      </c>
    </row>
    <row r="23" customFormat="false" ht="15" hidden="false" customHeight="true" outlineLevel="0" collapsed="false">
      <c r="E23" s="0" t="n">
        <f aca="false">AP23</f>
        <v>841</v>
      </c>
      <c r="F23" s="0" t="str">
        <f aca="false">"btnShortPress"&amp;IF(V23,$A$4,"")&amp;IF(U23,$A$5,"")&amp;IF(T23,$A$6,"")&amp;IF(S23,$A$7,"")&amp;IF(R23,$A$8,"")</f>
        <v>btnShortPress2R</v>
      </c>
      <c r="G23" s="0" t="n">
        <v>1</v>
      </c>
      <c r="H23" s="0" t="n">
        <f aca="false">IF($G23,E23,0)</f>
        <v>841</v>
      </c>
      <c r="I23" s="0" t="str">
        <f aca="false">IF($G23,F23,"")</f>
        <v>btnShortPress2R</v>
      </c>
      <c r="K23" s="0" t="str">
        <f aca="false">"02CA"</f>
        <v>02CA</v>
      </c>
      <c r="L23" s="0" t="n">
        <v>713</v>
      </c>
      <c r="M23" s="0" t="s">
        <v>134</v>
      </c>
      <c r="O23" s="0" t="n">
        <f aca="false">L23-L22</f>
        <v>39</v>
      </c>
      <c r="P23" s="0" t="n">
        <f aca="false">L23+INT(O24/2)-P$2+1</f>
        <v>717</v>
      </c>
      <c r="R23" s="0" t="n">
        <f aca="false">1-R22</f>
        <v>0</v>
      </c>
      <c r="S23" s="0" t="n">
        <f aca="false">IF(R23=0,IF(R22=1,1-S22,S22),S22)</f>
        <v>0</v>
      </c>
      <c r="T23" s="0" t="n">
        <f aca="false">IF(S23=0,IF(S22=1,1-T22,T22),T22)</f>
        <v>1</v>
      </c>
      <c r="U23" s="0" t="n">
        <f aca="false">IF(T23=0,IF(T22=1,1-U22,U22),U22)</f>
        <v>0</v>
      </c>
      <c r="V23" s="0" t="n">
        <f aca="false">IF(U23=0,IF(U22=1,1-V22,V22),V22)</f>
        <v>1</v>
      </c>
      <c r="W23" s="0" t="n">
        <f aca="false">(1-R23)/W$2</f>
        <v>8.19672131147541E-005</v>
      </c>
      <c r="X23" s="0" t="n">
        <f aca="false">(1-S23)/X$2</f>
        <v>6.80272108843537E-005</v>
      </c>
      <c r="Y23" s="0" t="n">
        <f aca="false">(1-T23)/Y$2</f>
        <v>0</v>
      </c>
      <c r="Z23" s="0" t="n">
        <f aca="false">(1-U23)/Z$2</f>
        <v>3.125E-005</v>
      </c>
      <c r="AA23" s="0" t="n">
        <f aca="false">(1-V23)/AA$2</f>
        <v>0</v>
      </c>
      <c r="AB23" s="0" t="n">
        <f aca="false">SUM(W23:AA23)</f>
        <v>0.000181244423999108</v>
      </c>
      <c r="AC23" s="0" t="n">
        <f aca="false">1/AB23</f>
        <v>5517.41111773415</v>
      </c>
      <c r="AD23" s="0" t="n">
        <f aca="false">R23*AD$2</f>
        <v>0</v>
      </c>
      <c r="AE23" s="0" t="n">
        <f aca="false">S23*AE$2</f>
        <v>0</v>
      </c>
      <c r="AF23" s="0" t="n">
        <f aca="false">T23*AF$2</f>
        <v>0.0001</v>
      </c>
      <c r="AG23" s="0" t="n">
        <f aca="false">U23*AG$2</f>
        <v>0</v>
      </c>
      <c r="AH23" s="0" t="n">
        <f aca="false">V23*AH$2</f>
        <v>0.0001</v>
      </c>
      <c r="AI23" s="0" t="n">
        <f aca="false">SUM(AD23:AH23)</f>
        <v>0.0002</v>
      </c>
      <c r="AJ23" s="0" t="n">
        <f aca="false">1/AI23</f>
        <v>5000</v>
      </c>
      <c r="AK23" s="0" t="n">
        <f aca="false">AC23+AJ23</f>
        <v>10517.4111177342</v>
      </c>
      <c r="AL23" s="0" t="n">
        <f aca="false">1/AK23+AW23</f>
        <v>0.000216357028448679</v>
      </c>
      <c r="AM23" s="0" t="n">
        <f aca="false">1/AL23</f>
        <v>4621.98989868826</v>
      </c>
      <c r="AN23" s="0" t="n">
        <f aca="false">IF(ISERROR(AM23),1,AM23/($C$10+AM23))</f>
        <v>0.822127037219807</v>
      </c>
      <c r="AP23" s="0" t="n">
        <f aca="false">INT(AN23*1023)</f>
        <v>841</v>
      </c>
      <c r="AR23" s="0" t="n">
        <f aca="false">AR$2*R23</f>
        <v>0</v>
      </c>
      <c r="AS23" s="0" t="n">
        <f aca="false">AS$2*S23</f>
        <v>0</v>
      </c>
      <c r="AT23" s="0" t="n">
        <f aca="false">AT$2*T23</f>
        <v>0.0001</v>
      </c>
      <c r="AU23" s="0" t="n">
        <f aca="false">AU$2*U23</f>
        <v>0</v>
      </c>
      <c r="AV23" s="0" t="n">
        <f aca="false">AV$2*V23</f>
        <v>2.12765957446808E-005</v>
      </c>
      <c r="AW23" s="0" t="n">
        <f aca="false">SUM(AR23:AV23)</f>
        <v>0.000121276595744681</v>
      </c>
      <c r="AX23" s="0" t="n">
        <f aca="false">1/AW23</f>
        <v>8245.61403508772</v>
      </c>
    </row>
    <row r="24" customFormat="false" ht="15" hidden="false" customHeight="true" outlineLevel="0" collapsed="false">
      <c r="E24" s="0" t="n">
        <f aca="false">AP24</f>
        <v>619</v>
      </c>
      <c r="F24" s="0" t="str">
        <f aca="false">"btnShortPress"&amp;IF(V24,$A$4,"")&amp;IF(U24,$A$5,"")&amp;IF(T24,$A$6,"")&amp;IF(S24,$A$7,"")&amp;IF(R24,$A$8,"")</f>
        <v>btnShortPress2RL</v>
      </c>
      <c r="G24" s="0" t="n">
        <v>0</v>
      </c>
      <c r="H24" s="0" t="n">
        <f aca="false">IF($G24,E24,0)</f>
        <v>0</v>
      </c>
      <c r="I24" s="0" t="str">
        <f aca="false">IF($G24,F24,"")</f>
        <v/>
      </c>
      <c r="K24" s="0" t="str">
        <f aca="false">"02D3"</f>
        <v>02D3</v>
      </c>
      <c r="L24" s="0" t="n">
        <v>722</v>
      </c>
      <c r="M24" s="0" t="s">
        <v>135</v>
      </c>
      <c r="O24" s="0" t="n">
        <f aca="false">L24-L23</f>
        <v>9</v>
      </c>
      <c r="P24" s="0" t="n">
        <f aca="false">L24+INT(O25/2)-P$2+1</f>
        <v>728</v>
      </c>
      <c r="R24" s="0" t="n">
        <f aca="false">1-R23</f>
        <v>1</v>
      </c>
      <c r="S24" s="0" t="n">
        <f aca="false">IF(R24=0,IF(R23=1,1-S23,S23),S23)</f>
        <v>0</v>
      </c>
      <c r="T24" s="0" t="n">
        <f aca="false">IF(S24=0,IF(S23=1,1-T23,T23),T23)</f>
        <v>1</v>
      </c>
      <c r="U24" s="0" t="n">
        <f aca="false">IF(T24=0,IF(T23=1,1-U23,U23),U23)</f>
        <v>0</v>
      </c>
      <c r="V24" s="0" t="n">
        <f aca="false">IF(U24=0,IF(U23=1,1-V23,V23),V23)</f>
        <v>1</v>
      </c>
      <c r="W24" s="0" t="n">
        <f aca="false">(1-R24)/W$2</f>
        <v>0</v>
      </c>
      <c r="X24" s="0" t="n">
        <f aca="false">(1-S24)/X$2</f>
        <v>6.80272108843537E-005</v>
      </c>
      <c r="Y24" s="0" t="n">
        <f aca="false">(1-T24)/Y$2</f>
        <v>0</v>
      </c>
      <c r="Z24" s="0" t="n">
        <f aca="false">(1-U24)/Z$2</f>
        <v>3.125E-005</v>
      </c>
      <c r="AA24" s="0" t="n">
        <f aca="false">(1-V24)/AA$2</f>
        <v>0</v>
      </c>
      <c r="AB24" s="0" t="n">
        <f aca="false">SUM(W24:AA24)</f>
        <v>9.92772108843537E-005</v>
      </c>
      <c r="AC24" s="0" t="n">
        <f aca="false">1/AB24</f>
        <v>10072.8051391863</v>
      </c>
      <c r="AD24" s="0" t="n">
        <f aca="false">R24*AD$2</f>
        <v>0.0001</v>
      </c>
      <c r="AE24" s="0" t="n">
        <f aca="false">S24*AE$2</f>
        <v>0</v>
      </c>
      <c r="AF24" s="0" t="n">
        <f aca="false">T24*AF$2</f>
        <v>0.0001</v>
      </c>
      <c r="AG24" s="0" t="n">
        <f aca="false">U24*AG$2</f>
        <v>0</v>
      </c>
      <c r="AH24" s="0" t="n">
        <f aca="false">V24*AH$2</f>
        <v>0.0001</v>
      </c>
      <c r="AI24" s="0" t="n">
        <f aca="false">SUM(AD24:AH24)</f>
        <v>0.0003</v>
      </c>
      <c r="AJ24" s="0" t="n">
        <f aca="false">1/AI24</f>
        <v>3333.33333333333</v>
      </c>
      <c r="AK24" s="0" t="n">
        <f aca="false">AC24+AJ24</f>
        <v>13406.1384725196</v>
      </c>
      <c r="AL24" s="0" t="n">
        <f aca="false">1/AK24+AW24</f>
        <v>0.000650414745423774</v>
      </c>
      <c r="AM24" s="0" t="n">
        <f aca="false">1/AL24</f>
        <v>1537.48051844743</v>
      </c>
      <c r="AN24" s="0" t="n">
        <f aca="false">IF(ISERROR(AM24),1,AM24/($C$10+AM24))</f>
        <v>0.605908304426371</v>
      </c>
      <c r="AP24" s="0" t="n">
        <f aca="false">INT(AN24*1023)</f>
        <v>619</v>
      </c>
      <c r="AR24" s="0" t="n">
        <f aca="false">AR$2*R24</f>
        <v>0.000454545454545455</v>
      </c>
      <c r="AS24" s="0" t="n">
        <f aca="false">AS$2*S24</f>
        <v>0</v>
      </c>
      <c r="AT24" s="0" t="n">
        <f aca="false">AT$2*T24</f>
        <v>0.0001</v>
      </c>
      <c r="AU24" s="0" t="n">
        <f aca="false">AU$2*U24</f>
        <v>0</v>
      </c>
      <c r="AV24" s="0" t="n">
        <f aca="false">AV$2*V24</f>
        <v>2.12765957446808E-005</v>
      </c>
      <c r="AW24" s="0" t="n">
        <f aca="false">SUM(AR24:AV24)</f>
        <v>0.000575822050290135</v>
      </c>
      <c r="AX24" s="0" t="n">
        <f aca="false">1/AW24</f>
        <v>1736.64763184414</v>
      </c>
    </row>
    <row r="25" customFormat="false" ht="15" hidden="false" customHeight="true" outlineLevel="0" collapsed="false">
      <c r="E25" s="0" t="n">
        <f aca="false">AP25</f>
        <v>722</v>
      </c>
      <c r="F25" s="0" t="str">
        <f aca="false">"btnShortPress"&amp;IF(V25,$A$4,"")&amp;IF(U25,$A$5,"")&amp;IF(T25,$A$6,"")&amp;IF(S25,$A$7,"")&amp;IF(R25,$A$8,"")</f>
        <v>btnShortPress2RC</v>
      </c>
      <c r="G25" s="0" t="n">
        <v>1</v>
      </c>
      <c r="H25" s="0" t="n">
        <f aca="false">IF($G25,E25,0)</f>
        <v>722</v>
      </c>
      <c r="I25" s="0" t="str">
        <f aca="false">IF($G25,F25,"")</f>
        <v>btnShortPress2RC</v>
      </c>
      <c r="K25" s="0" t="str">
        <f aca="false">"02E0"</f>
        <v>02E0</v>
      </c>
      <c r="L25" s="0" t="n">
        <v>735</v>
      </c>
      <c r="M25" s="0" t="s">
        <v>136</v>
      </c>
      <c r="O25" s="0" t="n">
        <f aca="false">L25-L24</f>
        <v>13</v>
      </c>
      <c r="P25" s="0" t="n">
        <f aca="false">L25+INT(O26/2)-P$2+1</f>
        <v>748</v>
      </c>
      <c r="R25" s="0" t="n">
        <f aca="false">1-R24</f>
        <v>0</v>
      </c>
      <c r="S25" s="0" t="n">
        <f aca="false">IF(R25=0,IF(R24=1,1-S24,S24),S24)</f>
        <v>1</v>
      </c>
      <c r="T25" s="0" t="n">
        <f aca="false">IF(S25=0,IF(S24=1,1-T24,T24),T24)</f>
        <v>1</v>
      </c>
      <c r="U25" s="0" t="n">
        <f aca="false">IF(T25=0,IF(T24=1,1-U24,U24),U24)</f>
        <v>0</v>
      </c>
      <c r="V25" s="0" t="n">
        <f aca="false">IF(U25=0,IF(U24=1,1-V24,V24),V24)</f>
        <v>1</v>
      </c>
      <c r="W25" s="0" t="n">
        <f aca="false">(1-R25)/W$2</f>
        <v>8.19672131147541E-005</v>
      </c>
      <c r="X25" s="0" t="n">
        <f aca="false">(1-S25)/X$2</f>
        <v>0</v>
      </c>
      <c r="Y25" s="0" t="n">
        <f aca="false">(1-T25)/Y$2</f>
        <v>0</v>
      </c>
      <c r="Z25" s="0" t="n">
        <f aca="false">(1-U25)/Z$2</f>
        <v>3.125E-005</v>
      </c>
      <c r="AA25" s="0" t="n">
        <f aca="false">(1-V25)/AA$2</f>
        <v>0</v>
      </c>
      <c r="AB25" s="0" t="n">
        <f aca="false">SUM(W25:AA25)</f>
        <v>0.000113217213114754</v>
      </c>
      <c r="AC25" s="0" t="n">
        <f aca="false">1/AB25</f>
        <v>8832.57918552036</v>
      </c>
      <c r="AD25" s="0" t="n">
        <f aca="false">R25*AD$2</f>
        <v>0</v>
      </c>
      <c r="AE25" s="0" t="n">
        <f aca="false">S25*AE$2</f>
        <v>0.0001</v>
      </c>
      <c r="AF25" s="0" t="n">
        <f aca="false">T25*AF$2</f>
        <v>0.0001</v>
      </c>
      <c r="AG25" s="0" t="n">
        <f aca="false">U25*AG$2</f>
        <v>0</v>
      </c>
      <c r="AH25" s="0" t="n">
        <f aca="false">V25*AH$2</f>
        <v>0.0001</v>
      </c>
      <c r="AI25" s="0" t="n">
        <f aca="false">SUM(AD25:AH25)</f>
        <v>0.0003</v>
      </c>
      <c r="AJ25" s="0" t="n">
        <f aca="false">1/AI25</f>
        <v>3333.33333333333</v>
      </c>
      <c r="AK25" s="0" t="n">
        <f aca="false">AC25+AJ25</f>
        <v>12165.9125188537</v>
      </c>
      <c r="AL25" s="0" t="n">
        <f aca="false">1/AK25+AW25</f>
        <v>0.000416239428966347</v>
      </c>
      <c r="AM25" s="0" t="n">
        <f aca="false">1/AL25</f>
        <v>2402.46341506693</v>
      </c>
      <c r="AN25" s="0" t="n">
        <f aca="false">IF(ISERROR(AM25),1,AM25/($C$10+AM25))</f>
        <v>0.706095296845292</v>
      </c>
      <c r="AP25" s="0" t="n">
        <f aca="false">INT(AN25*1023)</f>
        <v>722</v>
      </c>
      <c r="AR25" s="0" t="n">
        <f aca="false">AR$2*R25</f>
        <v>0</v>
      </c>
      <c r="AS25" s="0" t="n">
        <f aca="false">AS$2*S25</f>
        <v>0.000212765957446808</v>
      </c>
      <c r="AT25" s="0" t="n">
        <f aca="false">AT$2*T25</f>
        <v>0.0001</v>
      </c>
      <c r="AU25" s="0" t="n">
        <f aca="false">AU$2*U25</f>
        <v>0</v>
      </c>
      <c r="AV25" s="0" t="n">
        <f aca="false">AV$2*V25</f>
        <v>2.12765957446808E-005</v>
      </c>
      <c r="AW25" s="0" t="n">
        <f aca="false">SUM(AR25:AV25)</f>
        <v>0.000334042553191489</v>
      </c>
      <c r="AX25" s="0" t="n">
        <f aca="false">1/AW25</f>
        <v>2993.63057324841</v>
      </c>
    </row>
    <row r="26" customFormat="false" ht="15" hidden="false" customHeight="true" outlineLevel="0" collapsed="false">
      <c r="E26" s="0" t="n">
        <f aca="false">AP26</f>
        <v>562</v>
      </c>
      <c r="F26" s="0" t="str">
        <f aca="false">"btnShortPress"&amp;IF(V26,$A$4,"")&amp;IF(U26,$A$5,"")&amp;IF(T26,$A$6,"")&amp;IF(S26,$A$7,"")&amp;IF(R26,$A$8,"")</f>
        <v>btnShortPress2RCL</v>
      </c>
      <c r="G26" s="0" t="n">
        <v>0</v>
      </c>
      <c r="H26" s="0" t="n">
        <f aca="false">IF($G26,E26,0)</f>
        <v>0</v>
      </c>
      <c r="I26" s="0" t="str">
        <f aca="false">IF($G26,F26,"")</f>
        <v/>
      </c>
      <c r="K26" s="0" t="str">
        <f aca="false">"02FA"</f>
        <v>02FA</v>
      </c>
      <c r="L26" s="0" t="n">
        <v>761</v>
      </c>
      <c r="M26" s="0" t="s">
        <v>138</v>
      </c>
      <c r="O26" s="0" t="n">
        <f aca="false">L26-L25</f>
        <v>26</v>
      </c>
      <c r="P26" s="0" t="n">
        <f aca="false">L26+INT(O27/2)-P$2+1</f>
        <v>766</v>
      </c>
      <c r="R26" s="0" t="n">
        <f aca="false">1-R25</f>
        <v>1</v>
      </c>
      <c r="S26" s="0" t="n">
        <f aca="false">IF(R26=0,IF(R25=1,1-S25,S25),S25)</f>
        <v>1</v>
      </c>
      <c r="T26" s="0" t="n">
        <f aca="false">IF(S26=0,IF(S25=1,1-T25,T25),T25)</f>
        <v>1</v>
      </c>
      <c r="U26" s="0" t="n">
        <f aca="false">IF(T26=0,IF(T25=1,1-U25,U25),U25)</f>
        <v>0</v>
      </c>
      <c r="V26" s="0" t="n">
        <f aca="false">IF(U26=0,IF(U25=1,1-V25,V25),V25)</f>
        <v>1</v>
      </c>
      <c r="W26" s="0" t="n">
        <f aca="false">(1-R26)/W$2</f>
        <v>0</v>
      </c>
      <c r="X26" s="0" t="n">
        <f aca="false">(1-S26)/X$2</f>
        <v>0</v>
      </c>
      <c r="Y26" s="0" t="n">
        <f aca="false">(1-T26)/Y$2</f>
        <v>0</v>
      </c>
      <c r="Z26" s="0" t="n">
        <f aca="false">(1-U26)/Z$2</f>
        <v>3.125E-005</v>
      </c>
      <c r="AA26" s="0" t="n">
        <f aca="false">(1-V26)/AA$2</f>
        <v>0</v>
      </c>
      <c r="AB26" s="0" t="n">
        <f aca="false">SUM(W26:AA26)</f>
        <v>3.125E-005</v>
      </c>
      <c r="AC26" s="0" t="n">
        <f aca="false">1/AB26</f>
        <v>32000</v>
      </c>
      <c r="AD26" s="0" t="n">
        <f aca="false">R26*AD$2</f>
        <v>0.0001</v>
      </c>
      <c r="AE26" s="0" t="n">
        <f aca="false">S26*AE$2</f>
        <v>0.0001</v>
      </c>
      <c r="AF26" s="0" t="n">
        <f aca="false">T26*AF$2</f>
        <v>0.0001</v>
      </c>
      <c r="AG26" s="0" t="n">
        <f aca="false">U26*AG$2</f>
        <v>0</v>
      </c>
      <c r="AH26" s="0" t="n">
        <f aca="false">V26*AH$2</f>
        <v>0.0001</v>
      </c>
      <c r="AI26" s="0" t="n">
        <f aca="false">SUM(AD26:AH26)</f>
        <v>0.0004</v>
      </c>
      <c r="AJ26" s="0" t="n">
        <f aca="false">1/AI26</f>
        <v>2500</v>
      </c>
      <c r="AK26" s="0" t="n">
        <f aca="false">AC26+AJ26</f>
        <v>34500</v>
      </c>
      <c r="AL26" s="0" t="n">
        <f aca="false">1/AK26+AW26</f>
        <v>0.000817573514983321</v>
      </c>
      <c r="AM26" s="0" t="n">
        <f aca="false">1/AL26</f>
        <v>1223.13159816631</v>
      </c>
      <c r="AN26" s="0" t="n">
        <f aca="false">IF(ISERROR(AM26),1,AM26/($C$10+AM26))</f>
        <v>0.550184073302354</v>
      </c>
      <c r="AP26" s="0" t="n">
        <f aca="false">INT(AN26*1023)</f>
        <v>562</v>
      </c>
      <c r="AR26" s="0" t="n">
        <f aca="false">AR$2*R26</f>
        <v>0.000454545454545455</v>
      </c>
      <c r="AS26" s="0" t="n">
        <f aca="false">AS$2*S26</f>
        <v>0.000212765957446808</v>
      </c>
      <c r="AT26" s="0" t="n">
        <f aca="false">AT$2*T26</f>
        <v>0.0001</v>
      </c>
      <c r="AU26" s="0" t="n">
        <f aca="false">AU$2*U26</f>
        <v>0</v>
      </c>
      <c r="AV26" s="0" t="n">
        <f aca="false">AV$2*V26</f>
        <v>2.12765957446808E-005</v>
      </c>
      <c r="AW26" s="0" t="n">
        <f aca="false">SUM(AR26:AV26)</f>
        <v>0.000788588007736944</v>
      </c>
      <c r="AX26" s="0" t="n">
        <f aca="false">1/AW26</f>
        <v>1268.08928133431</v>
      </c>
    </row>
    <row r="27" customFormat="false" ht="15" hidden="false" customHeight="true" outlineLevel="0" collapsed="false">
      <c r="E27" s="0" t="n">
        <f aca="false">AP27</f>
        <v>876</v>
      </c>
      <c r="F27" s="0" t="str">
        <f aca="false">"btnShortPress"&amp;IF(V27,$A$4,"")&amp;IF(U27,$A$5,"")&amp;IF(T27,$A$6,"")&amp;IF(S27,$A$7,"")&amp;IF(R27,$A$8,"")</f>
        <v>btnShortPress21</v>
      </c>
      <c r="G27" s="0" t="n">
        <v>0</v>
      </c>
      <c r="H27" s="0" t="n">
        <f aca="false">IF($G27,E27,0)</f>
        <v>0</v>
      </c>
      <c r="I27" s="0" t="str">
        <f aca="false">IF($G27,F27,"")</f>
        <v/>
      </c>
      <c r="K27" s="0" t="str">
        <f aca="false">"0306"</f>
        <v>0306</v>
      </c>
      <c r="L27" s="0" t="n">
        <v>772</v>
      </c>
      <c r="M27" s="0" t="s">
        <v>139</v>
      </c>
      <c r="O27" s="0" t="n">
        <f aca="false">L27-L26</f>
        <v>11</v>
      </c>
      <c r="P27" s="0" t="n">
        <f aca="false">L27+INT(O28/2)-P$2+1</f>
        <v>786</v>
      </c>
      <c r="R27" s="0" t="n">
        <f aca="false">1-R26</f>
        <v>0</v>
      </c>
      <c r="S27" s="0" t="n">
        <f aca="false">IF(R27=0,IF(R26=1,1-S26,S26),S26)</f>
        <v>0</v>
      </c>
      <c r="T27" s="0" t="n">
        <f aca="false">IF(S27=0,IF(S26=1,1-T26,T26),T26)</f>
        <v>0</v>
      </c>
      <c r="U27" s="0" t="n">
        <f aca="false">IF(T27=0,IF(T26=1,1-U26,U26),U26)</f>
        <v>1</v>
      </c>
      <c r="V27" s="0" t="n">
        <f aca="false">IF(U27=0,IF(U26=1,1-V26,V26),V26)</f>
        <v>1</v>
      </c>
      <c r="W27" s="0" t="n">
        <f aca="false">(1-R27)/W$2</f>
        <v>8.19672131147541E-005</v>
      </c>
      <c r="X27" s="0" t="n">
        <f aca="false">(1-S27)/X$2</f>
        <v>6.80272108843537E-005</v>
      </c>
      <c r="Y27" s="0" t="n">
        <f aca="false">(1-T27)/Y$2</f>
        <v>5E-005</v>
      </c>
      <c r="Z27" s="0" t="n">
        <f aca="false">(1-U27)/Z$2</f>
        <v>0</v>
      </c>
      <c r="AA27" s="0" t="n">
        <f aca="false">(1-V27)/AA$2</f>
        <v>0</v>
      </c>
      <c r="AB27" s="0" t="n">
        <f aca="false">SUM(W27:AA27)</f>
        <v>0.000199994423999108</v>
      </c>
      <c r="AC27" s="0" t="n">
        <f aca="false">1/AB27</f>
        <v>5000.13940390889</v>
      </c>
      <c r="AD27" s="0" t="n">
        <f aca="false">R27*AD$2</f>
        <v>0</v>
      </c>
      <c r="AE27" s="0" t="n">
        <f aca="false">S27*AE$2</f>
        <v>0</v>
      </c>
      <c r="AF27" s="0" t="n">
        <f aca="false">T27*AF$2</f>
        <v>0</v>
      </c>
      <c r="AG27" s="0" t="n">
        <f aca="false">U27*AG$2</f>
        <v>0.0001</v>
      </c>
      <c r="AH27" s="0" t="n">
        <f aca="false">V27*AH$2</f>
        <v>0.0001</v>
      </c>
      <c r="AI27" s="0" t="n">
        <f aca="false">SUM(AD27:AH27)</f>
        <v>0.0002</v>
      </c>
      <c r="AJ27" s="0" t="n">
        <f aca="false">1/AI27</f>
        <v>5000</v>
      </c>
      <c r="AK27" s="0" t="n">
        <f aca="false">AC27+AJ27</f>
        <v>10000.1394039089</v>
      </c>
      <c r="AL27" s="0" t="n">
        <f aca="false">1/AK27+AW27</f>
        <v>0.000166729747179571</v>
      </c>
      <c r="AM27" s="0" t="n">
        <f aca="false">1/AL27</f>
        <v>5997.72996070692</v>
      </c>
      <c r="AN27" s="0" t="n">
        <f aca="false">IF(ISERROR(AM27),1,AM27/($C$10+AM27))</f>
        <v>0.857096514781919</v>
      </c>
      <c r="AP27" s="0" t="n">
        <f aca="false">INT(AN27*1023)</f>
        <v>876</v>
      </c>
      <c r="AR27" s="0" t="n">
        <f aca="false">AR$2*R27</f>
        <v>0</v>
      </c>
      <c r="AS27" s="0" t="n">
        <f aca="false">AS$2*S27</f>
        <v>0</v>
      </c>
      <c r="AT27" s="0" t="n">
        <f aca="false">AT$2*T27</f>
        <v>0</v>
      </c>
      <c r="AU27" s="0" t="n">
        <f aca="false">AU$2*U27</f>
        <v>4.54545454545455E-005</v>
      </c>
      <c r="AV27" s="0" t="n">
        <f aca="false">AV$2*V27</f>
        <v>2.12765957446808E-005</v>
      </c>
      <c r="AW27" s="0" t="n">
        <f aca="false">SUM(AR27:AV27)</f>
        <v>6.67311411992263E-005</v>
      </c>
      <c r="AX27" s="0" t="n">
        <f aca="false">1/AW27</f>
        <v>14985.5072463768</v>
      </c>
    </row>
    <row r="28" customFormat="false" ht="15" hidden="false" customHeight="true" outlineLevel="0" collapsed="false">
      <c r="E28" s="0" t="n">
        <f aca="false">AP28</f>
        <v>636</v>
      </c>
      <c r="F28" s="0" t="str">
        <f aca="false">"btnShortPress"&amp;IF(V28,$A$4,"")&amp;IF(U28,$A$5,"")&amp;IF(T28,$A$6,"")&amp;IF(S28,$A$7,"")&amp;IF(R28,$A$8,"")</f>
        <v>btnShortPress21L</v>
      </c>
      <c r="G28" s="0" t="n">
        <v>0</v>
      </c>
      <c r="H28" s="0" t="n">
        <f aca="false">IF($G28,E28,0)</f>
        <v>0</v>
      </c>
      <c r="I28" s="0" t="str">
        <f aca="false">IF($G28,F28,"")</f>
        <v/>
      </c>
      <c r="K28" s="0" t="str">
        <f aca="false">"0322"</f>
        <v>0322</v>
      </c>
      <c r="L28" s="0" t="n">
        <v>801</v>
      </c>
      <c r="M28" s="0" t="s">
        <v>140</v>
      </c>
      <c r="O28" s="0" t="n">
        <f aca="false">L28-L27</f>
        <v>29</v>
      </c>
      <c r="P28" s="0" t="n">
        <f aca="false">L28+INT(O29/2)-P$2+1</f>
        <v>814</v>
      </c>
      <c r="R28" s="0" t="n">
        <f aca="false">1-R27</f>
        <v>1</v>
      </c>
      <c r="S28" s="0" t="n">
        <f aca="false">IF(R28=0,IF(R27=1,1-S27,S27),S27)</f>
        <v>0</v>
      </c>
      <c r="T28" s="0" t="n">
        <f aca="false">IF(S28=0,IF(S27=1,1-T27,T27),T27)</f>
        <v>0</v>
      </c>
      <c r="U28" s="0" t="n">
        <f aca="false">IF(T28=0,IF(T27=1,1-U27,U27),U27)</f>
        <v>1</v>
      </c>
      <c r="V28" s="0" t="n">
        <f aca="false">IF(U28=0,IF(U27=1,1-V27,V27),V27)</f>
        <v>1</v>
      </c>
      <c r="W28" s="0" t="n">
        <f aca="false">(1-R28)/W$2</f>
        <v>0</v>
      </c>
      <c r="X28" s="0" t="n">
        <f aca="false">(1-S28)/X$2</f>
        <v>6.80272108843537E-005</v>
      </c>
      <c r="Y28" s="0" t="n">
        <f aca="false">(1-T28)/Y$2</f>
        <v>5E-005</v>
      </c>
      <c r="Z28" s="0" t="n">
        <f aca="false">(1-U28)/Z$2</f>
        <v>0</v>
      </c>
      <c r="AA28" s="0" t="n">
        <f aca="false">(1-V28)/AA$2</f>
        <v>0</v>
      </c>
      <c r="AB28" s="0" t="n">
        <f aca="false">SUM(W28:AA28)</f>
        <v>0.000118027210884354</v>
      </c>
      <c r="AC28" s="0" t="n">
        <f aca="false">1/AB28</f>
        <v>8472.62247838617</v>
      </c>
      <c r="AD28" s="0" t="n">
        <f aca="false">R28*AD$2</f>
        <v>0.0001</v>
      </c>
      <c r="AE28" s="0" t="n">
        <f aca="false">S28*AE$2</f>
        <v>0</v>
      </c>
      <c r="AF28" s="0" t="n">
        <f aca="false">T28*AF$2</f>
        <v>0</v>
      </c>
      <c r="AG28" s="0" t="n">
        <f aca="false">U28*AG$2</f>
        <v>0.0001</v>
      </c>
      <c r="AH28" s="0" t="n">
        <f aca="false">V28*AH$2</f>
        <v>0.0001</v>
      </c>
      <c r="AI28" s="0" t="n">
        <f aca="false">SUM(AD28:AH28)</f>
        <v>0.0003</v>
      </c>
      <c r="AJ28" s="0" t="n">
        <f aca="false">1/AI28</f>
        <v>3333.33333333333</v>
      </c>
      <c r="AK28" s="0" t="n">
        <f aca="false">AC28+AJ28</f>
        <v>11805.9558117195</v>
      </c>
      <c r="AL28" s="0" t="n">
        <f aca="false">1/AK28+AW28</f>
        <v>0.000605979606322386</v>
      </c>
      <c r="AM28" s="0" t="n">
        <f aca="false">1/AL28</f>
        <v>1650.22055126388</v>
      </c>
      <c r="AN28" s="0" t="n">
        <f aca="false">IF(ISERROR(AM28),1,AM28/($C$10+AM28))</f>
        <v>0.622672913194676</v>
      </c>
      <c r="AP28" s="0" t="n">
        <f aca="false">INT(AN28*1023)</f>
        <v>636</v>
      </c>
      <c r="AR28" s="0" t="n">
        <f aca="false">AR$2*R28</f>
        <v>0.000454545454545455</v>
      </c>
      <c r="AS28" s="0" t="n">
        <f aca="false">AS$2*S28</f>
        <v>0</v>
      </c>
      <c r="AT28" s="0" t="n">
        <f aca="false">AT$2*T28</f>
        <v>0</v>
      </c>
      <c r="AU28" s="0" t="n">
        <f aca="false">AU$2*U28</f>
        <v>4.54545454545455E-005</v>
      </c>
      <c r="AV28" s="0" t="n">
        <f aca="false">AV$2*V28</f>
        <v>2.12765957446808E-005</v>
      </c>
      <c r="AW28" s="0" t="n">
        <f aca="false">SUM(AR28:AV28)</f>
        <v>0.000521276595744681</v>
      </c>
      <c r="AX28" s="0" t="n">
        <f aca="false">1/AW28</f>
        <v>1918.36734693878</v>
      </c>
    </row>
    <row r="29" customFormat="false" ht="15" hidden="false" customHeight="true" outlineLevel="0" collapsed="false">
      <c r="E29" s="0" t="n">
        <f aca="false">AP29</f>
        <v>746</v>
      </c>
      <c r="F29" s="0" t="str">
        <f aca="false">"btnShortPress"&amp;IF(V29,$A$4,"")&amp;IF(U29,$A$5,"")&amp;IF(T29,$A$6,"")&amp;IF(S29,$A$7,"")&amp;IF(R29,$A$8,"")</f>
        <v>btnShortPress21C</v>
      </c>
      <c r="G29" s="0" t="n">
        <v>0</v>
      </c>
      <c r="H29" s="0" t="n">
        <f aca="false">IF($G29,E29,0)</f>
        <v>0</v>
      </c>
      <c r="I29" s="0" t="str">
        <f aca="false">IF($G29,F29,"")</f>
        <v/>
      </c>
      <c r="K29" s="0" t="str">
        <f aca="false">"033C"</f>
        <v>033C</v>
      </c>
      <c r="L29" s="0" t="n">
        <v>827</v>
      </c>
      <c r="M29" s="0" t="s">
        <v>142</v>
      </c>
      <c r="O29" s="0" t="n">
        <f aca="false">L29-L28</f>
        <v>26</v>
      </c>
      <c r="P29" s="0" t="n">
        <f aca="false">L29+INT(O30/2)-P$2+1</f>
        <v>834</v>
      </c>
      <c r="R29" s="0" t="n">
        <f aca="false">1-R28</f>
        <v>0</v>
      </c>
      <c r="S29" s="0" t="n">
        <f aca="false">IF(R29=0,IF(R28=1,1-S28,S28),S28)</f>
        <v>1</v>
      </c>
      <c r="T29" s="0" t="n">
        <f aca="false">IF(S29=0,IF(S28=1,1-T28,T28),T28)</f>
        <v>0</v>
      </c>
      <c r="U29" s="0" t="n">
        <f aca="false">IF(T29=0,IF(T28=1,1-U28,U28),U28)</f>
        <v>1</v>
      </c>
      <c r="V29" s="0" t="n">
        <f aca="false">IF(U29=0,IF(U28=1,1-V28,V28),V28)</f>
        <v>1</v>
      </c>
      <c r="W29" s="0" t="n">
        <f aca="false">(1-R29)/W$2</f>
        <v>8.19672131147541E-005</v>
      </c>
      <c r="X29" s="0" t="n">
        <f aca="false">(1-S29)/X$2</f>
        <v>0</v>
      </c>
      <c r="Y29" s="0" t="n">
        <f aca="false">(1-T29)/Y$2</f>
        <v>5E-005</v>
      </c>
      <c r="Z29" s="0" t="n">
        <f aca="false">(1-U29)/Z$2</f>
        <v>0</v>
      </c>
      <c r="AA29" s="0" t="n">
        <f aca="false">(1-V29)/AA$2</f>
        <v>0</v>
      </c>
      <c r="AB29" s="0" t="n">
        <f aca="false">SUM(W29:AA29)</f>
        <v>0.000131967213114754</v>
      </c>
      <c r="AC29" s="0" t="n">
        <f aca="false">1/AB29</f>
        <v>7577.6397515528</v>
      </c>
      <c r="AD29" s="0" t="n">
        <f aca="false">R29*AD$2</f>
        <v>0</v>
      </c>
      <c r="AE29" s="0" t="n">
        <f aca="false">S29*AE$2</f>
        <v>0.0001</v>
      </c>
      <c r="AF29" s="0" t="n">
        <f aca="false">T29*AF$2</f>
        <v>0</v>
      </c>
      <c r="AG29" s="0" t="n">
        <f aca="false">U29*AG$2</f>
        <v>0.0001</v>
      </c>
      <c r="AH29" s="0" t="n">
        <f aca="false">V29*AH$2</f>
        <v>0.0001</v>
      </c>
      <c r="AI29" s="0" t="n">
        <f aca="false">SUM(AD29:AH29)</f>
        <v>0.0003</v>
      </c>
      <c r="AJ29" s="0" t="n">
        <f aca="false">1/AI29</f>
        <v>3333.33333333333</v>
      </c>
      <c r="AK29" s="0" t="n">
        <f aca="false">AC29+AJ29</f>
        <v>10910.9730848861</v>
      </c>
      <c r="AL29" s="0" t="n">
        <f aca="false">1/AK29+AW29</f>
        <v>0.000371147952535978</v>
      </c>
      <c r="AM29" s="0" t="n">
        <f aca="false">1/AL29</f>
        <v>2694.34330209073</v>
      </c>
      <c r="AN29" s="0" t="n">
        <f aca="false">IF(ISERROR(AM29),1,AM29/($C$10+AM29))</f>
        <v>0.729315897785116</v>
      </c>
      <c r="AP29" s="0" t="n">
        <f aca="false">INT(AN29*1023)</f>
        <v>746</v>
      </c>
      <c r="AR29" s="0" t="n">
        <f aca="false">AR$2*R29</f>
        <v>0</v>
      </c>
      <c r="AS29" s="0" t="n">
        <f aca="false">AS$2*S29</f>
        <v>0.000212765957446808</v>
      </c>
      <c r="AT29" s="0" t="n">
        <f aca="false">AT$2*T29</f>
        <v>0</v>
      </c>
      <c r="AU29" s="0" t="n">
        <f aca="false">AU$2*U29</f>
        <v>4.54545454545455E-005</v>
      </c>
      <c r="AV29" s="0" t="n">
        <f aca="false">AV$2*V29</f>
        <v>2.12765957446808E-005</v>
      </c>
      <c r="AW29" s="0" t="n">
        <f aca="false">SUM(AR29:AV29)</f>
        <v>0.000279497098646035</v>
      </c>
      <c r="AX29" s="0" t="n">
        <f aca="false">1/AW29</f>
        <v>3577.85467128028</v>
      </c>
    </row>
    <row r="30" customFormat="false" ht="15" hidden="false" customHeight="true" outlineLevel="0" collapsed="false">
      <c r="E30" s="0" t="n">
        <f aca="false">AP30</f>
        <v>575</v>
      </c>
      <c r="F30" s="0" t="str">
        <f aca="false">"btnShortPress"&amp;IF(V30,$A$4,"")&amp;IF(U30,$A$5,"")&amp;IF(T30,$A$6,"")&amp;IF(S30,$A$7,"")&amp;IF(R30,$A$8,"")</f>
        <v>btnShortPress21CL</v>
      </c>
      <c r="G30" s="0" t="n">
        <v>0</v>
      </c>
      <c r="H30" s="0" t="n">
        <f aca="false">IF($G30,E30,0)</f>
        <v>0</v>
      </c>
      <c r="I30" s="0" t="str">
        <f aca="false">IF($G30,F30,"")</f>
        <v/>
      </c>
      <c r="K30" s="0" t="str">
        <f aca="false">"034A"</f>
        <v>034A</v>
      </c>
      <c r="L30" s="0" t="n">
        <v>841</v>
      </c>
      <c r="M30" s="0" t="s">
        <v>143</v>
      </c>
      <c r="O30" s="0" t="n">
        <f aca="false">L30-L29</f>
        <v>14</v>
      </c>
      <c r="P30" s="0" t="n">
        <f aca="false">L30+INT(O31/2)-P$2+1</f>
        <v>858</v>
      </c>
      <c r="R30" s="0" t="n">
        <f aca="false">1-R29</f>
        <v>1</v>
      </c>
      <c r="S30" s="0" t="n">
        <f aca="false">IF(R30=0,IF(R29=1,1-S29,S29),S29)</f>
        <v>1</v>
      </c>
      <c r="T30" s="0" t="n">
        <f aca="false">IF(S30=0,IF(S29=1,1-T29,T29),T29)</f>
        <v>0</v>
      </c>
      <c r="U30" s="0" t="n">
        <f aca="false">IF(T30=0,IF(T29=1,1-U29,U29),U29)</f>
        <v>1</v>
      </c>
      <c r="V30" s="0" t="n">
        <f aca="false">IF(U30=0,IF(U29=1,1-V29,V29),V29)</f>
        <v>1</v>
      </c>
      <c r="W30" s="0" t="n">
        <f aca="false">(1-R30)/W$2</f>
        <v>0</v>
      </c>
      <c r="X30" s="0" t="n">
        <f aca="false">(1-S30)/X$2</f>
        <v>0</v>
      </c>
      <c r="Y30" s="0" t="n">
        <f aca="false">(1-T30)/Y$2</f>
        <v>5E-005</v>
      </c>
      <c r="Z30" s="0" t="n">
        <f aca="false">(1-U30)/Z$2</f>
        <v>0</v>
      </c>
      <c r="AA30" s="0" t="n">
        <f aca="false">(1-V30)/AA$2</f>
        <v>0</v>
      </c>
      <c r="AB30" s="0" t="n">
        <f aca="false">SUM(W30:AA30)</f>
        <v>5E-005</v>
      </c>
      <c r="AC30" s="0" t="n">
        <f aca="false">1/AB30</f>
        <v>20000</v>
      </c>
      <c r="AD30" s="0" t="n">
        <f aca="false">R30*AD$2</f>
        <v>0.0001</v>
      </c>
      <c r="AE30" s="0" t="n">
        <f aca="false">S30*AE$2</f>
        <v>0.0001</v>
      </c>
      <c r="AF30" s="0" t="n">
        <f aca="false">T30*AF$2</f>
        <v>0</v>
      </c>
      <c r="AG30" s="0" t="n">
        <f aca="false">U30*AG$2</f>
        <v>0.0001</v>
      </c>
      <c r="AH30" s="0" t="n">
        <f aca="false">V30*AH$2</f>
        <v>0.0001</v>
      </c>
      <c r="AI30" s="0" t="n">
        <f aca="false">SUM(AD30:AH30)</f>
        <v>0.0004</v>
      </c>
      <c r="AJ30" s="0" t="n">
        <f aca="false">1/AI30</f>
        <v>2500</v>
      </c>
      <c r="AK30" s="0" t="n">
        <f aca="false">AC30+AJ30</f>
        <v>22500</v>
      </c>
      <c r="AL30" s="0" t="n">
        <f aca="false">1/AK30+AW30</f>
        <v>0.000778486997635934</v>
      </c>
      <c r="AM30" s="0" t="n">
        <f aca="false">1/AL30</f>
        <v>1284.54296993623</v>
      </c>
      <c r="AN30" s="0" t="n">
        <f aca="false">IF(ISERROR(AM30),1,AM30/($C$10+AM30))</f>
        <v>0.562275687890469</v>
      </c>
      <c r="AP30" s="0" t="n">
        <f aca="false">INT(AN30*1023)</f>
        <v>575</v>
      </c>
      <c r="AR30" s="0" t="n">
        <f aca="false">AR$2*R30</f>
        <v>0.000454545454545455</v>
      </c>
      <c r="AS30" s="0" t="n">
        <f aca="false">AS$2*S30</f>
        <v>0.000212765957446808</v>
      </c>
      <c r="AT30" s="0" t="n">
        <f aca="false">AT$2*T30</f>
        <v>0</v>
      </c>
      <c r="AU30" s="0" t="n">
        <f aca="false">AU$2*U30</f>
        <v>4.54545454545455E-005</v>
      </c>
      <c r="AV30" s="0" t="n">
        <f aca="false">AV$2*V30</f>
        <v>2.12765957446808E-005</v>
      </c>
      <c r="AW30" s="0" t="n">
        <f aca="false">SUM(AR30:AV30)</f>
        <v>0.000734042553191489</v>
      </c>
      <c r="AX30" s="0" t="n">
        <f aca="false">1/AW30</f>
        <v>1362.31884057971</v>
      </c>
    </row>
    <row r="31" customFormat="false" ht="15" hidden="false" customHeight="true" outlineLevel="0" collapsed="false">
      <c r="E31" s="0" t="n">
        <f aca="false">AP31</f>
        <v>807</v>
      </c>
      <c r="F31" s="0" t="str">
        <f aca="false">"btnShortPress"&amp;IF(V31,$A$4,"")&amp;IF(U31,$A$5,"")&amp;IF(T31,$A$6,"")&amp;IF(S31,$A$7,"")&amp;IF(R31,$A$8,"")</f>
        <v>btnShortPress21R</v>
      </c>
      <c r="G31" s="0" t="n">
        <v>0</v>
      </c>
      <c r="H31" s="0" t="n">
        <f aca="false">IF($G31,E31,0)</f>
        <v>0</v>
      </c>
      <c r="I31" s="0" t="str">
        <f aca="false">IF($G31,F31,"")</f>
        <v/>
      </c>
      <c r="K31" s="0" t="str">
        <f aca="false">"036E"</f>
        <v>036E</v>
      </c>
      <c r="L31" s="0" t="n">
        <v>876</v>
      </c>
      <c r="M31" s="0" t="s">
        <v>144</v>
      </c>
      <c r="O31" s="0" t="n">
        <f aca="false">L31-L30</f>
        <v>35</v>
      </c>
      <c r="P31" s="0" t="n">
        <f aca="false">L31+INT(O32/2)-P$2+1</f>
        <v>897</v>
      </c>
      <c r="R31" s="0" t="n">
        <f aca="false">1-R30</f>
        <v>0</v>
      </c>
      <c r="S31" s="0" t="n">
        <f aca="false">IF(R31=0,IF(R30=1,1-S30,S30),S30)</f>
        <v>0</v>
      </c>
      <c r="T31" s="0" t="n">
        <f aca="false">IF(S31=0,IF(S30=1,1-T30,T30),T30)</f>
        <v>1</v>
      </c>
      <c r="U31" s="0" t="n">
        <f aca="false">IF(T31=0,IF(T30=1,1-U30,U30),U30)</f>
        <v>1</v>
      </c>
      <c r="V31" s="0" t="n">
        <f aca="false">IF(U31=0,IF(U30=1,1-V30,V30),V30)</f>
        <v>1</v>
      </c>
      <c r="W31" s="0" t="n">
        <f aca="false">(1-R31)/W$2</f>
        <v>8.19672131147541E-005</v>
      </c>
      <c r="X31" s="0" t="n">
        <f aca="false">(1-S31)/X$2</f>
        <v>6.80272108843537E-005</v>
      </c>
      <c r="Y31" s="0" t="n">
        <f aca="false">(1-T31)/Y$2</f>
        <v>0</v>
      </c>
      <c r="Z31" s="0" t="n">
        <f aca="false">(1-U31)/Z$2</f>
        <v>0</v>
      </c>
      <c r="AA31" s="0" t="n">
        <f aca="false">(1-V31)/AA$2</f>
        <v>0</v>
      </c>
      <c r="AB31" s="0" t="n">
        <f aca="false">SUM(W31:AA31)</f>
        <v>0.000149994423999108</v>
      </c>
      <c r="AC31" s="0" t="n">
        <f aca="false">1/AB31</f>
        <v>6666.91449814126</v>
      </c>
      <c r="AD31" s="0" t="n">
        <f aca="false">R31*AD$2</f>
        <v>0</v>
      </c>
      <c r="AE31" s="0" t="n">
        <f aca="false">S31*AE$2</f>
        <v>0</v>
      </c>
      <c r="AF31" s="0" t="n">
        <f aca="false">T31*AF$2</f>
        <v>0.0001</v>
      </c>
      <c r="AG31" s="0" t="n">
        <f aca="false">U31*AG$2</f>
        <v>0.0001</v>
      </c>
      <c r="AH31" s="0" t="n">
        <f aca="false">V31*AH$2</f>
        <v>0.0001</v>
      </c>
      <c r="AI31" s="0" t="n">
        <f aca="false">SUM(AD31:AH31)</f>
        <v>0.0003</v>
      </c>
      <c r="AJ31" s="0" t="n">
        <f aca="false">1/AI31</f>
        <v>3333.33333333333</v>
      </c>
      <c r="AK31" s="0" t="n">
        <f aca="false">AC31+AJ31</f>
        <v>10000.2478314746</v>
      </c>
      <c r="AL31" s="0" t="n">
        <f aca="false">1/AK31+AW31</f>
        <v>0.000266728662945899</v>
      </c>
      <c r="AM31" s="0" t="n">
        <f aca="false">1/AL31</f>
        <v>3749.12837996279</v>
      </c>
      <c r="AN31" s="0" t="n">
        <f aca="false">IF(ISERROR(AM31),1,AM31/($C$10+AM31))</f>
        <v>0.789435045761421</v>
      </c>
      <c r="AP31" s="0" t="n">
        <f aca="false">INT(AN31*1023)</f>
        <v>807</v>
      </c>
      <c r="AR31" s="0" t="n">
        <f aca="false">AR$2*R31</f>
        <v>0</v>
      </c>
      <c r="AS31" s="0" t="n">
        <f aca="false">AS$2*S31</f>
        <v>0</v>
      </c>
      <c r="AT31" s="0" t="n">
        <f aca="false">AT$2*T31</f>
        <v>0.0001</v>
      </c>
      <c r="AU31" s="0" t="n">
        <f aca="false">AU$2*U31</f>
        <v>4.54545454545455E-005</v>
      </c>
      <c r="AV31" s="0" t="n">
        <f aca="false">AV$2*V31</f>
        <v>2.12765957446808E-005</v>
      </c>
      <c r="AW31" s="0" t="n">
        <f aca="false">SUM(AR31:AV31)</f>
        <v>0.000166731141199226</v>
      </c>
      <c r="AX31" s="0" t="n">
        <f aca="false">1/AW31</f>
        <v>5997.67981438515</v>
      </c>
    </row>
    <row r="32" customFormat="false" ht="15" hidden="false" customHeight="true" outlineLevel="0" collapsed="false">
      <c r="E32" s="0" t="n">
        <f aca="false">AP32</f>
        <v>609</v>
      </c>
      <c r="F32" s="0" t="str">
        <f aca="false">"btnShortPress"&amp;IF(V32,$A$4,"")&amp;IF(U32,$A$5,"")&amp;IF(T32,$A$6,"")&amp;IF(S32,$A$7,"")&amp;IF(R32,$A$8,"")</f>
        <v>btnShortPress21RL</v>
      </c>
      <c r="G32" s="0" t="n">
        <v>0</v>
      </c>
      <c r="H32" s="0" t="n">
        <f aca="false">IF($G32,E32,0)</f>
        <v>0</v>
      </c>
      <c r="I32" s="0" t="str">
        <f aca="false">IF($G32,F32,"")</f>
        <v/>
      </c>
      <c r="K32" s="0" t="str">
        <f aca="false">"0397"</f>
        <v>0397</v>
      </c>
      <c r="L32" s="0" t="n">
        <v>918</v>
      </c>
      <c r="M32" s="0" t="s">
        <v>146</v>
      </c>
      <c r="O32" s="0" t="n">
        <f aca="false">L32-L31</f>
        <v>42</v>
      </c>
      <c r="P32" s="0" t="n">
        <f aca="false">L32+INT(O33/2)-P$2+1</f>
        <v>927</v>
      </c>
      <c r="R32" s="0" t="n">
        <f aca="false">1-R31</f>
        <v>1</v>
      </c>
      <c r="S32" s="0" t="n">
        <f aca="false">IF(R32=0,IF(R31=1,1-S31,S31),S31)</f>
        <v>0</v>
      </c>
      <c r="T32" s="0" t="n">
        <f aca="false">IF(S32=0,IF(S31=1,1-T31,T31),T31)</f>
        <v>1</v>
      </c>
      <c r="U32" s="0" t="n">
        <f aca="false">IF(T32=0,IF(T31=1,1-U31,U31),U31)</f>
        <v>1</v>
      </c>
      <c r="V32" s="0" t="n">
        <f aca="false">IF(U32=0,IF(U31=1,1-V31,V31),V31)</f>
        <v>1</v>
      </c>
      <c r="W32" s="0" t="n">
        <f aca="false">(1-R32)/W$2</f>
        <v>0</v>
      </c>
      <c r="X32" s="0" t="n">
        <f aca="false">(1-S32)/X$2</f>
        <v>6.80272108843537E-005</v>
      </c>
      <c r="Y32" s="0" t="n">
        <f aca="false">(1-T32)/Y$2</f>
        <v>0</v>
      </c>
      <c r="Z32" s="0" t="n">
        <f aca="false">(1-U32)/Z$2</f>
        <v>0</v>
      </c>
      <c r="AA32" s="0" t="n">
        <f aca="false">(1-V32)/AA$2</f>
        <v>0</v>
      </c>
      <c r="AB32" s="0" t="n">
        <f aca="false">SUM(W32:AA32)</f>
        <v>6.80272108843537E-005</v>
      </c>
      <c r="AC32" s="0" t="n">
        <f aca="false">1/AB32</f>
        <v>14700</v>
      </c>
      <c r="AD32" s="0" t="n">
        <f aca="false">R32*AD$2</f>
        <v>0.0001</v>
      </c>
      <c r="AE32" s="0" t="n">
        <f aca="false">S32*AE$2</f>
        <v>0</v>
      </c>
      <c r="AF32" s="0" t="n">
        <f aca="false">T32*AF$2</f>
        <v>0.0001</v>
      </c>
      <c r="AG32" s="0" t="n">
        <f aca="false">U32*AG$2</f>
        <v>0.0001</v>
      </c>
      <c r="AH32" s="0" t="n">
        <f aca="false">V32*AH$2</f>
        <v>0.0001</v>
      </c>
      <c r="AI32" s="0" t="n">
        <f aca="false">SUM(AD32:AH32)</f>
        <v>0.0004</v>
      </c>
      <c r="AJ32" s="0" t="n">
        <f aca="false">1/AI32</f>
        <v>2500</v>
      </c>
      <c r="AK32" s="0" t="n">
        <f aca="false">AC32+AJ32</f>
        <v>17200</v>
      </c>
      <c r="AL32" s="0" t="n">
        <f aca="false">1/AK32+AW32</f>
        <v>0.000679416130628402</v>
      </c>
      <c r="AM32" s="0" t="n">
        <f aca="false">1/AL32</f>
        <v>1471.85201369165</v>
      </c>
      <c r="AN32" s="0" t="n">
        <f aca="false">IF(ISERROR(AM32),1,AM32/($C$10+AM32))</f>
        <v>0.595445036975929</v>
      </c>
      <c r="AP32" s="0" t="n">
        <f aca="false">INT(AN32*1023)</f>
        <v>609</v>
      </c>
      <c r="AR32" s="0" t="n">
        <f aca="false">AR$2*R32</f>
        <v>0.000454545454545455</v>
      </c>
      <c r="AS32" s="0" t="n">
        <f aca="false">AS$2*S32</f>
        <v>0</v>
      </c>
      <c r="AT32" s="0" t="n">
        <f aca="false">AT$2*T32</f>
        <v>0.0001</v>
      </c>
      <c r="AU32" s="0" t="n">
        <f aca="false">AU$2*U32</f>
        <v>4.54545454545455E-005</v>
      </c>
      <c r="AV32" s="0" t="n">
        <f aca="false">AV$2*V32</f>
        <v>2.12765957446808E-005</v>
      </c>
      <c r="AW32" s="0" t="n">
        <f aca="false">SUM(AR32:AV32)</f>
        <v>0.000621276595744681</v>
      </c>
      <c r="AX32" s="0" t="n">
        <f aca="false">1/AW32</f>
        <v>1609.58904109589</v>
      </c>
    </row>
    <row r="33" customFormat="false" ht="15" hidden="false" customHeight="true" outlineLevel="0" collapsed="false">
      <c r="E33" s="0" t="n">
        <f aca="false">AP33</f>
        <v>706</v>
      </c>
      <c r="F33" s="0" t="str">
        <f aca="false">"btnShortPress"&amp;IF(V33,$A$4,"")&amp;IF(U33,$A$5,"")&amp;IF(T33,$A$6,"")&amp;IF(S33,$A$7,"")&amp;IF(R33,$A$8,"")</f>
        <v>btnShortPress21RC</v>
      </c>
      <c r="G33" s="0" t="n">
        <v>0</v>
      </c>
      <c r="H33" s="0" t="n">
        <f aca="false">IF($G33,E33,0)</f>
        <v>0</v>
      </c>
      <c r="I33" s="0" t="str">
        <f aca="false">IF($G33,F33,"")</f>
        <v/>
      </c>
      <c r="K33" s="0" t="str">
        <f aca="false">"03AB"</f>
        <v>03AB</v>
      </c>
      <c r="L33" s="0" t="n">
        <v>937</v>
      </c>
      <c r="M33" s="0" t="s">
        <v>147</v>
      </c>
      <c r="O33" s="0" t="n">
        <f aca="false">L33-L32</f>
        <v>19</v>
      </c>
      <c r="P33" s="0" t="n">
        <f aca="false">L33+INT(O34/2)-P$2+1</f>
        <v>980</v>
      </c>
      <c r="R33" s="0" t="n">
        <f aca="false">1-R32</f>
        <v>0</v>
      </c>
      <c r="S33" s="0" t="n">
        <f aca="false">IF(R33=0,IF(R32=1,1-S32,S32),S32)</f>
        <v>1</v>
      </c>
      <c r="T33" s="0" t="n">
        <f aca="false">IF(S33=0,IF(S32=1,1-T32,T32),T32)</f>
        <v>1</v>
      </c>
      <c r="U33" s="0" t="n">
        <f aca="false">IF(T33=0,IF(T32=1,1-U32,U32),U32)</f>
        <v>1</v>
      </c>
      <c r="V33" s="0" t="n">
        <f aca="false">IF(U33=0,IF(U32=1,1-V32,V32),V32)</f>
        <v>1</v>
      </c>
      <c r="W33" s="0" t="n">
        <f aca="false">(1-R33)/W$2</f>
        <v>8.19672131147541E-005</v>
      </c>
      <c r="X33" s="0" t="n">
        <f aca="false">(1-S33)/X$2</f>
        <v>0</v>
      </c>
      <c r="Y33" s="0" t="n">
        <f aca="false">(1-T33)/Y$2</f>
        <v>0</v>
      </c>
      <c r="Z33" s="0" t="n">
        <f aca="false">(1-U33)/Z$2</f>
        <v>0</v>
      </c>
      <c r="AA33" s="0" t="n">
        <f aca="false">(1-V33)/AA$2</f>
        <v>0</v>
      </c>
      <c r="AB33" s="0" t="n">
        <f aca="false">SUM(W33:AA33)</f>
        <v>8.19672131147541E-005</v>
      </c>
      <c r="AC33" s="0" t="n">
        <f aca="false">1/AB33</f>
        <v>12200</v>
      </c>
      <c r="AD33" s="0" t="n">
        <f aca="false">R33*AD$2</f>
        <v>0</v>
      </c>
      <c r="AE33" s="0" t="n">
        <f aca="false">S33*AE$2</f>
        <v>0.0001</v>
      </c>
      <c r="AF33" s="0" t="n">
        <f aca="false">T33*AF$2</f>
        <v>0.0001</v>
      </c>
      <c r="AG33" s="0" t="n">
        <f aca="false">U33*AG$2</f>
        <v>0.0001</v>
      </c>
      <c r="AH33" s="0" t="n">
        <f aca="false">V33*AH$2</f>
        <v>0.0001</v>
      </c>
      <c r="AI33" s="0" t="n">
        <f aca="false">SUM(AD33:AH33)</f>
        <v>0.0004</v>
      </c>
      <c r="AJ33" s="0" t="n">
        <f aca="false">1/AI33</f>
        <v>2500</v>
      </c>
      <c r="AK33" s="0" t="n">
        <f aca="false">AC33+AJ33</f>
        <v>14700</v>
      </c>
      <c r="AL33" s="0" t="n">
        <f aca="false">1/AK33+AW33</f>
        <v>0.000447524309530389</v>
      </c>
      <c r="AM33" s="0" t="n">
        <f aca="false">1/AL33</f>
        <v>2234.51548598411</v>
      </c>
      <c r="AN33" s="0" t="n">
        <f aca="false">IF(ISERROR(AM33),1,AM33/($C$10+AM33))</f>
        <v>0.690834684720717</v>
      </c>
      <c r="AP33" s="0" t="n">
        <f aca="false">INT(AN33*1023)</f>
        <v>706</v>
      </c>
      <c r="AR33" s="0" t="n">
        <f aca="false">AR$2*R33</f>
        <v>0</v>
      </c>
      <c r="AS33" s="0" t="n">
        <f aca="false">AS$2*S33</f>
        <v>0.000212765957446808</v>
      </c>
      <c r="AT33" s="0" t="n">
        <f aca="false">AT$2*T33</f>
        <v>0.0001</v>
      </c>
      <c r="AU33" s="0" t="n">
        <f aca="false">AU$2*U33</f>
        <v>4.54545454545455E-005</v>
      </c>
      <c r="AV33" s="0" t="n">
        <f aca="false">AV$2*V33</f>
        <v>2.12765957446808E-005</v>
      </c>
      <c r="AW33" s="0" t="n">
        <f aca="false">SUM(AR33:AV33)</f>
        <v>0.000379497098646035</v>
      </c>
      <c r="AX33" s="0" t="n">
        <f aca="false">1/AW33</f>
        <v>2635.06625891947</v>
      </c>
    </row>
    <row r="34" customFormat="false" ht="15" hidden="false" customHeight="true" outlineLevel="0" collapsed="false">
      <c r="E34" s="0" t="n">
        <f aca="false">AP34</f>
        <v>1023</v>
      </c>
      <c r="F34" s="0" t="str">
        <f aca="false">"btnShortPress"&amp;IF(V34,$A$4,"")&amp;IF(U34,$A$5,"")&amp;IF(T34,$A$6,"")&amp;IF(S34,$A$7,"")&amp;IF(R34,$A$8,"")</f>
        <v>btnShortPress21RCL</v>
      </c>
      <c r="G34" s="0" t="n">
        <v>0</v>
      </c>
      <c r="H34" s="0" t="n">
        <f aca="false">IF($G34,E34,0)</f>
        <v>0</v>
      </c>
      <c r="I34" s="0" t="str">
        <f aca="false">IF($G34,F34,"")</f>
        <v/>
      </c>
      <c r="L34" s="0" t="n">
        <v>1023</v>
      </c>
      <c r="M34" s="0" t="s">
        <v>114</v>
      </c>
      <c r="O34" s="0" t="n">
        <f aca="false">L34-L33</f>
        <v>86</v>
      </c>
      <c r="P34" s="0" t="n">
        <f aca="false">L34+INT(O35/2)-P$2+1</f>
        <v>1023</v>
      </c>
      <c r="R34" s="0" t="n">
        <f aca="false">1-R33</f>
        <v>1</v>
      </c>
      <c r="S34" s="0" t="n">
        <f aca="false">IF(R34=0,IF(R33=1,1-S33,S33),S33)</f>
        <v>1</v>
      </c>
      <c r="T34" s="0" t="n">
        <f aca="false">IF(S34=0,IF(S33=1,1-T33,T33),T33)</f>
        <v>1</v>
      </c>
      <c r="U34" s="0" t="n">
        <f aca="false">IF(T34=0,IF(T33=1,1-U33,U33),U33)</f>
        <v>1</v>
      </c>
      <c r="V34" s="0" t="n">
        <f aca="false">IF(U34=0,IF(U33=1,1-V33,V33),V33)</f>
        <v>1</v>
      </c>
      <c r="W34" s="0" t="n">
        <f aca="false">(1-R34)/W$2</f>
        <v>0</v>
      </c>
      <c r="X34" s="0" t="n">
        <f aca="false">(1-S34)/X$2</f>
        <v>0</v>
      </c>
      <c r="Y34" s="0" t="n">
        <f aca="false">(1-T34)/Y$2</f>
        <v>0</v>
      </c>
      <c r="Z34" s="0" t="n">
        <f aca="false">(1-U34)/Z$2</f>
        <v>0</v>
      </c>
      <c r="AA34" s="0" t="n">
        <f aca="false">(1-V34)/AA$2</f>
        <v>0</v>
      </c>
      <c r="AB34" s="0" t="n">
        <f aca="false">SUM(W34:AA34)</f>
        <v>0</v>
      </c>
      <c r="AC34" s="0" t="e">
        <f aca="false">1/AB34</f>
        <v>#DIV/0!</v>
      </c>
      <c r="AD34" s="0" t="n">
        <f aca="false">R34*AD$2</f>
        <v>0.0001</v>
      </c>
      <c r="AE34" s="0" t="n">
        <f aca="false">S34*AE$2</f>
        <v>0.0001</v>
      </c>
      <c r="AF34" s="0" t="n">
        <f aca="false">T34*AF$2</f>
        <v>0.0001</v>
      </c>
      <c r="AG34" s="0" t="n">
        <f aca="false">U34*AG$2</f>
        <v>0.0001</v>
      </c>
      <c r="AH34" s="0" t="n">
        <f aca="false">V34*AH$2</f>
        <v>0.0001</v>
      </c>
      <c r="AI34" s="0" t="n">
        <f aca="false">SUM(AD34:AH34)</f>
        <v>0.0005</v>
      </c>
      <c r="AJ34" s="0" t="n">
        <f aca="false">1/AI34</f>
        <v>2000</v>
      </c>
      <c r="AK34" s="0" t="e">
        <f aca="false">AC34+AJ34</f>
        <v>#DIV/0!</v>
      </c>
      <c r="AL34" s="0" t="e">
        <f aca="false">1/AK34+AW34</f>
        <v>#DIV/0!</v>
      </c>
      <c r="AM34" s="0" t="e">
        <f aca="false">1/AL34</f>
        <v>#DIV/0!</v>
      </c>
      <c r="AN34" s="0" t="n">
        <f aca="false">IF(ISERROR(AM34),1,AM34/($C$10+AM34))</f>
        <v>1</v>
      </c>
      <c r="AP34" s="0" t="n">
        <f aca="false">INT(AN34*1023)</f>
        <v>1023</v>
      </c>
      <c r="AR34" s="0" t="n">
        <f aca="false">AR$2*R34</f>
        <v>0.000454545454545455</v>
      </c>
      <c r="AS34" s="0" t="n">
        <f aca="false">AS$2*S34</f>
        <v>0.000212765957446808</v>
      </c>
      <c r="AT34" s="0" t="n">
        <f aca="false">AT$2*T34</f>
        <v>0.0001</v>
      </c>
      <c r="AU34" s="0" t="n">
        <f aca="false">AU$2*U34</f>
        <v>4.54545454545455E-005</v>
      </c>
      <c r="AV34" s="0" t="n">
        <f aca="false">AV$2*V34</f>
        <v>2.12765957446808E-005</v>
      </c>
      <c r="AW34" s="0" t="n">
        <f aca="false">SUM(AR34:AV34)</f>
        <v>0.000834042553191489</v>
      </c>
      <c r="AX34" s="0" t="n">
        <f aca="false">1/AW34</f>
        <v>1198.97959183673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66796875" defaultRowHeight="12.8" zeroHeight="false" outlineLevelRow="0" outlineLevelCol="0"/>
  <cols>
    <col collapsed="false" customWidth="true" hidden="false" outlineLevel="0" max="5" min="4" style="0" width="12.32"/>
    <col collapsed="false" customWidth="false" hidden="false" outlineLevel="0" max="1024" min="65" style="4" width="8.66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5" hidden="false" customHeight="true" outlineLevel="0" collapsed="false">
      <c r="B3" s="0" t="n">
        <v>0</v>
      </c>
      <c r="C3" s="0" t="n">
        <v>10</v>
      </c>
      <c r="D3" s="0" t="n">
        <f aca="false">INT(C3*1.609)</f>
        <v>16</v>
      </c>
    </row>
    <row r="4" customFormat="false" ht="15" hidden="false" customHeight="true" outlineLevel="0" collapsed="false">
      <c r="B4" s="0" t="n">
        <v>10</v>
      </c>
      <c r="C4" s="0" t="n">
        <v>20</v>
      </c>
      <c r="D4" s="0" t="n">
        <f aca="false">INT(C4*1.609)</f>
        <v>32</v>
      </c>
    </row>
    <row r="5" customFormat="false" ht="15" hidden="false" customHeight="true" outlineLevel="0" collapsed="false">
      <c r="B5" s="0" t="n">
        <v>20</v>
      </c>
      <c r="C5" s="0" t="n">
        <v>30</v>
      </c>
      <c r="D5" s="0" t="n">
        <f aca="false">INT(C5*1.609)</f>
        <v>48</v>
      </c>
    </row>
    <row r="6" customFormat="false" ht="15" hidden="false" customHeight="true" outlineLevel="0" collapsed="false">
      <c r="B6" s="0" t="n">
        <v>30</v>
      </c>
      <c r="C6" s="0" t="n">
        <v>40</v>
      </c>
      <c r="D6" s="0" t="n">
        <f aca="false">INT(C6*1.609)</f>
        <v>64</v>
      </c>
    </row>
    <row r="7" customFormat="false" ht="15" hidden="false" customHeight="true" outlineLevel="0" collapsed="false">
      <c r="B7" s="0" t="n">
        <v>40</v>
      </c>
      <c r="C7" s="0" t="n">
        <v>50</v>
      </c>
      <c r="D7" s="0" t="n">
        <f aca="false">INT(C7*1.609)</f>
        <v>80</v>
      </c>
    </row>
    <row r="8" customFormat="false" ht="15" hidden="false" customHeight="true" outlineLevel="0" collapsed="false">
      <c r="B8" s="0" t="n">
        <v>50</v>
      </c>
      <c r="C8" s="0" t="n">
        <v>60</v>
      </c>
      <c r="D8" s="0" t="n">
        <f aca="false">INT(C8*1.609)</f>
        <v>96</v>
      </c>
    </row>
    <row r="9" customFormat="false" ht="15" hidden="false" customHeight="true" outlineLevel="0" collapsed="false">
      <c r="B9" s="0" t="n">
        <v>60</v>
      </c>
      <c r="C9" s="0" t="n">
        <v>70</v>
      </c>
      <c r="D9" s="0" t="n">
        <f aca="false">INT(C9*1.609)</f>
        <v>112</v>
      </c>
    </row>
    <row r="10" customFormat="false" ht="15" hidden="false" customHeight="true" outlineLevel="0" collapsed="false">
      <c r="B10" s="0" t="n">
        <v>80</v>
      </c>
      <c r="C10" s="0" t="n">
        <v>80</v>
      </c>
      <c r="D10" s="0" t="n">
        <f aca="false">INT(C10*1.609)</f>
        <v>128</v>
      </c>
    </row>
    <row r="11" customFormat="false" ht="15" hidden="false" customHeight="true" outlineLevel="0" collapsed="false">
      <c r="B11" s="0" t="n">
        <v>80</v>
      </c>
      <c r="C11" s="0" t="n">
        <v>90</v>
      </c>
      <c r="D11" s="0" t="n">
        <f aca="false">INT(C11*1.609)</f>
        <v>144</v>
      </c>
    </row>
    <row r="12" customFormat="false" ht="15" hidden="false" customHeight="true" outlineLevel="0" collapsed="false">
      <c r="B12" s="0" t="n">
        <v>90</v>
      </c>
      <c r="C12" s="0" t="n">
        <v>100</v>
      </c>
      <c r="D12" s="0" t="n">
        <f aca="false">INT(C12*1.609)</f>
        <v>160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P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8.66796875" defaultRowHeight="12.8" zeroHeight="false" outlineLevelRow="0" outlineLevelCol="0"/>
  <cols>
    <col collapsed="false" customWidth="false" hidden="false" outlineLevel="0" max="1024" min="65" style="4" width="8.66"/>
  </cols>
  <sheetData>
    <row r="1" customFormat="false" ht="15" hidden="false" customHeight="true" outlineLevel="0" collapsed="false"/>
    <row r="2" customFormat="false" ht="15" hidden="false" customHeight="true" outlineLevel="0" collapsed="false">
      <c r="D2" s="0" t="n">
        <v>230</v>
      </c>
    </row>
    <row r="3" customFormat="false" ht="15" hidden="false" customHeight="true" outlineLevel="0" collapsed="false">
      <c r="C3" s="0" t="n">
        <v>1056</v>
      </c>
      <c r="D3" s="0" t="n">
        <f aca="false">C3*1024/D2</f>
        <v>4701.49565217391</v>
      </c>
      <c r="E3" s="0" t="n">
        <f aca="false">D3+5</f>
        <v>4706.49565217391</v>
      </c>
      <c r="F3" s="0" t="n">
        <f aca="false">E3/10</f>
        <v>470.649565217391</v>
      </c>
    </row>
    <row r="5" customFormat="false" ht="12.8" hidden="false" customHeight="false" outlineLevel="0" collapsed="false">
      <c r="L5" s="0" t="n">
        <v>2</v>
      </c>
      <c r="M5" s="0" t="n">
        <v>16</v>
      </c>
      <c r="N5" s="0" t="n">
        <v>1000000</v>
      </c>
      <c r="P5" s="0" t="n">
        <f aca="false">L5*M5*N5/(M6*N6*O6)</f>
        <v>62745.0980392157</v>
      </c>
    </row>
    <row r="6" customFormat="false" ht="12.8" hidden="false" customHeight="false" outlineLevel="0" collapsed="false">
      <c r="M6" s="0" t="n">
        <v>2</v>
      </c>
      <c r="N6" s="0" t="n">
        <v>255</v>
      </c>
      <c r="O6" s="0" t="n">
        <v>1</v>
      </c>
    </row>
    <row r="7" customFormat="false" ht="13.8" hidden="false" customHeight="false" outlineLevel="0" collapsed="false"/>
    <row r="8" customFormat="false" ht="15" hidden="false" customHeight="true" outlineLevel="0" collapsed="false">
      <c r="C8" s="0" t="n">
        <v>20</v>
      </c>
    </row>
    <row r="9" customFormat="false" ht="15" hidden="false" customHeight="true" outlineLevel="0" collapsed="false">
      <c r="C9" s="0" t="n">
        <f aca="false">C8*1000000</f>
        <v>20000000</v>
      </c>
    </row>
    <row r="10" customFormat="false" ht="15" hidden="false" customHeight="true" outlineLevel="0" collapsed="false">
      <c r="C10" s="0" t="n">
        <f aca="false">C9/64</f>
        <v>312500</v>
      </c>
    </row>
    <row r="11" customFormat="false" ht="15" hidden="false" customHeight="true" outlineLevel="0" collapsed="false">
      <c r="C11" s="0" t="n">
        <f aca="false">C10*10</f>
        <v>3125000</v>
      </c>
      <c r="F11" s="0" t="n">
        <v>1.056</v>
      </c>
      <c r="G11" s="0" t="n">
        <f aca="false">F11*1024</f>
        <v>1081.344</v>
      </c>
      <c r="K11" s="0" t="n">
        <f aca="false">6*3600+20*60</f>
        <v>22800</v>
      </c>
    </row>
    <row r="12" customFormat="false" ht="15" hidden="false" customHeight="true" outlineLevel="0" collapsed="false">
      <c r="C12" s="0" t="n">
        <f aca="false">C11/256</f>
        <v>12207.03125</v>
      </c>
      <c r="G12" s="0" t="n">
        <f aca="false">G11/5</f>
        <v>216.2688</v>
      </c>
    </row>
    <row r="13" customFormat="false" ht="15" hidden="false" customHeight="true" outlineLevel="0" collapsed="false">
      <c r="F13" s="0" t="n">
        <f aca="false">900*1056/216</f>
        <v>4400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G1048576"/>
  <sheetViews>
    <sheetView showFormulas="false" showGridLines="true" showRowColHeaders="true" showZeros="true" rightToLeft="false" tabSelected="false" showOutlineSymbols="true" defaultGridColor="true" view="normal" topLeftCell="H76" colorId="64" zoomScale="100" zoomScaleNormal="100" zoomScalePageLayoutView="100" workbookViewId="0">
      <selection pane="topLeft" activeCell="Q105" activeCellId="0" sqref="Q105"/>
    </sheetView>
  </sheetViews>
  <sheetFormatPr defaultColWidth="8.66796875" defaultRowHeight="15" zeroHeight="false" outlineLevelRow="0" outlineLevelCol="0"/>
  <cols>
    <col collapsed="false" customWidth="true" hidden="false" outlineLevel="0" max="15" min="15" style="0" width="12.96"/>
    <col collapsed="false" customWidth="true" hidden="false" outlineLevel="0" max="16" min="16" style="0" width="9.74"/>
    <col collapsed="false" customWidth="true" hidden="false" outlineLevel="0" max="20" min="20" style="0" width="12.96"/>
    <col collapsed="false" customWidth="true" hidden="false" outlineLevel="0" max="21" min="21" style="0" width="9.74"/>
    <col collapsed="false" customWidth="true" hidden="false" outlineLevel="0" max="25" min="25" style="0" width="16.17"/>
    <col collapsed="false" customWidth="true" hidden="false" outlineLevel="0" max="27" min="26" style="0" width="12.32"/>
    <col collapsed="false" customWidth="true" hidden="false" outlineLevel="0" max="28" min="28" style="0" width="17.78"/>
    <col collapsed="false" customWidth="true" hidden="false" outlineLevel="0" max="31" min="31" style="0" width="12.96"/>
    <col collapsed="false" customWidth="true" hidden="false" outlineLevel="0" max="32" min="32" style="0" width="12.32"/>
    <col collapsed="false" customWidth="false" hidden="false" outlineLevel="0" max="1024" min="65" style="4" width="8.66"/>
  </cols>
  <sheetData>
    <row r="3" customFormat="false" ht="15" hidden="false" customHeight="true" outlineLevel="0" collapsed="false">
      <c r="Y3" s="0" t="n">
        <f aca="false">2*3*5*7+1</f>
        <v>211</v>
      </c>
    </row>
    <row r="5" customFormat="false" ht="15" hidden="false" customHeight="true" outlineLevel="0" collapsed="false">
      <c r="M5" s="0" t="n">
        <v>236.3</v>
      </c>
      <c r="X5" s="0" t="n">
        <v>15625</v>
      </c>
      <c r="Y5" s="0" t="n">
        <f aca="false">X5*16</f>
        <v>250000</v>
      </c>
    </row>
    <row r="6" customFormat="false" ht="15" hidden="false" customHeight="true" outlineLevel="0" collapsed="false">
      <c r="M6" s="0" t="n">
        <f aca="false">M5/25</f>
        <v>9.452</v>
      </c>
      <c r="Y6" s="0" t="n">
        <f aca="false">Y5/2</f>
        <v>125000</v>
      </c>
      <c r="Z6" s="0" t="n">
        <f aca="false">LN(Y6)/LN(2)</f>
        <v>16.9315685693242</v>
      </c>
      <c r="AB6" s="0" t="n">
        <f aca="false">211*Y6</f>
        <v>26375000</v>
      </c>
      <c r="AC6" s="0" t="n">
        <f aca="false">LN(AB6)/LN(2)</f>
        <v>24.6526677580314</v>
      </c>
    </row>
    <row r="7" customFormat="false" ht="15" hidden="false" customHeight="true" outlineLevel="0" collapsed="false">
      <c r="M7" s="0" t="n">
        <f aca="false">M6/25</f>
        <v>0.37808</v>
      </c>
      <c r="Y7" s="0" t="n">
        <f aca="false">Y6*Y6</f>
        <v>15625000000</v>
      </c>
      <c r="Z7" s="0" t="n">
        <f aca="false">LN(Y7)/LN(2)</f>
        <v>33.8631371386483</v>
      </c>
      <c r="AB7" s="0" t="n">
        <f aca="false">1000*AB6</f>
        <v>26375000000</v>
      </c>
      <c r="AC7" s="0" t="n">
        <f aca="false">LN(AB7)/LN(2)</f>
        <v>34.6184520426934</v>
      </c>
    </row>
    <row r="8" customFormat="false" ht="15" hidden="false" customHeight="true" outlineLevel="0" collapsed="false">
      <c r="E8" s="0" t="s">
        <v>148</v>
      </c>
      <c r="F8" s="0" t="n">
        <v>4200</v>
      </c>
      <c r="H8" s="0" t="n">
        <v>75</v>
      </c>
      <c r="M8" s="0" t="n">
        <f aca="false">M7*2</f>
        <v>0.75616</v>
      </c>
      <c r="X8" s="0" t="n">
        <v>6</v>
      </c>
      <c r="Y8" s="0" t="n">
        <f aca="false">Y7/(2^X8)</f>
        <v>244140625</v>
      </c>
      <c r="Z8" s="0" t="n">
        <f aca="false">LN(Y8)/LN(2)</f>
        <v>27.8631371386483</v>
      </c>
      <c r="AB8" s="0" t="n">
        <f aca="false">AB7/(2^X8)</f>
        <v>412109375</v>
      </c>
      <c r="AC8" s="0" t="n">
        <f aca="false">LN(AB8)/LN(2)</f>
        <v>28.6184520426934</v>
      </c>
    </row>
    <row r="9" customFormat="false" ht="15" hidden="false" customHeight="true" outlineLevel="0" collapsed="false">
      <c r="E9" s="0" t="s">
        <v>149</v>
      </c>
      <c r="F9" s="0" t="n">
        <f aca="false">F8/2.2046</f>
        <v>1905.10750249478</v>
      </c>
      <c r="H9" s="0" t="n">
        <v>5</v>
      </c>
      <c r="M9" s="0" t="n">
        <f aca="false">M8/1.75</f>
        <v>0.432091428571429</v>
      </c>
      <c r="Y9" s="0" t="n">
        <f aca="false">Y8*10000</f>
        <v>2441406250000</v>
      </c>
      <c r="Z9" s="0" t="n">
        <f aca="false">LN(Y9)/LN(2)</f>
        <v>41.1508495181978</v>
      </c>
      <c r="AB9" s="0" t="n">
        <f aca="false">AB8*Y5</f>
        <v>103027343750000</v>
      </c>
      <c r="AC9" s="0" t="n">
        <f aca="false">LN(AB9)/LN(2)</f>
        <v>46.5500206120176</v>
      </c>
    </row>
    <row r="10" customFormat="false" ht="15" hidden="false" customHeight="true" outlineLevel="0" collapsed="false">
      <c r="F10" s="0" t="n">
        <v>1.2</v>
      </c>
      <c r="J10" s="0" t="n">
        <v>1609.344</v>
      </c>
      <c r="M10" s="0" t="n">
        <f aca="false">M9/1.2</f>
        <v>0.36007619047619</v>
      </c>
      <c r="X10" s="0" t="n">
        <v>4</v>
      </c>
      <c r="Y10" s="0" t="n">
        <f aca="false">Y9/(2^X10)</f>
        <v>152587890625</v>
      </c>
      <c r="Z10" s="0" t="n">
        <f aca="false">LN(Y10)/LN(2)</f>
        <v>37.1508495181978</v>
      </c>
      <c r="AB10" s="0" t="n">
        <f aca="false">AB9/(2^X10)</f>
        <v>6439208984375</v>
      </c>
      <c r="AC10" s="0" t="n">
        <f aca="false">LN(AB10)/LN(2)</f>
        <v>42.5500206120176</v>
      </c>
    </row>
    <row r="11" customFormat="false" ht="15" hidden="false" customHeight="true" outlineLevel="0" collapsed="false">
      <c r="E11" s="0" t="s">
        <v>150</v>
      </c>
      <c r="F11" s="0" t="n">
        <f aca="false">F12*0.3048*0.3048</f>
        <v>2.24060272941176</v>
      </c>
      <c r="H11" s="0" t="n">
        <f aca="false">H8</f>
        <v>75</v>
      </c>
      <c r="J11" s="0" t="n">
        <f aca="false">H8*1609.344/3600</f>
        <v>33.528</v>
      </c>
      <c r="Y11" s="0" t="n">
        <f aca="false">Y10*1000</f>
        <v>152587890625000</v>
      </c>
      <c r="Z11" s="0" t="n">
        <f aca="false">LN(Y11)/LN(2)</f>
        <v>47.1166338028599</v>
      </c>
      <c r="AB11" s="0" t="n">
        <f aca="false">AB10*1609344</f>
        <v>1.036290234375E+019</v>
      </c>
      <c r="AC11" s="0" t="n">
        <f aca="false">LN(AB11)/LN(2)</f>
        <v>63.1680619188694</v>
      </c>
    </row>
    <row r="12" customFormat="false" ht="15" hidden="false" customHeight="true" outlineLevel="0" collapsed="false">
      <c r="F12" s="0" t="n">
        <f aca="false">8.2/0.34</f>
        <v>24.1176470588235</v>
      </c>
      <c r="O12" s="0" t="n">
        <v>16</v>
      </c>
      <c r="P12" s="0" t="n">
        <f aca="false">O12*1000000</f>
        <v>16000000</v>
      </c>
    </row>
    <row r="13" customFormat="false" ht="15" hidden="false" customHeight="true" outlineLevel="0" collapsed="false">
      <c r="O13" s="0" t="n">
        <v>64</v>
      </c>
      <c r="P13" s="0" t="n">
        <f aca="false">P12/O13</f>
        <v>250000</v>
      </c>
    </row>
    <row r="14" customFormat="false" ht="15" hidden="false" customHeight="true" outlineLevel="0" collapsed="false">
      <c r="E14" s="0" t="s">
        <v>151</v>
      </c>
      <c r="F14" s="0" t="n">
        <v>35.27</v>
      </c>
      <c r="H14" s="0" t="n">
        <f aca="false">F14</f>
        <v>35.27</v>
      </c>
      <c r="J14" s="0" t="n">
        <f aca="false">H14*4.4482216152605</f>
        <v>156.888776370238</v>
      </c>
      <c r="K14" s="0" t="n">
        <f aca="false">J14/(F9*9.8)</f>
        <v>0.00840323120470909</v>
      </c>
      <c r="S14" s="0" t="n">
        <f aca="false">ROUND(T14*T14/2000,0)</f>
        <v>419688</v>
      </c>
      <c r="T14" s="0" t="n">
        <v>28972</v>
      </c>
      <c r="U14" s="0" t="n">
        <v>1000</v>
      </c>
      <c r="V14" s="0" t="n">
        <v>675919</v>
      </c>
      <c r="Y14" s="0" t="n">
        <f aca="false">MINVERSE(S14:U16)</f>
        <v>0.000312119737841753</v>
      </c>
      <c r="Z14" s="0" t="n">
        <f aca="false">Y14</f>
        <v>0.000312119737841753</v>
      </c>
      <c r="AA14" s="0" t="n">
        <f aca="false">Y14</f>
        <v>0.000312119737841753</v>
      </c>
      <c r="AC14" s="0" t="n">
        <f aca="false">MMULT(Y14:AA16,V14:V16)</f>
        <v>581.856424362237</v>
      </c>
      <c r="AD14" s="0" t="n">
        <f aca="false">AC14/(F10*F11)</f>
        <v>216.406213948733</v>
      </c>
      <c r="AE14" s="0" t="n">
        <f aca="false">AC14/2</f>
        <v>290.928212181118</v>
      </c>
    </row>
    <row r="15" customFormat="false" ht="15" hidden="false" customHeight="true" outlineLevel="0" collapsed="false">
      <c r="E15" s="0" t="s">
        <v>152</v>
      </c>
      <c r="F15" s="0" t="n">
        <v>0.377</v>
      </c>
      <c r="H15" s="0" t="n">
        <f aca="false">F15*H11</f>
        <v>28.275</v>
      </c>
      <c r="J15" s="0" t="n">
        <f aca="false">H15*4.4482216152605</f>
        <v>125.773466171491</v>
      </c>
      <c r="K15" s="0" t="n">
        <f aca="false">J15/J11</f>
        <v>3.75129641408645</v>
      </c>
      <c r="L15" s="0" t="n">
        <f aca="false">(J16+J15)*2/(F10*F11*J11*J11)</f>
        <v>0.444164913936729</v>
      </c>
      <c r="N15" s="0" t="n">
        <v>10000</v>
      </c>
      <c r="S15" s="0" t="n">
        <f aca="false">ROUND(T15*T15/2000,0)</f>
        <v>368398</v>
      </c>
      <c r="T15" s="0" t="n">
        <v>27144</v>
      </c>
      <c r="U15" s="0" t="n">
        <v>1000</v>
      </c>
      <c r="V15" s="0" t="n">
        <v>618877</v>
      </c>
      <c r="Y15" s="0" t="n">
        <f aca="false">Y14</f>
        <v>0.000312119737841753</v>
      </c>
      <c r="Z15" s="0" t="n">
        <f aca="false">Y14</f>
        <v>0.000312119737841753</v>
      </c>
      <c r="AA15" s="0" t="n">
        <f aca="false">Y14</f>
        <v>0.000312119737841753</v>
      </c>
      <c r="AC15" s="0" t="n">
        <f aca="false">AC14</f>
        <v>581.856424362237</v>
      </c>
    </row>
    <row r="16" customFormat="false" ht="15" hidden="false" customHeight="true" outlineLevel="0" collapsed="false">
      <c r="E16" s="0" t="s">
        <v>119</v>
      </c>
      <c r="F16" s="0" t="n">
        <v>0.0218</v>
      </c>
      <c r="H16" s="0" t="n">
        <f aca="false">F16*H11*H11</f>
        <v>122.625</v>
      </c>
      <c r="J16" s="0" t="n">
        <f aca="false">H16*4.4482216152605</f>
        <v>545.463175571319</v>
      </c>
      <c r="K16" s="0" t="n">
        <f aca="false">J16*2/(F10*F11*J11*J11)</f>
        <v>0.36093918205097</v>
      </c>
      <c r="N16" s="0" t="n">
        <f aca="false">ROUND(N15/1.60934,0)</f>
        <v>6214</v>
      </c>
      <c r="S16" s="0" t="n">
        <f aca="false">ROUND(T16*T16/2000,0)</f>
        <v>324284</v>
      </c>
      <c r="T16" s="0" t="n">
        <v>25467</v>
      </c>
      <c r="U16" s="0" t="n">
        <v>1000</v>
      </c>
      <c r="V16" s="0" t="n">
        <v>569413</v>
      </c>
      <c r="Y16" s="0" t="n">
        <f aca="false">Y14</f>
        <v>0.000312119737841753</v>
      </c>
      <c r="Z16" s="0" t="n">
        <f aca="false">Y14</f>
        <v>0.000312119737841753</v>
      </c>
      <c r="AA16" s="0" t="n">
        <f aca="false">Y14</f>
        <v>0.000312119737841753</v>
      </c>
      <c r="AC16" s="0" t="n">
        <f aca="false">AC14</f>
        <v>581.856424362237</v>
      </c>
      <c r="AD16" s="0" t="n">
        <f aca="false">AC16/(9.8067*F9)</f>
        <v>0.0311439330144305</v>
      </c>
    </row>
    <row r="18" customFormat="false" ht="15" hidden="false" customHeight="true" outlineLevel="0" collapsed="false">
      <c r="H18" s="0" t="n">
        <f aca="false">H14+H15+H16</f>
        <v>186.17</v>
      </c>
      <c r="J18" s="0" t="n">
        <v>1.4</v>
      </c>
      <c r="L18" s="0" t="n">
        <f aca="false">J18*J19</f>
        <v>2.31</v>
      </c>
      <c r="S18" s="0" t="n">
        <f aca="false">L21*2/(L18*L19*L19*L20)</f>
        <v>0.369408369408369</v>
      </c>
      <c r="Y18" s="0" t="n">
        <f aca="false">T15*U16-T16*U15</f>
        <v>1677000</v>
      </c>
      <c r="Z18" s="0" t="n">
        <f aca="false">T16*U14-T14*U16</f>
        <v>-3505000</v>
      </c>
      <c r="AA18" s="0" t="n">
        <f aca="false">T14*U15-T15*U14</f>
        <v>1828000</v>
      </c>
      <c r="AB18" s="0" t="n">
        <f aca="false">Y18*V$14+Z18*V$15+AA18*V$16</f>
        <v>5239242000</v>
      </c>
      <c r="AC18" s="0" t="n">
        <f aca="false">ROUND(AB18/AB$21,0)</f>
        <v>975</v>
      </c>
    </row>
    <row r="19" customFormat="false" ht="15" hidden="false" customHeight="true" outlineLevel="0" collapsed="false">
      <c r="H19" s="0" t="n">
        <f aca="false">H18/H14</f>
        <v>5.27842358945279</v>
      </c>
      <c r="J19" s="0" t="n">
        <v>1.65</v>
      </c>
      <c r="L19" s="0" t="n">
        <f aca="false">J20*1000/3600</f>
        <v>25</v>
      </c>
      <c r="M19" s="0" t="n">
        <f aca="false">L19*L19</f>
        <v>625</v>
      </c>
      <c r="V19" s="0" t="n">
        <v>1</v>
      </c>
      <c r="W19" s="0" t="n">
        <v>70</v>
      </c>
      <c r="Y19" s="0" t="n">
        <f aca="false">S16*U15-S15*U16</f>
        <v>-44114000</v>
      </c>
      <c r="Z19" s="0" t="n">
        <f aca="false">S14*U16-S16*U14</f>
        <v>95404000</v>
      </c>
      <c r="AA19" s="0" t="n">
        <f aca="false">S15*U14-S14*U15</f>
        <v>-51290000</v>
      </c>
      <c r="AB19" s="0" t="n">
        <f aca="false">Y19*V$14+Z19*V$15+AA19*V$16</f>
        <v>20657772000</v>
      </c>
      <c r="AC19" s="0" t="n">
        <f aca="false">ROUND(AB19/AB$21,0)</f>
        <v>3845</v>
      </c>
    </row>
    <row r="20" customFormat="false" ht="15" hidden="false" customHeight="true" outlineLevel="0" collapsed="false">
      <c r="J20" s="0" t="n">
        <v>90</v>
      </c>
      <c r="L20" s="0" t="n">
        <v>1.125</v>
      </c>
      <c r="V20" s="0" t="n">
        <f aca="false">V19+W19</f>
        <v>71</v>
      </c>
      <c r="Y20" s="0" t="n">
        <f aca="false">S15*T16-S16*T15</f>
        <v>579626970</v>
      </c>
      <c r="Z20" s="0" t="n">
        <f aca="false">S16*T14-S14*T16</f>
        <v>-1293038248</v>
      </c>
      <c r="AA20" s="0" t="n">
        <f aca="false">S14*T15-S15*T14</f>
        <v>718784216</v>
      </c>
      <c r="AB20" s="0" t="n">
        <f aca="false">Y20*V$14+Z20*V$15+AA20*V$16</f>
        <v>834326913142</v>
      </c>
      <c r="AC20" s="0" t="n">
        <f aca="false">ROUND(AB20/AB$21,0)</f>
        <v>155283</v>
      </c>
    </row>
    <row r="21" customFormat="false" ht="15" hidden="false" customHeight="true" outlineLevel="0" collapsed="false">
      <c r="L21" s="0" t="n">
        <v>300</v>
      </c>
      <c r="V21" s="0" t="n">
        <f aca="false">V20+W19</f>
        <v>141</v>
      </c>
      <c r="Y21" s="0" t="n">
        <f aca="false">S14*(T15*U16-T16*U15)</f>
        <v>703816776000</v>
      </c>
      <c r="Z21" s="0" t="n">
        <f aca="false">T14*(S15*U16-S16*U15)</f>
        <v>1278070808000</v>
      </c>
      <c r="AA21" s="0" t="n">
        <f aca="false">U14*(S15*T16-S16*T15)</f>
        <v>579626970000</v>
      </c>
      <c r="AB21" s="0" t="n">
        <f aca="false">(Y21+AA21-Z21)/1000</f>
        <v>5372938</v>
      </c>
    </row>
    <row r="22" customFormat="false" ht="15" hidden="false" customHeight="true" outlineLevel="0" collapsed="false">
      <c r="D22" s="0" t="n">
        <f aca="false">K14*F9*9.8</f>
        <v>156.888776370238</v>
      </c>
      <c r="E22" s="0" t="n">
        <f aca="false">K15</f>
        <v>3.75129641408645</v>
      </c>
      <c r="F22" s="0" t="n">
        <f aca="false">K16*F10*F11/2</f>
        <v>0.485232789873032</v>
      </c>
      <c r="G22" s="0" t="s">
        <v>153</v>
      </c>
      <c r="H22" s="0" t="s">
        <v>154</v>
      </c>
      <c r="J22" s="0" t="s">
        <v>155</v>
      </c>
      <c r="K22" s="0" t="s">
        <v>156</v>
      </c>
      <c r="L22" s="0" t="s">
        <v>157</v>
      </c>
      <c r="M22" s="0" t="s">
        <v>158</v>
      </c>
    </row>
    <row r="23" customFormat="false" ht="15" hidden="false" customHeight="true" outlineLevel="0" collapsed="false">
      <c r="A23" s="0" t="n">
        <f aca="false">SUM(M$23:M23)</f>
        <v>0.0048</v>
      </c>
      <c r="B23" s="0" t="n">
        <f aca="false">H8</f>
        <v>75</v>
      </c>
      <c r="C23" s="0" t="n">
        <f aca="false">B23*1609.344/3600</f>
        <v>33.528</v>
      </c>
      <c r="G23" s="0" t="n">
        <f aca="false">C23</f>
        <v>33.528</v>
      </c>
      <c r="H23" s="0" t="n">
        <f aca="false">G23*G23</f>
        <v>1124.126784</v>
      </c>
      <c r="J23" s="0" t="n">
        <f aca="false">$F$22*H23+$E$22*G23+$D$22</f>
        <v>828.125418113047</v>
      </c>
      <c r="K23" s="0" t="n">
        <f aca="false">J23/$F$9</f>
        <v>0.434686975421911</v>
      </c>
      <c r="L23" s="0" t="n">
        <f aca="false">K23*M23</f>
        <v>0.00208649748202517</v>
      </c>
      <c r="M23" s="0" t="n">
        <f aca="false">N23</f>
        <v>0.0048</v>
      </c>
      <c r="N23" s="0" t="n">
        <f aca="false">3600/(B23*N$15)</f>
        <v>0.0048</v>
      </c>
      <c r="O23" s="0" t="n">
        <f aca="false">ROUND(A23*P$13,0)</f>
        <v>1200</v>
      </c>
      <c r="P23" s="0" t="n">
        <f aca="false">O23</f>
        <v>1200</v>
      </c>
      <c r="Q23" s="0" t="n">
        <f aca="false">P$13*1000/(P23*N$16)</f>
        <v>33.5264456603369</v>
      </c>
    </row>
    <row r="24" customFormat="false" ht="15" hidden="false" customHeight="true" outlineLevel="0" collapsed="false">
      <c r="A24" s="0" t="n">
        <f aca="false">SUM(M$23:M24)</f>
        <v>0.00960029872975461</v>
      </c>
      <c r="B24" s="0" t="n">
        <f aca="false">C24*3600/1609.344</f>
        <v>74.9953326380592</v>
      </c>
      <c r="C24" s="0" t="n">
        <f aca="false">G24</f>
        <v>33.525913502518</v>
      </c>
      <c r="D24" s="0" t="n">
        <f aca="false">(C24+C23)/2</f>
        <v>33.526956751259</v>
      </c>
      <c r="E24" s="0" t="n">
        <f aca="false">F24*$F$9</f>
        <v>7.95000401388692</v>
      </c>
      <c r="F24" s="0" t="n">
        <f aca="false">(C23-C24)/0.5</f>
        <v>0.00417299496405121</v>
      </c>
      <c r="G24" s="0" t="n">
        <f aca="false">G23-L23</f>
        <v>33.525913502518</v>
      </c>
      <c r="H24" s="0" t="n">
        <f aca="false">G24*G24</f>
        <v>1123.98687617832</v>
      </c>
      <c r="I24" s="0" t="n">
        <f aca="false">1000*COUNT(Q$24:Q24)/N$16</f>
        <v>0.160926939169617</v>
      </c>
      <c r="J24" s="0" t="n">
        <f aca="false">$F$22*H24+$E$22*G24+$D$22</f>
        <v>828.049703179885</v>
      </c>
      <c r="K24" s="0" t="n">
        <f aca="false">J24/$F$9</f>
        <v>0.434647232292946</v>
      </c>
      <c r="L24" s="0" t="n">
        <f aca="false">K24*M24</f>
        <v>0.00208643655706719</v>
      </c>
      <c r="M24" s="0" t="n">
        <f aca="false">N24</f>
        <v>0.00480029872975461</v>
      </c>
      <c r="N24" s="0" t="n">
        <f aca="false">3600/(B24*N$15)</f>
        <v>0.00480029872975461</v>
      </c>
      <c r="O24" s="0" t="n">
        <f aca="false">ROUND(A24*P$13,0)</f>
        <v>2400</v>
      </c>
      <c r="P24" s="0" t="n">
        <f aca="false">O24-O23</f>
        <v>1200</v>
      </c>
      <c r="Q24" s="0" t="n">
        <f aca="false">F$9*(Q$23-P$13*1000/(P24*N$16))*P$13/SUM(P$24:P24)</f>
        <v>0</v>
      </c>
      <c r="R24" s="0" t="n">
        <f aca="false">F$9*((Q$23^2 - (P$13*1000/(P24*N$16))^2)/2)/(1000*COUNT(Q$24:Q24)/N$16)</f>
        <v>0</v>
      </c>
      <c r="S24" s="0" t="n">
        <f aca="false">COUNT(P$24:P24)/N$16</f>
        <v>0.000160926939169617</v>
      </c>
      <c r="U24" s="0" t="n">
        <f aca="false">V24*V24</f>
        <v>1124.126784</v>
      </c>
      <c r="V24" s="0" t="n">
        <f aca="true">OFFSET($G$22:$G$168,V19,0,1,1)</f>
        <v>33.528</v>
      </c>
      <c r="W24" s="0" t="n">
        <v>1</v>
      </c>
      <c r="Y24" s="0" t="n">
        <f aca="false">MINVERSE(U24:W26)</f>
        <v>23.5100816968024</v>
      </c>
      <c r="Z24" s="0" t="n">
        <f aca="false">Y24</f>
        <v>23.5100816968024</v>
      </c>
      <c r="AA24" s="0" t="n">
        <f aca="false">Y24</f>
        <v>23.5100816968024</v>
      </c>
      <c r="AC24" s="0" t="n">
        <f aca="true">$F$9*OFFSET($K$22:$K$168,V19,0,1,1)</f>
        <v>828.125418113047</v>
      </c>
      <c r="AE24" s="0" t="n">
        <f aca="false">MMULT(Y24:AA26,AC24:AC26)</f>
        <v>58035.90632589</v>
      </c>
    </row>
    <row r="25" customFormat="false" ht="15" hidden="false" customHeight="true" outlineLevel="0" collapsed="false">
      <c r="A25" s="0" t="n">
        <f aca="false">SUM(M$23:M25)</f>
        <v>0.0144008962177248</v>
      </c>
      <c r="B25" s="0" t="n">
        <f aca="false">C25*3600/1609.344</f>
        <v>74.9906654124036</v>
      </c>
      <c r="C25" s="0" t="n">
        <f aca="false">G25</f>
        <v>33.5238270659609</v>
      </c>
      <c r="D25" s="0" t="n">
        <f aca="false">(C25+C24)/2</f>
        <v>33.5248702842394</v>
      </c>
      <c r="E25" s="0" t="n">
        <f aca="false">F25*$F$9</f>
        <v>7.94977187668605</v>
      </c>
      <c r="F25" s="0" t="n">
        <f aca="false">(C24-C25)/0.5</f>
        <v>0.00417287311412906</v>
      </c>
      <c r="G25" s="0" t="n">
        <f aca="false">G24-L24</f>
        <v>33.5238270659609</v>
      </c>
      <c r="H25" s="0" t="n">
        <f aca="false">G25*G25</f>
        <v>1123.84698114845</v>
      </c>
      <c r="I25" s="0" t="n">
        <f aca="false">1000*COUNT(Q$24:Q25)/N$16</f>
        <v>0.321853878339234</v>
      </c>
      <c r="J25" s="0" t="n">
        <f aca="false">$F$22*H25+$E$22*G25+$D$22</f>
        <v>827.97399468228</v>
      </c>
      <c r="K25" s="0" t="n">
        <f aca="false">J25/$F$9</f>
        <v>0.434607492542037</v>
      </c>
      <c r="L25" s="0" t="n">
        <f aca="false">K25*M25</f>
        <v>0.00208637563695034</v>
      </c>
      <c r="M25" s="0" t="n">
        <f aca="false">N25</f>
        <v>0.00480059748797022</v>
      </c>
      <c r="N25" s="0" t="n">
        <f aca="false">3600/(B25*N$15)</f>
        <v>0.00480059748797022</v>
      </c>
      <c r="O25" s="0" t="n">
        <f aca="false">ROUND(A25*P$13,0)</f>
        <v>3600</v>
      </c>
      <c r="P25" s="0" t="n">
        <f aca="false">O25-O24</f>
        <v>1200</v>
      </c>
      <c r="Q25" s="0" t="n">
        <f aca="false">F$9*(Q$23-P$13*1000/(P25*N$16))*P$13/SUM(P$24:P25)</f>
        <v>0</v>
      </c>
      <c r="R25" s="0" t="n">
        <f aca="false">F$9*((Q$23^2 - (P$13*1000/(P25*N$16))^2)/2)/(1000*COUNT(Q$24:Q25)/N$16)</f>
        <v>0</v>
      </c>
      <c r="S25" s="0" t="n">
        <f aca="false">COUNT(P$24:P25)/N$16</f>
        <v>0.000321853878339234</v>
      </c>
      <c r="U25" s="0" t="n">
        <f aca="false">V25*V25</f>
        <v>1114.36406929274</v>
      </c>
      <c r="V25" s="0" t="n">
        <f aca="true">OFFSET($G$22:$G$168,V20,0,1,1)</f>
        <v>33.3820920448785</v>
      </c>
      <c r="W25" s="0" t="n">
        <v>1</v>
      </c>
      <c r="Y25" s="0" t="n">
        <f aca="false">Y24</f>
        <v>23.5100816968024</v>
      </c>
      <c r="Z25" s="0" t="n">
        <f aca="false">Y24</f>
        <v>23.5100816968024</v>
      </c>
      <c r="AA25" s="0" t="n">
        <f aca="false">Y24</f>
        <v>23.5100816968024</v>
      </c>
      <c r="AC25" s="0" t="n">
        <f aca="true">$F$9*OFFSET($K$22:$K$168,V20,0,1,1)</f>
        <v>822.840884830076</v>
      </c>
      <c r="AE25" s="0" t="n">
        <f aca="false">AE24</f>
        <v>58035.90632589</v>
      </c>
    </row>
    <row r="26" customFormat="false" ht="15" hidden="false" customHeight="true" outlineLevel="0" collapsed="false">
      <c r="A26" s="0" t="n">
        <f aca="false">SUM(M$23:M26)</f>
        <v>0.019201792492376</v>
      </c>
      <c r="B26" s="0" t="n">
        <f aca="false">C26*3600/1609.344</f>
        <v>74.9859983230225</v>
      </c>
      <c r="C26" s="0" t="n">
        <f aca="false">G26</f>
        <v>33.521740690324</v>
      </c>
      <c r="D26" s="0" t="n">
        <f aca="false">(C26+C25)/2</f>
        <v>33.5227838781424</v>
      </c>
      <c r="E26" s="0" t="n">
        <f aca="false">F26*$F$9</f>
        <v>7.9495397579491</v>
      </c>
      <c r="F26" s="0" t="n">
        <f aca="false">(C25-C26)/0.5</f>
        <v>0.00417275127389871</v>
      </c>
      <c r="G26" s="0" t="n">
        <f aca="false">G25-L25</f>
        <v>33.521740690324</v>
      </c>
      <c r="H26" s="0" t="n">
        <f aca="false">G26*G26</f>
        <v>1123.70709890932</v>
      </c>
      <c r="I26" s="0" t="n">
        <f aca="false">1000*COUNT(Q$24:Q26)/N$16</f>
        <v>0.482780817508851</v>
      </c>
      <c r="J26" s="0" t="n">
        <f aca="false">$F$22*H26+$E$22*G26+$D$22</f>
        <v>827.898292619687</v>
      </c>
      <c r="K26" s="0" t="n">
        <f aca="false">J26/$F$9</f>
        <v>0.434567756168895</v>
      </c>
      <c r="L26" s="0" t="n">
        <f aca="false">K26*M26</f>
        <v>0.00208631472167478</v>
      </c>
      <c r="M26" s="0" t="n">
        <f aca="false">N26</f>
        <v>0.0048008962746512</v>
      </c>
      <c r="N26" s="0" t="n">
        <f aca="false">3600/(B26*N$15)</f>
        <v>0.0048008962746512</v>
      </c>
      <c r="O26" s="0" t="n">
        <f aca="false">ROUND(A26*P$13,0)</f>
        <v>4800</v>
      </c>
      <c r="P26" s="0" t="n">
        <f aca="false">O26-O25</f>
        <v>1200</v>
      </c>
      <c r="Q26" s="0" t="n">
        <f aca="false">F$9*(Q$23-P$13*1000/(P26*N$16))*P$13/SUM(P$24:P26)</f>
        <v>0</v>
      </c>
      <c r="R26" s="0" t="n">
        <f aca="false">F$9*((Q$23^2 - (P$13*1000/(P26*N$16))^2)/2)/(1000*COUNT(Q$24:Q26)/N$16)</f>
        <v>0</v>
      </c>
      <c r="S26" s="0" t="n">
        <f aca="false">COUNT(P$24:P26)/N$16</f>
        <v>0.000482780817508851</v>
      </c>
      <c r="U26" s="0" t="n">
        <f aca="false">V26*V26</f>
        <v>1104.66366813639</v>
      </c>
      <c r="V26" s="0" t="n">
        <f aca="true">OFFSET($G$22:$G$168,V21,0,1,1)</f>
        <v>33.2364809830462</v>
      </c>
      <c r="W26" s="0" t="n">
        <v>1</v>
      </c>
      <c r="Y26" s="0" t="n">
        <f aca="false">Y24</f>
        <v>23.5100816968024</v>
      </c>
      <c r="Z26" s="0" t="n">
        <f aca="false">Y24</f>
        <v>23.5100816968024</v>
      </c>
      <c r="AA26" s="0" t="n">
        <f aca="false">Y24</f>
        <v>23.5100816968024</v>
      </c>
      <c r="AC26" s="0" t="n">
        <f aca="true">$F$9*OFFSET($K$22:$K$168,V21,0,1,1)</f>
        <v>817.58770185999</v>
      </c>
      <c r="AE26" s="0" t="n">
        <f aca="false">AE24</f>
        <v>58035.90632589</v>
      </c>
    </row>
    <row r="27" customFormat="false" ht="15" hidden="false" customHeight="true" outlineLevel="0" collapsed="false">
      <c r="A27" s="0" t="n">
        <f aca="false">SUM(M$23:M27)</f>
        <v>0.024002987582178</v>
      </c>
      <c r="B27" s="0" t="n">
        <f aca="false">C27*3600/1609.344</f>
        <v>74.9813313699049</v>
      </c>
      <c r="C27" s="0" t="n">
        <f aca="false">G27</f>
        <v>33.5196543756023</v>
      </c>
      <c r="D27" s="0" t="n">
        <f aca="false">(C27+C26)/2</f>
        <v>33.5206975329631</v>
      </c>
      <c r="E27" s="0" t="n">
        <f aca="false">F27*$F$9</f>
        <v>7.94930765764901</v>
      </c>
      <c r="F27" s="0" t="n">
        <f aca="false">(C26-C27)/0.5</f>
        <v>0.00417262944334595</v>
      </c>
      <c r="G27" s="0" t="n">
        <f aca="false">G26-L26</f>
        <v>33.5196543756023</v>
      </c>
      <c r="H27" s="0" t="n">
        <f aca="false">G27*G27</f>
        <v>1123.56722945983</v>
      </c>
      <c r="I27" s="0" t="n">
        <f aca="false">1000*COUNT(Q$24:Q27)/N$16</f>
        <v>0.643707756678468</v>
      </c>
      <c r="J27" s="0" t="n">
        <f aca="false">$F$22*H27+$E$22*G27+$D$22</f>
        <v>827.82259699156</v>
      </c>
      <c r="K27" s="0" t="n">
        <f aca="false">J27/$F$9</f>
        <v>0.434528023173236</v>
      </c>
      <c r="L27" s="0" t="n">
        <f aca="false">K27*M27</f>
        <v>0.00208625381124069</v>
      </c>
      <c r="M27" s="0" t="n">
        <f aca="false">N27</f>
        <v>0.00480119508980195</v>
      </c>
      <c r="N27" s="0" t="n">
        <f aca="false">3600/(B27*N$15)</f>
        <v>0.00480119508980195</v>
      </c>
      <c r="O27" s="0" t="n">
        <f aca="false">ROUND(A27*P$13,0)</f>
        <v>6001</v>
      </c>
      <c r="P27" s="0" t="n">
        <f aca="false">O27-O26</f>
        <v>1201</v>
      </c>
      <c r="Q27" s="0" t="n">
        <f aca="false">F$9*(Q$23-P$13*1000/(P27*N$16))*P$13/SUM(P$24:P27)</f>
        <v>2769.31460640976</v>
      </c>
      <c r="R27" s="0" t="n">
        <f aca="false">F$9*((Q$23^2 - (P$13*1000/(P27*N$16))^2)/2)/(1000*COUNT(Q$24:Q27)/N$16)</f>
        <v>2768.73838644192</v>
      </c>
      <c r="S27" s="0" t="n">
        <f aca="false">COUNT(P$24:P27)/N$16</f>
        <v>0.000643707756678468</v>
      </c>
    </row>
    <row r="28" customFormat="false" ht="15" hidden="false" customHeight="true" outlineLevel="0" collapsed="false">
      <c r="A28" s="0" t="n">
        <f aca="false">SUM(M$23:M28)</f>
        <v>0.0288044815156048</v>
      </c>
      <c r="B28" s="0" t="n">
        <f aca="false">C28*3600/1609.344</f>
        <v>74.9766645530401</v>
      </c>
      <c r="C28" s="0" t="n">
        <f aca="false">G28</f>
        <v>33.517568121791</v>
      </c>
      <c r="D28" s="0" t="n">
        <f aca="false">(C28+C27)/2</f>
        <v>33.5186112486967</v>
      </c>
      <c r="E28" s="0" t="n">
        <f aca="false">F28*$F$9</f>
        <v>7.94907557581285</v>
      </c>
      <c r="F28" s="0" t="n">
        <f aca="false">(C27-C28)/0.5</f>
        <v>0.004172507622485</v>
      </c>
      <c r="G28" s="0" t="n">
        <f aca="false">G27-L27</f>
        <v>33.517568121791</v>
      </c>
      <c r="H28" s="0" t="n">
        <f aca="false">G28*G28</f>
        <v>1123.4273727989</v>
      </c>
      <c r="I28" s="0" t="n">
        <f aca="false">1000*COUNT(Q$24:Q28)/N$16</f>
        <v>0.804634695848085</v>
      </c>
      <c r="J28" s="0" t="n">
        <f aca="false">$F$22*H28+$E$22*G28+$D$22</f>
        <v>827.746907797353</v>
      </c>
      <c r="K28" s="0" t="n">
        <f aca="false">J28/$F$9</f>
        <v>0.434488293554773</v>
      </c>
      <c r="L28" s="0" t="n">
        <f aca="false">K28*M28</f>
        <v>0.00208619290564821</v>
      </c>
      <c r="M28" s="0" t="n">
        <f aca="false">N28</f>
        <v>0.00480149393342682</v>
      </c>
      <c r="N28" s="0" t="n">
        <f aca="false">3600/(B28*N$15)</f>
        <v>0.00480149393342682</v>
      </c>
      <c r="O28" s="0" t="n">
        <f aca="false">ROUND(A28*P$13,0)</f>
        <v>7201</v>
      </c>
      <c r="P28" s="0" t="n">
        <f aca="false">O28-O27</f>
        <v>1200</v>
      </c>
      <c r="Q28" s="0" t="n">
        <f aca="false">F$9*(Q$23-P$13*1000/(P28*N$16))*P$13/SUM(P$24:P28)</f>
        <v>0</v>
      </c>
      <c r="R28" s="0" t="n">
        <f aca="false">F$9*((Q$23^2 - (P$13*1000/(P28*N$16))^2)/2)/(1000*COUNT(Q$24:Q28)/N$16)</f>
        <v>0</v>
      </c>
      <c r="S28" s="0" t="n">
        <f aca="false">COUNT(P$24:P28)/N$16</f>
        <v>0.000804634695848085</v>
      </c>
      <c r="U28" s="0" t="n">
        <v>1000</v>
      </c>
    </row>
    <row r="29" customFormat="false" ht="15" hidden="false" customHeight="true" outlineLevel="0" collapsed="false">
      <c r="A29" s="0" t="n">
        <f aca="false">SUM(M$23:M29)</f>
        <v>0.033606274321135</v>
      </c>
      <c r="B29" s="0" t="n">
        <f aca="false">C29*3600/1609.344</f>
        <v>74.9719978724172</v>
      </c>
      <c r="C29" s="0" t="n">
        <f aca="false">G29</f>
        <v>33.5154819288854</v>
      </c>
      <c r="D29" s="0" t="n">
        <f aca="false">(C29+C28)/2</f>
        <v>33.5165250253382</v>
      </c>
      <c r="E29" s="0" t="n">
        <f aca="false">F29*$F$9</f>
        <v>7.94884351241353</v>
      </c>
      <c r="F29" s="0" t="n">
        <f aca="false">(C28-C29)/0.5</f>
        <v>0.00417238581130164</v>
      </c>
      <c r="G29" s="0" t="n">
        <f aca="false">G28-L28</f>
        <v>33.5154819288854</v>
      </c>
      <c r="H29" s="0" t="n">
        <f aca="false">G29*G29</f>
        <v>1123.28752892544</v>
      </c>
      <c r="I29" s="0" t="n">
        <f aca="false">1000*COUNT(Q$24:Q29)/N$16</f>
        <v>0.965561635017702</v>
      </c>
      <c r="J29" s="0" t="n">
        <f aca="false">$F$22*H29+$E$22*G29+$D$22</f>
        <v>827.671225036521</v>
      </c>
      <c r="K29" s="0" t="n">
        <f aca="false">J29/$F$9</f>
        <v>0.434448567313218</v>
      </c>
      <c r="L29" s="0" t="n">
        <f aca="false">K29*M29</f>
        <v>0.00208613200489752</v>
      </c>
      <c r="M29" s="0" t="n">
        <f aca="false">N29</f>
        <v>0.00480179280553022</v>
      </c>
      <c r="N29" s="0" t="n">
        <f aca="false">3600/(B29*N$15)</f>
        <v>0.00480179280553022</v>
      </c>
      <c r="O29" s="0" t="n">
        <f aca="false">ROUND(A29*P$13,0)</f>
        <v>8402</v>
      </c>
      <c r="P29" s="0" t="n">
        <f aca="false">O29-O28</f>
        <v>1201</v>
      </c>
      <c r="Q29" s="0" t="n">
        <f aca="false">F$9*(Q$23-P$13*1000/(P29*N$16))*P$13/SUM(P$24:P29)</f>
        <v>1846.08156420067</v>
      </c>
      <c r="R29" s="0" t="n">
        <f aca="false">F$9*((Q$23^2 - (P$13*1000/(P29*N$16))^2)/2)/(1000*COUNT(Q$24:Q29)/N$16)</f>
        <v>1845.82559096128</v>
      </c>
      <c r="S29" s="0" t="n">
        <f aca="false">INT(U24*$U$28)</f>
        <v>1124126</v>
      </c>
      <c r="T29" s="0" t="n">
        <f aca="false">INT(V24*$U$28)</f>
        <v>33528</v>
      </c>
      <c r="U29" s="0" t="n">
        <f aca="false">INT(W24*$U$28)</f>
        <v>1000</v>
      </c>
      <c r="Y29" s="0" t="n">
        <f aca="false">T30*U31-T31*U30</f>
        <v>146000</v>
      </c>
      <c r="Z29" s="0" t="n">
        <f aca="false">T31*U29-T29*U31</f>
        <v>-292000</v>
      </c>
      <c r="AA29" s="0" t="n">
        <f aca="false">T29*U30-T30*U29</f>
        <v>146000</v>
      </c>
      <c r="AC29" s="0" t="n">
        <f aca="false">INT(AC24*$U$28)</f>
        <v>828125</v>
      </c>
      <c r="AD29" s="0" t="s">
        <v>151</v>
      </c>
      <c r="AE29" s="0" t="n">
        <f aca="false">Y29*AC29+Z29*AC30+AA29*AC31</f>
        <v>4672000</v>
      </c>
      <c r="AF29" s="0" t="n">
        <f aca="false">AE29/AB33</f>
        <v>0.524590163934426</v>
      </c>
    </row>
    <row r="30" customFormat="false" ht="15" hidden="false" customHeight="true" outlineLevel="0" collapsed="false">
      <c r="A30" s="0" t="n">
        <f aca="false">SUM(M$23:M30)</f>
        <v>0.0384083660272515</v>
      </c>
      <c r="B30" s="0" t="n">
        <f aca="false">C30*3600/1609.344</f>
        <v>74.9673313280255</v>
      </c>
      <c r="C30" s="0" t="n">
        <f aca="false">G30</f>
        <v>33.5133957968805</v>
      </c>
      <c r="D30" s="0" t="n">
        <f aca="false">(C30+C29)/2</f>
        <v>33.5144388628829</v>
      </c>
      <c r="E30" s="0" t="n">
        <f aca="false">F30*$F$9</f>
        <v>7.94861146745108</v>
      </c>
      <c r="F30" s="0" t="n">
        <f aca="false">(C29-C30)/0.5</f>
        <v>0.00417226400979587</v>
      </c>
      <c r="G30" s="0" t="n">
        <f aca="false">G29-L29</f>
        <v>33.5133957968805</v>
      </c>
      <c r="H30" s="0" t="n">
        <f aca="false">G30*G30</f>
        <v>1123.14769783837</v>
      </c>
      <c r="I30" s="0" t="n">
        <f aca="false">1000*COUNT(Q$24:Q30)/N$16</f>
        <v>1.12648857418732</v>
      </c>
      <c r="J30" s="0" t="n">
        <f aca="false">$F$22*H30+$E$22*G30+$D$22</f>
        <v>827.595548708519</v>
      </c>
      <c r="K30" s="0" t="n">
        <f aca="false">J30/$F$9</f>
        <v>0.434408844448286</v>
      </c>
      <c r="L30" s="0" t="n">
        <f aca="false">K30*M30</f>
        <v>0.00208607110898878</v>
      </c>
      <c r="M30" s="0" t="n">
        <f aca="false">N30</f>
        <v>0.00480209170611652</v>
      </c>
      <c r="N30" s="0" t="n">
        <f aca="false">3600/(B30*N$15)</f>
        <v>0.00480209170611652</v>
      </c>
      <c r="O30" s="0" t="n">
        <f aca="false">ROUND(A30*P$13,0)</f>
        <v>9602</v>
      </c>
      <c r="P30" s="0" t="n">
        <f aca="false">O30-O29</f>
        <v>1200</v>
      </c>
      <c r="Q30" s="0" t="n">
        <f aca="false">F$9*(Q$23-P$13*1000/(P30*N$16))*P$13/SUM(P$24:P30)</f>
        <v>0</v>
      </c>
      <c r="R30" s="0" t="n">
        <f aca="false">F$9*((Q$23^2 - (P$13*1000/(P30*N$16))^2)/2)/(1000*COUNT(Q$24:Q30)/N$16)</f>
        <v>0</v>
      </c>
      <c r="S30" s="0" t="n">
        <f aca="false">INT(U25*$U$28)</f>
        <v>1114364</v>
      </c>
      <c r="T30" s="0" t="n">
        <f aca="false">INT(V25*$U$28)</f>
        <v>33382</v>
      </c>
      <c r="U30" s="0" t="n">
        <f aca="false">INT(W25*$U$28)</f>
        <v>1000</v>
      </c>
      <c r="Y30" s="0" t="n">
        <f aca="false">S31*U30-S30*U31</f>
        <v>-9701000</v>
      </c>
      <c r="Z30" s="0" t="n">
        <f aca="false">S29*U31-S31*U29</f>
        <v>19463000</v>
      </c>
      <c r="AA30" s="0" t="n">
        <f aca="false">S30*U29-S29*U30</f>
        <v>-9762000</v>
      </c>
      <c r="AC30" s="0" t="n">
        <f aca="false">INT(AC25*$U$28)</f>
        <v>822840</v>
      </c>
      <c r="AD30" s="0" t="s">
        <v>152</v>
      </c>
      <c r="AE30" s="0" t="n">
        <f aca="false">Y30*AC29+Z30*AC30+AA30*AC31</f>
        <v>10001000</v>
      </c>
      <c r="AF30" s="0" t="n">
        <f aca="false">AE30/AB33</f>
        <v>1.12295081967213</v>
      </c>
    </row>
    <row r="31" customFormat="false" ht="15" hidden="false" customHeight="true" outlineLevel="0" collapsed="false">
      <c r="A31" s="0" t="n">
        <f aca="false">SUM(M$23:M31)</f>
        <v>0.0432107566624416</v>
      </c>
      <c r="B31" s="0" t="n">
        <f aca="false">C31*3600/1609.344</f>
        <v>74.9626649198539</v>
      </c>
      <c r="C31" s="0" t="n">
        <f aca="false">G31</f>
        <v>33.5113097257715</v>
      </c>
      <c r="D31" s="0" t="n">
        <f aca="false">(C31+C30)/2</f>
        <v>33.512352761326</v>
      </c>
      <c r="E31" s="0" t="n">
        <f aca="false">F31*$F$9</f>
        <v>7.94837944095255</v>
      </c>
      <c r="F31" s="0" t="n">
        <f aca="false">(C30-C31)/0.5</f>
        <v>0.0041721422179819</v>
      </c>
      <c r="G31" s="0" t="n">
        <f aca="false">G30-L30</f>
        <v>33.5113097257715</v>
      </c>
      <c r="H31" s="0" t="n">
        <f aca="false">G31*G31</f>
        <v>1123.00787953659</v>
      </c>
      <c r="I31" s="0" t="n">
        <f aca="false">1000*COUNT(Q$24:Q31)/N$16</f>
        <v>1.28741551335694</v>
      </c>
      <c r="J31" s="0" t="n">
        <f aca="false">$F$22*H31+$E$22*G31+$D$22</f>
        <v>827.519878812801</v>
      </c>
      <c r="K31" s="0" t="n">
        <f aca="false">J31/$F$9</f>
        <v>0.434369124959691</v>
      </c>
      <c r="L31" s="0" t="n">
        <f aca="false">K31*M31</f>
        <v>0.00208601021792214</v>
      </c>
      <c r="M31" s="0" t="n">
        <f aca="false">N31</f>
        <v>0.0048023906351901</v>
      </c>
      <c r="N31" s="0" t="n">
        <f aca="false">3600/(B31*N$15)</f>
        <v>0.0048023906351901</v>
      </c>
      <c r="O31" s="0" t="n">
        <f aca="false">ROUND(A31*P$13,0)</f>
        <v>10803</v>
      </c>
      <c r="P31" s="0" t="n">
        <f aca="false">O31-O30</f>
        <v>1201</v>
      </c>
      <c r="Q31" s="0" t="n">
        <f aca="false">F$9*(Q$23-P$13*1000/(P31*N$16))*P$13/SUM(P$24:P31)</f>
        <v>1384.51311312853</v>
      </c>
      <c r="R31" s="0" t="n">
        <f aca="false">F$9*((Q$23^2 - (P$13*1000/(P31*N$16))^2)/2)/(1000*COUNT(Q$24:Q31)/N$16)</f>
        <v>1384.36919322096</v>
      </c>
      <c r="S31" s="0" t="n">
        <f aca="false">INT(U26*$U$28)</f>
        <v>1104663</v>
      </c>
      <c r="T31" s="0" t="n">
        <f aca="false">INT(V26*$U$28)</f>
        <v>33236</v>
      </c>
      <c r="U31" s="0" t="n">
        <f aca="false">INT(W26*$U$28)</f>
        <v>1000</v>
      </c>
      <c r="Y31" s="0" t="n">
        <f aca="false">S30*T31-S31*T30</f>
        <v>161141638</v>
      </c>
      <c r="Z31" s="0" t="n">
        <f aca="false">S31*T29-S29*T31</f>
        <v>-324310672</v>
      </c>
      <c r="AA31" s="0" t="n">
        <f aca="false">S29*T30-S30*T29</f>
        <v>163177940</v>
      </c>
      <c r="AC31" s="0" t="n">
        <f aca="false">INT(AC26*$U$28)</f>
        <v>817587</v>
      </c>
      <c r="AD31" s="0" t="s">
        <v>119</v>
      </c>
      <c r="AE31" s="0" t="n">
        <f aca="false">Y31*AC29+Z31*AC30+AA31*AC31</f>
        <v>1788051050</v>
      </c>
      <c r="AF31" s="0" t="n">
        <f aca="false">AE31/AB33</f>
        <v>200.769262295082</v>
      </c>
    </row>
    <row r="32" customFormat="false" ht="15" hidden="false" customHeight="true" outlineLevel="0" collapsed="false">
      <c r="A32" s="0" t="n">
        <f aca="false">SUM(M$23:M32)</f>
        <v>0.048013446255197</v>
      </c>
      <c r="B32" s="0" t="n">
        <f aca="false">C32*3600/1609.344</f>
        <v>74.9579986478919</v>
      </c>
      <c r="C32" s="0" t="n">
        <f aca="false">G32</f>
        <v>33.5092237155536</v>
      </c>
      <c r="D32" s="0" t="n">
        <f aca="false">(C32+C31)/2</f>
        <v>33.5102667206625</v>
      </c>
      <c r="E32" s="0" t="n">
        <f aca="false">F32*$F$9</f>
        <v>7.94814743289087</v>
      </c>
      <c r="F32" s="0" t="n">
        <f aca="false">(C31-C32)/0.5</f>
        <v>0.00417202043584553</v>
      </c>
      <c r="G32" s="0" t="n">
        <f aca="false">G31-L31</f>
        <v>33.5092237155536</v>
      </c>
      <c r="H32" s="0" t="n">
        <f aca="false">G32*G32</f>
        <v>1122.86807401902</v>
      </c>
      <c r="I32" s="0" t="n">
        <f aca="false">1000*COUNT(Q$24:Q32)/N$16</f>
        <v>1.44834245252655</v>
      </c>
      <c r="J32" s="0" t="n">
        <f aca="false">$F$22*H32+$E$22*G32+$D$22</f>
        <v>827.444215348821</v>
      </c>
      <c r="K32" s="0" t="n">
        <f aca="false">J32/$F$9</f>
        <v>0.434329408847145</v>
      </c>
      <c r="L32" s="0" t="n">
        <f aca="false">K32*M32</f>
        <v>0.00208594933169777</v>
      </c>
      <c r="M32" s="0" t="n">
        <f aca="false">N32</f>
        <v>0.00480268959275535</v>
      </c>
      <c r="N32" s="0" t="n">
        <f aca="false">3600/(B32*N$15)</f>
        <v>0.00480268959275535</v>
      </c>
      <c r="O32" s="0" t="n">
        <f aca="false">ROUND(A32*P$13,0)</f>
        <v>12003</v>
      </c>
      <c r="P32" s="0" t="n">
        <f aca="false">O32-O31</f>
        <v>1200</v>
      </c>
      <c r="Q32" s="0" t="n">
        <f aca="false">F$9*(Q$23-P$13*1000/(P32*N$16))*P$13/SUM(P$24:P32)</f>
        <v>0</v>
      </c>
      <c r="R32" s="0" t="n">
        <f aca="false">F$9*((Q$23^2 - (P$13*1000/(P32*N$16))^2)/2)/(1000*COUNT(Q$24:Q32)/N$16)</f>
        <v>0</v>
      </c>
    </row>
    <row r="33" customFormat="false" ht="15" hidden="false" customHeight="true" outlineLevel="0" collapsed="false">
      <c r="A33" s="0" t="n">
        <f aca="false">SUM(M$23:M33)</f>
        <v>0.0528164348340137</v>
      </c>
      <c r="B33" s="0" t="n">
        <f aca="false">C33*3600/1609.344</f>
        <v>74.9533325121284</v>
      </c>
      <c r="C33" s="0" t="n">
        <f aca="false">G33</f>
        <v>33.5071377662219</v>
      </c>
      <c r="D33" s="0" t="n">
        <f aca="false">(C33+C32)/2</f>
        <v>33.5081807408877</v>
      </c>
      <c r="E33" s="0" t="n">
        <f aca="false">F33*$F$9</f>
        <v>7.94791544329311</v>
      </c>
      <c r="F33" s="0" t="n">
        <f aca="false">(C32-C33)/0.5</f>
        <v>0.00417189866340095</v>
      </c>
      <c r="G33" s="0" t="n">
        <f aca="false">G32-L32</f>
        <v>33.5071377662219</v>
      </c>
      <c r="H33" s="0" t="n">
        <f aca="false">G33*G33</f>
        <v>1122.72828128457</v>
      </c>
      <c r="I33" s="0" t="n">
        <f aca="false">1000*COUNT(Q$24:Q33)/N$16</f>
        <v>1.60926939169617</v>
      </c>
      <c r="J33" s="0" t="n">
        <f aca="false">$F$22*H33+$E$22*G33+$D$22</f>
        <v>827.368558316034</v>
      </c>
      <c r="K33" s="0" t="n">
        <f aca="false">J33/$F$9</f>
        <v>0.434289696110364</v>
      </c>
      <c r="L33" s="0" t="n">
        <f aca="false">K33*M33</f>
        <v>0.00208588845031583</v>
      </c>
      <c r="M33" s="0" t="n">
        <f aca="false">N33</f>
        <v>0.00480298857881666</v>
      </c>
      <c r="N33" s="0" t="n">
        <f aca="false">3600/(B33*N$15)</f>
        <v>0.00480298857881666</v>
      </c>
      <c r="O33" s="0" t="n">
        <f aca="false">ROUND(A33*P$13,0)</f>
        <v>13204</v>
      </c>
      <c r="P33" s="0" t="n">
        <f aca="false">O33-O32</f>
        <v>1201</v>
      </c>
      <c r="Q33" s="0" t="n">
        <f aca="false">F$9*(Q$23-P$13*1000/(P33*N$16))*P$13/SUM(P$24:P33)</f>
        <v>1107.58742297345</v>
      </c>
      <c r="R33" s="0" t="n">
        <f aca="false">F$9*((Q$23^2 - (P$13*1000/(P33*N$16))^2)/2)/(1000*COUNT(Q$24:Q33)/N$16)</f>
        <v>1107.49535457677</v>
      </c>
      <c r="Y33" s="0" t="n">
        <f aca="false">S29*(T30*U31-T31*U30)</f>
        <v>164122396000</v>
      </c>
      <c r="Z33" s="0" t="n">
        <f aca="false">T29*(S30*U31-S31*U30)</f>
        <v>325255128000</v>
      </c>
      <c r="AA33" s="0" t="n">
        <f aca="false">U29*(S30*T31-S31*T30)</f>
        <v>161141638000</v>
      </c>
      <c r="AB33" s="0" t="n">
        <f aca="false">Y33-Z33+AA33</f>
        <v>8906000</v>
      </c>
    </row>
    <row r="34" customFormat="false" ht="15" hidden="false" customHeight="true" outlineLevel="0" collapsed="false">
      <c r="A34" s="0" t="n">
        <f aca="false">SUM(M$23:M34)</f>
        <v>0.0576197224273921</v>
      </c>
      <c r="B34" s="0" t="n">
        <f aca="false">C34*3600/1609.344</f>
        <v>74.9486665125527</v>
      </c>
      <c r="C34" s="0" t="n">
        <f aca="false">G34</f>
        <v>33.5050518777716</v>
      </c>
      <c r="D34" s="0" t="n">
        <f aca="false">(C34+C33)/2</f>
        <v>33.5060948219967</v>
      </c>
      <c r="E34" s="0" t="n">
        <f aca="false">F34*$F$9</f>
        <v>7.94768347213222</v>
      </c>
      <c r="F34" s="0" t="n">
        <f aca="false">(C33-C34)/0.5</f>
        <v>0.00417177690063397</v>
      </c>
      <c r="G34" s="0" t="n">
        <f aca="false">G33-L33</f>
        <v>33.5050518777716</v>
      </c>
      <c r="H34" s="0" t="n">
        <f aca="false">G34*G34</f>
        <v>1122.58850133216</v>
      </c>
      <c r="I34" s="0" t="n">
        <f aca="false">1000*COUNT(Q$24:Q34)/N$16</f>
        <v>1.77019633086579</v>
      </c>
      <c r="J34" s="0" t="n">
        <f aca="false">$F$22*H34+$E$22*G34+$D$22</f>
        <v>827.292907713894</v>
      </c>
      <c r="K34" s="0" t="n">
        <f aca="false">J34/$F$9</f>
        <v>0.43424998674906</v>
      </c>
      <c r="L34" s="0" t="n">
        <f aca="false">K34*M34</f>
        <v>0.0020858275737765</v>
      </c>
      <c r="M34" s="0" t="n">
        <f aca="false">N34</f>
        <v>0.00480328759337841</v>
      </c>
      <c r="N34" s="0" t="n">
        <f aca="false">3600/(B34*N$15)</f>
        <v>0.00480328759337841</v>
      </c>
      <c r="O34" s="0" t="n">
        <f aca="false">ROUND(A34*P$13,0)</f>
        <v>14405</v>
      </c>
      <c r="P34" s="0" t="n">
        <f aca="false">O34-O33</f>
        <v>1201</v>
      </c>
      <c r="Q34" s="0" t="n">
        <f aca="false">F$9*(Q$23-P$13*1000/(P34*N$16))*P$13/SUM(P$24:P34)</f>
        <v>1006.85190650309</v>
      </c>
      <c r="R34" s="0" t="n">
        <f aca="false">F$9*((Q$23^2 - (P$13*1000/(P34*N$16))^2)/2)/(1000*COUNT(Q$24:Q34)/N$16)</f>
        <v>1006.81395870615</v>
      </c>
      <c r="Y34" s="0" t="n">
        <f aca="false">LN(Y33)/LN(2)</f>
        <v>37.2559811649618</v>
      </c>
      <c r="Z34" s="0" t="n">
        <f aca="false">LN(Z33)/LN(2)</f>
        <v>38.242780846536</v>
      </c>
      <c r="AA34" s="0" t="n">
        <f aca="false">LN(AA33)/LN(2)</f>
        <v>37.2295383694285</v>
      </c>
      <c r="AB34" s="0" t="n">
        <f aca="false">LN(AB33)/LN(2)</f>
        <v>23.086346181105</v>
      </c>
      <c r="AG34" s="0" t="n">
        <v>20000000</v>
      </c>
    </row>
    <row r="35" customFormat="false" ht="15" hidden="false" customHeight="true" outlineLevel="0" collapsed="false">
      <c r="A35" s="0" t="n">
        <f aca="false">SUM(M$23:M35)</f>
        <v>0.062423309063837</v>
      </c>
      <c r="B35" s="0" t="n">
        <f aca="false">C35*3600/1609.344</f>
        <v>74.9440006491539</v>
      </c>
      <c r="C35" s="0" t="n">
        <f aca="false">G35</f>
        <v>33.5029660501978</v>
      </c>
      <c r="D35" s="0" t="n">
        <f aca="false">(C35+C34)/2</f>
        <v>33.5040089639847</v>
      </c>
      <c r="E35" s="0" t="n">
        <f aca="false">F35*$F$9</f>
        <v>7.94745151943524</v>
      </c>
      <c r="F35" s="0" t="n">
        <f aca="false">(C34-C35)/0.5</f>
        <v>0.0041716551475588</v>
      </c>
      <c r="G35" s="0" t="n">
        <f aca="false">G34-L34</f>
        <v>33.5029660501978</v>
      </c>
      <c r="H35" s="0" t="n">
        <f aca="false">G35*G35</f>
        <v>1122.44873416071</v>
      </c>
      <c r="I35" s="0" t="n">
        <f aca="false">1000*COUNT(Q$24:Q35)/N$16</f>
        <v>1.9311232700354</v>
      </c>
      <c r="J35" s="0" t="n">
        <f aca="false">$F$22*H35+$E$22*G35+$D$22</f>
        <v>827.217263541857</v>
      </c>
      <c r="K35" s="0" t="n">
        <f aca="false">J35/$F$9</f>
        <v>0.434210280762947</v>
      </c>
      <c r="L35" s="0" t="n">
        <f aca="false">K35*M35</f>
        <v>0.00208576670207992</v>
      </c>
      <c r="M35" s="0" t="n">
        <f aca="false">N35</f>
        <v>0.00480358663644498</v>
      </c>
      <c r="N35" s="0" t="n">
        <f aca="false">3600/(B35*N$15)</f>
        <v>0.00480358663644498</v>
      </c>
      <c r="O35" s="0" t="n">
        <f aca="false">ROUND(A35*P$13,0)</f>
        <v>15606</v>
      </c>
      <c r="P35" s="0" t="n">
        <f aca="false">O35-O34</f>
        <v>1201</v>
      </c>
      <c r="Q35" s="0" t="n">
        <f aca="false">F$9*(Q$23-P$13*1000/(P35*N$16))*P$13/SUM(P$24:P35)</f>
        <v>922.912635386176</v>
      </c>
      <c r="R35" s="0" t="n">
        <f aca="false">F$9*((Q$23^2 - (P$13*1000/(P35*N$16))^2)/2)/(1000*COUNT(Q$24:Q35)/N$16)</f>
        <v>922.912795480639</v>
      </c>
      <c r="AD35" s="0" t="n">
        <v>7000</v>
      </c>
      <c r="AE35" s="0" t="n">
        <f aca="false">AD35/2</f>
        <v>3500</v>
      </c>
      <c r="AG35" s="0" t="n">
        <f aca="false">AG34/16384</f>
        <v>1220.703125</v>
      </c>
    </row>
    <row r="36" customFormat="false" ht="15" hidden="false" customHeight="true" outlineLevel="0" collapsed="false">
      <c r="A36" s="0" t="n">
        <f aca="false">SUM(M$23:M36)</f>
        <v>0.0672271947718578</v>
      </c>
      <c r="B36" s="0" t="n">
        <f aca="false">C36*3600/1609.344</f>
        <v>74.9393349219213</v>
      </c>
      <c r="C36" s="0" t="n">
        <f aca="false">G36</f>
        <v>33.5008802834957</v>
      </c>
      <c r="D36" s="0" t="n">
        <f aca="false">(C36+C35)/2</f>
        <v>33.5019231668467</v>
      </c>
      <c r="E36" s="0" t="n">
        <f aca="false">F36*$F$9</f>
        <v>7.94721958517513</v>
      </c>
      <c r="F36" s="0" t="n">
        <f aca="false">(C35-C36)/0.5</f>
        <v>0.00417153340416121</v>
      </c>
      <c r="G36" s="0" t="n">
        <f aca="false">G35-L35</f>
        <v>33.5008802834957</v>
      </c>
      <c r="H36" s="0" t="n">
        <f aca="false">G36*G36</f>
        <v>1122.30897976911</v>
      </c>
      <c r="I36" s="0" t="n">
        <f aca="false">1000*COUNT(Q$24:Q36)/N$16</f>
        <v>2.09205020920502</v>
      </c>
      <c r="J36" s="0" t="n">
        <f aca="false">$F$22*H36+$E$22*G36+$D$22</f>
        <v>827.141625799377</v>
      </c>
      <c r="K36" s="0" t="n">
        <f aca="false">J36/$F$9</f>
        <v>0.434170578151739</v>
      </c>
      <c r="L36" s="0" t="n">
        <f aca="false">K36*M36</f>
        <v>0.00208570583522626</v>
      </c>
      <c r="M36" s="0" t="n">
        <f aca="false">N36</f>
        <v>0.00480388570802078</v>
      </c>
      <c r="N36" s="0" t="n">
        <f aca="false">3600/(B36*N$15)</f>
        <v>0.00480388570802078</v>
      </c>
      <c r="O36" s="0" t="n">
        <f aca="false">ROUND(A36*P$13,0)</f>
        <v>16807</v>
      </c>
      <c r="P36" s="0" t="n">
        <f aca="false">O36-O35</f>
        <v>1201</v>
      </c>
      <c r="Q36" s="0" t="n">
        <f aca="false">F$9*(Q$23-P$13*1000/(P36*N$16))*P$13/SUM(P$24:P36)</f>
        <v>851.892062880327</v>
      </c>
      <c r="R36" s="0" t="n">
        <f aca="false">F$9*((Q$23^2 - (P$13*1000/(P36*N$16))^2)/2)/(1000*COUNT(Q$24:Q36)/N$16)</f>
        <v>851.91950352059</v>
      </c>
      <c r="U36" s="0" t="n">
        <f aca="false">LN(ABS(Y29))/LN(2)</f>
        <v>17.1556088435421</v>
      </c>
      <c r="V36" s="0" t="n">
        <f aca="false">LN(ABS(Z29))/LN(2)</f>
        <v>18.1556088435421</v>
      </c>
      <c r="W36" s="0" t="n">
        <f aca="false">LN(ABS(AA29))/LN(2)</f>
        <v>17.1556088435421</v>
      </c>
      <c r="Y36" s="0" t="e">
        <f aca="false">#REF!*Y$29+#REF!*Y$30+#REF!*Y$31</f>
        <v>#REF!</v>
      </c>
      <c r="Z36" s="0" t="e">
        <f aca="false">#REF!*Z$29+#REF!*Z$30+#REF!*Z$31</f>
        <v>#REF!</v>
      </c>
      <c r="AA36" s="0" t="e">
        <f aca="false">#REF!*AA$29+#REF!*AA$30+#REF!*AA$31</f>
        <v>#REF!</v>
      </c>
      <c r="AE36" s="0" t="n">
        <f aca="false">AE35/60</f>
        <v>58.3333333333333</v>
      </c>
      <c r="AF36" s="0" t="n">
        <f aca="false">1/AE36</f>
        <v>0.0171428571428571</v>
      </c>
      <c r="AG36" s="0" t="n">
        <f aca="false">AF36*AG35</f>
        <v>20.9263392857143</v>
      </c>
    </row>
    <row r="37" customFormat="false" ht="15" hidden="false" customHeight="true" outlineLevel="0" collapsed="false">
      <c r="A37" s="0" t="n">
        <f aca="false">SUM(M$23:M37)</f>
        <v>0.072031379579968</v>
      </c>
      <c r="B37" s="0" t="n">
        <f aca="false">C37*3600/1609.344</f>
        <v>74.9346693308439</v>
      </c>
      <c r="C37" s="0" t="n">
        <f aca="false">G37</f>
        <v>33.4987945776605</v>
      </c>
      <c r="D37" s="0" t="n">
        <f aca="false">(C37+C36)/2</f>
        <v>33.4998374305781</v>
      </c>
      <c r="E37" s="0" t="n">
        <f aca="false">F37*$F$9</f>
        <v>7.94698766937893</v>
      </c>
      <c r="F37" s="0" t="n">
        <f aca="false">(C36-C37)/0.5</f>
        <v>0.00417141167045543</v>
      </c>
      <c r="G37" s="0" t="n">
        <f aca="false">G36-L36</f>
        <v>33.4987945776605</v>
      </c>
      <c r="H37" s="0" t="n">
        <f aca="false">G37*G37</f>
        <v>1122.1692381563</v>
      </c>
      <c r="I37" s="0" t="n">
        <f aca="false">1000*COUNT(Q$24:Q37)/N$16</f>
        <v>2.25297714837464</v>
      </c>
      <c r="J37" s="0" t="n">
        <f aca="false">$F$22*H37+$E$22*G37+$D$22</f>
        <v>827.065994485908</v>
      </c>
      <c r="K37" s="0" t="n">
        <f aca="false">J37/$F$9</f>
        <v>0.434130878915151</v>
      </c>
      <c r="L37" s="0" t="n">
        <f aca="false">K37*M37</f>
        <v>0.00208564497321568</v>
      </c>
      <c r="M37" s="0" t="n">
        <f aca="false">N37</f>
        <v>0.00480418480811018</v>
      </c>
      <c r="N37" s="0" t="n">
        <f aca="false">3600/(B37*N$15)</f>
        <v>0.00480418480811018</v>
      </c>
      <c r="O37" s="0" t="n">
        <f aca="false">ROUND(A37*P$13,0)</f>
        <v>18008</v>
      </c>
      <c r="P37" s="0" t="n">
        <f aca="false">O37-O36</f>
        <v>1201</v>
      </c>
      <c r="Q37" s="0" t="n">
        <f aca="false">F$9*(Q$23-P$13*1000/(P37*N$16))*P$13/SUM(P$24:P37)</f>
        <v>791.020908220684</v>
      </c>
      <c r="R37" s="0" t="n">
        <f aca="false">F$9*((Q$23^2 - (P$13*1000/(P37*N$16))^2)/2)/(1000*COUNT(Q$24:Q37)/N$16)</f>
        <v>791.068110411976</v>
      </c>
      <c r="U37" s="0" t="n">
        <f aca="false">LN(ABS(Y30))/LN(2)</f>
        <v>23.2097020404054</v>
      </c>
      <c r="V37" s="0" t="n">
        <f aca="false">LN(ABS(Z30))/LN(2)</f>
        <v>24.2142307664962</v>
      </c>
      <c r="W37" s="0" t="n">
        <f aca="false">LN(ABS(AA30))/LN(2)</f>
        <v>23.2187453210558</v>
      </c>
      <c r="Y37" s="0" t="e">
        <f aca="false">#REF!*Y$29+#REF!*Y$30+#REF!*Y$31</f>
        <v>#REF!</v>
      </c>
      <c r="Z37" s="0" t="e">
        <f aca="false">#REF!*Z$29+#REF!*Z$30+#REF!*Z$31</f>
        <v>#REF!</v>
      </c>
      <c r="AA37" s="0" t="e">
        <f aca="false">#REF!*AA$29+#REF!*AA$30+#REF!*AA$31</f>
        <v>#REF!</v>
      </c>
    </row>
    <row r="38" customFormat="false" ht="15" hidden="false" customHeight="true" outlineLevel="0" collapsed="false">
      <c r="A38" s="0" t="n">
        <f aca="false">SUM(M$23:M38)</f>
        <v>0.0768358635166856</v>
      </c>
      <c r="B38" s="0" t="n">
        <f aca="false">C38*3600/1609.344</f>
        <v>74.930003875911</v>
      </c>
      <c r="C38" s="0" t="n">
        <f aca="false">G38</f>
        <v>33.4967089326873</v>
      </c>
      <c r="D38" s="0" t="n">
        <f aca="false">(C38+C37)/2</f>
        <v>33.4977517551739</v>
      </c>
      <c r="E38" s="0" t="n">
        <f aca="false">F38*$F$9</f>
        <v>7.94675577201959</v>
      </c>
      <c r="F38" s="0" t="n">
        <f aca="false">(C37-C38)/0.5</f>
        <v>0.00417128994642724</v>
      </c>
      <c r="G38" s="0" t="n">
        <f aca="false">G37-L37</f>
        <v>33.4967089326873</v>
      </c>
      <c r="H38" s="0" t="n">
        <f aca="false">G38*G38</f>
        <v>1122.02950932117</v>
      </c>
      <c r="I38" s="0" t="n">
        <f aca="false">1000*COUNT(Q$24:Q38)/N$16</f>
        <v>2.41390408754425</v>
      </c>
      <c r="J38" s="0" t="n">
        <f aca="false">$F$22*H38+$E$22*G38+$D$22</f>
        <v>826.990369600906</v>
      </c>
      <c r="K38" s="0" t="n">
        <f aca="false">J38/$F$9</f>
        <v>0.434091183052894</v>
      </c>
      <c r="L38" s="0" t="n">
        <f aca="false">K38*M38</f>
        <v>0.00208558411604836</v>
      </c>
      <c r="M38" s="0" t="n">
        <f aca="false">N38</f>
        <v>0.00480448393671757</v>
      </c>
      <c r="N38" s="0" t="n">
        <f aca="false">3600/(B38*N$15)</f>
        <v>0.00480448393671757</v>
      </c>
      <c r="O38" s="0" t="n">
        <f aca="false">ROUND(A38*P$13,0)</f>
        <v>19209</v>
      </c>
      <c r="P38" s="0" t="n">
        <f aca="false">O38-O37</f>
        <v>1201</v>
      </c>
      <c r="Q38" s="0" t="n">
        <f aca="false">F$9*(Q$23-P$13*1000/(P38*N$16))*P$13/SUM(P$24:P38)</f>
        <v>738.268611548296</v>
      </c>
      <c r="R38" s="0" t="n">
        <f aca="false">F$9*((Q$23^2 - (P$13*1000/(P38*N$16))^2)/2)/(1000*COUNT(Q$24:Q38)/N$16)</f>
        <v>738.330236384511</v>
      </c>
      <c r="U38" s="0" t="n">
        <f aca="false">LN(ABS(Y31))/LN(2)</f>
        <v>27.2637540847664</v>
      </c>
      <c r="V38" s="0" t="n">
        <f aca="false">LN(ABS(Z31))/LN(2)</f>
        <v>28.2728012580334</v>
      </c>
      <c r="W38" s="0" t="n">
        <f aca="false">LN(ABS(AA31))/LN(2)</f>
        <v>27.2818707918754</v>
      </c>
      <c r="Y38" s="0" t="e">
        <f aca="false">#REF!*Y$29+#REF!*Y$30+#REF!*Y$31</f>
        <v>#REF!</v>
      </c>
      <c r="Z38" s="0" t="e">
        <f aca="false">#REF!*Z$29+#REF!*Z$30+#REF!*Z$31</f>
        <v>#REF!</v>
      </c>
      <c r="AA38" s="0" t="e">
        <f aca="false">#REF!*AA$29+#REF!*AA$30+#REF!*AA$31</f>
        <v>#REF!</v>
      </c>
      <c r="AD38" s="0" t="n">
        <f aca="false">2^64</f>
        <v>1.84467440737096E+019</v>
      </c>
    </row>
    <row r="39" customFormat="false" ht="15" hidden="false" customHeight="true" outlineLevel="0" collapsed="false">
      <c r="A39" s="0" t="n">
        <f aca="false">SUM(M$23:M39)</f>
        <v>0.0816406466105329</v>
      </c>
      <c r="B39" s="0" t="n">
        <f aca="false">C39*3600/1609.344</f>
        <v>74.9253385571117</v>
      </c>
      <c r="C39" s="0" t="n">
        <f aca="false">G39</f>
        <v>33.4946233485712</v>
      </c>
      <c r="D39" s="0" t="n">
        <f aca="false">(C39+C38)/2</f>
        <v>33.4956661406292</v>
      </c>
      <c r="E39" s="0" t="n">
        <f aca="false">F39*$F$9</f>
        <v>7.94652389312418</v>
      </c>
      <c r="F39" s="0" t="n">
        <f aca="false">(C38-C39)/0.5</f>
        <v>0.00417116823209085</v>
      </c>
      <c r="G39" s="0" t="n">
        <f aca="false">G38-L38</f>
        <v>33.4946233485712</v>
      </c>
      <c r="H39" s="0" t="n">
        <f aca="false">G39*G39</f>
        <v>1121.88979326265</v>
      </c>
      <c r="I39" s="0" t="n">
        <f aca="false">1000*COUNT(Q$24:Q39)/N$16</f>
        <v>2.57483102671387</v>
      </c>
      <c r="J39" s="0" t="n">
        <f aca="false">$F$22*H39+$E$22*G39+$D$22</f>
        <v>826.914751143825</v>
      </c>
      <c r="K39" s="0" t="n">
        <f aca="false">J39/$F$9</f>
        <v>0.434051490564685</v>
      </c>
      <c r="L39" s="0" t="n">
        <f aca="false">K39*M39</f>
        <v>0.00208552326372444</v>
      </c>
      <c r="M39" s="0" t="n">
        <f aca="false">N39</f>
        <v>0.00480478309384736</v>
      </c>
      <c r="N39" s="0" t="n">
        <f aca="false">3600/(B39*N$15)</f>
        <v>0.00480478309384736</v>
      </c>
      <c r="O39" s="0" t="n">
        <f aca="false">ROUND(A39*P$13,0)</f>
        <v>20410</v>
      </c>
      <c r="P39" s="0" t="n">
        <f aca="false">O39-O38</f>
        <v>1201</v>
      </c>
      <c r="Q39" s="0" t="n">
        <f aca="false">F$9*(Q$23-P$13*1000/(P39*N$16))*P$13/SUM(P$24:P39)</f>
        <v>692.112411523855</v>
      </c>
      <c r="R39" s="0" t="n">
        <f aca="false">F$9*((Q$23^2 - (P$13*1000/(P39*N$16))^2)/2)/(1000*COUNT(Q$24:Q39)/N$16)</f>
        <v>692.184596610479</v>
      </c>
    </row>
    <row r="40" customFormat="false" ht="15" hidden="false" customHeight="true" outlineLevel="0" collapsed="false">
      <c r="A40" s="0" t="n">
        <f aca="false">SUM(M$23:M40)</f>
        <v>0.0864457288900369</v>
      </c>
      <c r="B40" s="0" t="n">
        <f aca="false">C40*3600/1609.344</f>
        <v>74.9206733744352</v>
      </c>
      <c r="C40" s="0" t="n">
        <f aca="false">G40</f>
        <v>33.4925378253075</v>
      </c>
      <c r="D40" s="0" t="n">
        <f aca="false">(C40+C39)/2</f>
        <v>33.4935805869394</v>
      </c>
      <c r="E40" s="0" t="n">
        <f aca="false">F40*$F$9</f>
        <v>7.94629203269269</v>
      </c>
      <c r="F40" s="0" t="n">
        <f aca="false">(C39-C40)/0.5</f>
        <v>0.00417104652744627</v>
      </c>
      <c r="G40" s="0" t="n">
        <f aca="false">G39-L39</f>
        <v>33.4925378253075</v>
      </c>
      <c r="H40" s="0" t="n">
        <f aca="false">G40*G40</f>
        <v>1121.75008997965</v>
      </c>
      <c r="I40" s="0" t="n">
        <f aca="false">1000*COUNT(Q$24:Q40)/N$16</f>
        <v>2.73575796588349</v>
      </c>
      <c r="J40" s="0" t="n">
        <f aca="false">$F$22*H40+$E$22*G40+$D$22</f>
        <v>826.83913911412</v>
      </c>
      <c r="K40" s="0" t="n">
        <f aca="false">J40/$F$9</f>
        <v>0.434011801450236</v>
      </c>
      <c r="L40" s="0" t="n">
        <f aca="false">K40*M40</f>
        <v>0.0020854624162441</v>
      </c>
      <c r="M40" s="0" t="n">
        <f aca="false">N40</f>
        <v>0.00480508227950393</v>
      </c>
      <c r="N40" s="0" t="n">
        <f aca="false">3600/(B40*N$15)</f>
        <v>0.00480508227950393</v>
      </c>
      <c r="O40" s="0" t="n">
        <f aca="false">ROUND(A40*P$13,0)</f>
        <v>21611</v>
      </c>
      <c r="P40" s="0" t="n">
        <f aca="false">O40-O39</f>
        <v>1201</v>
      </c>
      <c r="Q40" s="0" t="n">
        <f aca="false">F$9*(Q$23-P$13*1000/(P40*N$16))*P$13/SUM(P$24:P40)</f>
        <v>651.38794891839</v>
      </c>
      <c r="R40" s="0" t="n">
        <f aca="false">F$9*((Q$23^2 - (P$13*1000/(P40*N$16))^2)/2)/(1000*COUNT(Q$24:Q40)/N$16)</f>
        <v>651.467855633393</v>
      </c>
    </row>
    <row r="41" customFormat="false" ht="15" hidden="false" customHeight="true" outlineLevel="0" collapsed="false">
      <c r="A41" s="0" t="n">
        <f aca="false">SUM(M$23:M41)</f>
        <v>0.0912511103837285</v>
      </c>
      <c r="B41" s="0" t="n">
        <f aca="false">C41*3600/1609.344</f>
        <v>74.9160083278705</v>
      </c>
      <c r="C41" s="0" t="n">
        <f aca="false">G41</f>
        <v>33.4904523628912</v>
      </c>
      <c r="D41" s="0" t="n">
        <f aca="false">(C41+C40)/2</f>
        <v>33.4914950940994</v>
      </c>
      <c r="E41" s="0" t="n">
        <f aca="false">F41*$F$9</f>
        <v>7.94606019072513</v>
      </c>
      <c r="F41" s="0" t="n">
        <f aca="false">(C40-C41)/0.5</f>
        <v>0.00417092483249348</v>
      </c>
      <c r="G41" s="0" t="n">
        <f aca="false">G40-L40</f>
        <v>33.4904523628912</v>
      </c>
      <c r="H41" s="0" t="n">
        <f aca="false">G41*G41</f>
        <v>1121.61039947109</v>
      </c>
      <c r="I41" s="0" t="n">
        <f aca="false">1000*COUNT(Q$24:Q41)/N$16</f>
        <v>2.89668490505311</v>
      </c>
      <c r="J41" s="0" t="n">
        <f aca="false">$F$22*H41+$E$22*G41+$D$22</f>
        <v>826.763533511246</v>
      </c>
      <c r="K41" s="0" t="n">
        <f aca="false">J41/$F$9</f>
        <v>0.43397211570926</v>
      </c>
      <c r="L41" s="0" t="n">
        <f aca="false">K41*M41</f>
        <v>0.0020854015736075</v>
      </c>
      <c r="M41" s="0" t="n">
        <f aca="false">N41</f>
        <v>0.00480538149369167</v>
      </c>
      <c r="N41" s="0" t="n">
        <f aca="false">3600/(B41*N$15)</f>
        <v>0.00480538149369167</v>
      </c>
      <c r="O41" s="0" t="n">
        <f aca="false">ROUND(A41*P$13,0)</f>
        <v>22813</v>
      </c>
      <c r="P41" s="0" t="n">
        <f aca="false">O41-O40</f>
        <v>1202</v>
      </c>
      <c r="Q41" s="0" t="n">
        <f aca="false">F$9*(Q$23-P$13*1000/(P41*N$16))*P$13/SUM(P$24:P41)</f>
        <v>1229.29887515883</v>
      </c>
      <c r="R41" s="0" t="n">
        <f aca="false">F$9*((Q$23^2 - (P$13*1000/(P41*N$16))^2)/2)/(1000*COUNT(Q$24:Q41)/N$16)</f>
        <v>1229.0154042321</v>
      </c>
    </row>
    <row r="42" customFormat="false" ht="15" hidden="false" customHeight="true" outlineLevel="0" collapsed="false">
      <c r="A42" s="0" t="n">
        <f aca="false">SUM(M$23:M42)</f>
        <v>0.0960567911201435</v>
      </c>
      <c r="B42" s="0" t="n">
        <f aca="false">C42*3600/1609.344</f>
        <v>74.911343417407</v>
      </c>
      <c r="C42" s="0" t="n">
        <f aca="false">G42</f>
        <v>33.4883669613176</v>
      </c>
      <c r="D42" s="0" t="n">
        <f aca="false">(C42+C41)/2</f>
        <v>33.4894096621044</v>
      </c>
      <c r="E42" s="0" t="n">
        <f aca="false">F42*$F$9</f>
        <v>7.94582836719443</v>
      </c>
      <c r="F42" s="0" t="n">
        <f aca="false">(C41-C42)/0.5</f>
        <v>0.00417080314721829</v>
      </c>
      <c r="G42" s="0" t="n">
        <f aca="false">G41-L41</f>
        <v>33.4883669613176</v>
      </c>
      <c r="H42" s="0" t="n">
        <f aca="false">G42*G42</f>
        <v>1121.47072173587</v>
      </c>
      <c r="I42" s="0" t="n">
        <f aca="false">1000*COUNT(Q$24:Q42)/N$16</f>
        <v>3.05761184422272</v>
      </c>
      <c r="J42" s="0" t="n">
        <f aca="false">$F$22*H42+$E$22*G42+$D$22</f>
        <v>826.687934334659</v>
      </c>
      <c r="K42" s="0" t="n">
        <f aca="false">J42/$F$9</f>
        <v>0.433932433341474</v>
      </c>
      <c r="L42" s="0" t="n">
        <f aca="false">K42*M42</f>
        <v>0.0020853407358148</v>
      </c>
      <c r="M42" s="0" t="n">
        <f aca="false">N42</f>
        <v>0.00480568073641498</v>
      </c>
      <c r="N42" s="0" t="n">
        <f aca="false">3600/(B42*N$15)</f>
        <v>0.00480568073641498</v>
      </c>
      <c r="O42" s="0" t="n">
        <f aca="false">ROUND(A42*P$13,0)</f>
        <v>24014</v>
      </c>
      <c r="P42" s="0" t="n">
        <f aca="false">O42-O41</f>
        <v>1201</v>
      </c>
      <c r="Q42" s="0" t="n">
        <f aca="false">F$9*(Q$23-P$13*1000/(P42*N$16))*P$13/SUM(P$24:P42)</f>
        <v>582.777216856897</v>
      </c>
      <c r="R42" s="0" t="n">
        <f aca="false">F$9*((Q$23^2 - (P$13*1000/(P42*N$16))^2)/2)/(1000*COUNT(Q$24:Q42)/N$16)</f>
        <v>582.892291882509</v>
      </c>
    </row>
    <row r="43" customFormat="false" ht="15" hidden="false" customHeight="true" outlineLevel="0" collapsed="false">
      <c r="A43" s="0" t="n">
        <f aca="false">SUM(M$23:M43)</f>
        <v>0.100862771127822</v>
      </c>
      <c r="B43" s="0" t="n">
        <f aca="false">C43*3600/1609.344</f>
        <v>74.9066786430338</v>
      </c>
      <c r="C43" s="0" t="n">
        <f aca="false">G43</f>
        <v>33.4862816205818</v>
      </c>
      <c r="D43" s="0" t="n">
        <f aca="false">(C43+C42)/2</f>
        <v>33.4873242909497</v>
      </c>
      <c r="E43" s="0" t="n">
        <f aca="false">F43*$F$9</f>
        <v>7.94559656212765</v>
      </c>
      <c r="F43" s="0" t="n">
        <f aca="false">(C42-C43)/0.5</f>
        <v>0.00417068147163491</v>
      </c>
      <c r="G43" s="0" t="n">
        <f aca="false">G42-L42</f>
        <v>33.4862816205818</v>
      </c>
      <c r="H43" s="0" t="n">
        <f aca="false">G43*G43</f>
        <v>1121.33105677292</v>
      </c>
      <c r="I43" s="0" t="n">
        <f aca="false">1000*COUNT(Q$24:Q43)/N$16</f>
        <v>3.21853878339234</v>
      </c>
      <c r="J43" s="0" t="n">
        <f aca="false">$F$22*H43+$E$22*G43+$D$22</f>
        <v>826.612341583812</v>
      </c>
      <c r="K43" s="0" t="n">
        <f aca="false">J43/$F$9</f>
        <v>0.433892754346589</v>
      </c>
      <c r="L43" s="0" t="n">
        <f aca="false">K43*M43</f>
        <v>0.00208527990286616</v>
      </c>
      <c r="M43" s="0" t="n">
        <f aca="false">N43</f>
        <v>0.00480598000767825</v>
      </c>
      <c r="N43" s="0" t="n">
        <f aca="false">3600/(B43*N$15)</f>
        <v>0.00480598000767825</v>
      </c>
      <c r="O43" s="0" t="n">
        <f aca="false">ROUND(A43*P$13,0)</f>
        <v>25216</v>
      </c>
      <c r="P43" s="0" t="n">
        <f aca="false">O43-O42</f>
        <v>1202</v>
      </c>
      <c r="Q43" s="0" t="n">
        <f aca="false">F$9*(Q$23-P$13*1000/(P43*N$16))*P$13/SUM(P$24:P43)</f>
        <v>1106.29732631612</v>
      </c>
      <c r="R43" s="0" t="n">
        <f aca="false">F$9*((Q$23^2 - (P$13*1000/(P43*N$16))^2)/2)/(1000*COUNT(Q$24:Q43)/N$16)</f>
        <v>1106.11386380889</v>
      </c>
    </row>
    <row r="44" customFormat="false" ht="15" hidden="false" customHeight="true" outlineLevel="0" collapsed="false">
      <c r="A44" s="0" t="n">
        <f aca="false">SUM(M$23:M44)</f>
        <v>0.105669050435308</v>
      </c>
      <c r="B44" s="0" t="n">
        <f aca="false">C44*3600/1609.344</f>
        <v>74.90201400474</v>
      </c>
      <c r="C44" s="0" t="n">
        <f aca="false">G44</f>
        <v>33.484196340679</v>
      </c>
      <c r="D44" s="0" t="n">
        <f aca="false">(C44+C43)/2</f>
        <v>33.4852389806304</v>
      </c>
      <c r="E44" s="0" t="n">
        <f aca="false">F44*$F$9</f>
        <v>7.94536477549772</v>
      </c>
      <c r="F44" s="0" t="n">
        <f aca="false">(C43-C44)/0.5</f>
        <v>0.00417055980572911</v>
      </c>
      <c r="G44" s="0" t="n">
        <f aca="false">G43-L43</f>
        <v>33.484196340679</v>
      </c>
      <c r="H44" s="0" t="n">
        <f aca="false">G44*G44</f>
        <v>1121.19140458114</v>
      </c>
      <c r="I44" s="0" t="n">
        <f aca="false">1000*COUNT(Q$24:Q44)/N$16</f>
        <v>3.37946572256196</v>
      </c>
      <c r="J44" s="0" t="n">
        <f aca="false">$F$22*H44+$E$22*G44+$D$22</f>
        <v>826.536755258162</v>
      </c>
      <c r="K44" s="0" t="n">
        <f aca="false">J44/$F$9</f>
        <v>0.43385307872432</v>
      </c>
      <c r="L44" s="0" t="n">
        <f aca="false">K44*M44</f>
        <v>0.00208521907476175</v>
      </c>
      <c r="M44" s="0" t="n">
        <f aca="false">N44</f>
        <v>0.00480627930748589</v>
      </c>
      <c r="N44" s="0" t="n">
        <f aca="false">3600/(B44*N$15)</f>
        <v>0.00480627930748589</v>
      </c>
      <c r="O44" s="0" t="n">
        <f aca="false">ROUND(A44*P$13,0)</f>
        <v>26417</v>
      </c>
      <c r="P44" s="0" t="n">
        <f aca="false">O44-O43</f>
        <v>1201</v>
      </c>
      <c r="Q44" s="0" t="n">
        <f aca="false">F$9*(Q$23-P$13*1000/(P44*N$16))*P$13/SUM(P$24:P44)</f>
        <v>527.242710289616</v>
      </c>
      <c r="R44" s="0" t="n">
        <f aca="false">F$9*((Q$23^2 - (P$13*1000/(P44*N$16))^2)/2)/(1000*COUNT(Q$24:Q44)/N$16)</f>
        <v>527.378740274651</v>
      </c>
    </row>
    <row r="45" customFormat="false" ht="15" hidden="false" customHeight="true" outlineLevel="0" collapsed="false">
      <c r="A45" s="0" t="n">
        <f aca="false">SUM(M$23:M45)</f>
        <v>0.11047562907115</v>
      </c>
      <c r="B45" s="0" t="n">
        <f aca="false">C45*3600/1609.344</f>
        <v>74.8973495025147</v>
      </c>
      <c r="C45" s="0" t="n">
        <f aca="false">G45</f>
        <v>33.4821111216042</v>
      </c>
      <c r="D45" s="0" t="n">
        <f aca="false">(C45+C44)/2</f>
        <v>33.4831537311416</v>
      </c>
      <c r="E45" s="0" t="n">
        <f aca="false">F45*$F$9</f>
        <v>7.94513300735879</v>
      </c>
      <c r="F45" s="0" t="n">
        <f aca="false">(C44-C45)/0.5</f>
        <v>0.00417043814952933</v>
      </c>
      <c r="G45" s="0" t="n">
        <f aca="false">G44-L44</f>
        <v>33.4821111216042</v>
      </c>
      <c r="H45" s="0" t="n">
        <f aca="false">G45*G45</f>
        <v>1121.05176515945</v>
      </c>
      <c r="I45" s="0" t="n">
        <f aca="false">1000*COUNT(Q$24:Q45)/N$16</f>
        <v>3.54039266173157</v>
      </c>
      <c r="J45" s="0" t="n">
        <f aca="false">$F$22*H45+$E$22*G45+$D$22</f>
        <v>826.461175357163</v>
      </c>
      <c r="K45" s="0" t="n">
        <f aca="false">J45/$F$9</f>
        <v>0.433813406474381</v>
      </c>
      <c r="L45" s="0" t="n">
        <f aca="false">K45*M45</f>
        <v>0.00208515825150173</v>
      </c>
      <c r="M45" s="0" t="n">
        <f aca="false">N45</f>
        <v>0.00480657863584228</v>
      </c>
      <c r="N45" s="0" t="n">
        <f aca="false">3600/(B45*N$15)</f>
        <v>0.00480657863584228</v>
      </c>
      <c r="O45" s="0" t="n">
        <f aca="false">ROUND(A45*P$13,0)</f>
        <v>27619</v>
      </c>
      <c r="P45" s="0" t="n">
        <f aca="false">O45-O44</f>
        <v>1202</v>
      </c>
      <c r="Q45" s="0" t="n">
        <f aca="false">F$9*(Q$23-P$13*1000/(P45*N$16))*P$13/SUM(P$24:P45)</f>
        <v>1005.67154656905</v>
      </c>
      <c r="R45" s="0" t="n">
        <f aca="false">F$9*((Q$23^2 - (P$13*1000/(P45*N$16))^2)/2)/(1000*COUNT(Q$24:Q45)/N$16)</f>
        <v>1005.55805800808</v>
      </c>
    </row>
    <row r="46" customFormat="false" ht="15" hidden="false" customHeight="true" outlineLevel="0" collapsed="false">
      <c r="A46" s="0" t="n">
        <f aca="false">SUM(M$23:M46)</f>
        <v>0.115282507063902</v>
      </c>
      <c r="B46" s="0" t="n">
        <f aca="false">C46*3600/1609.344</f>
        <v>74.8926851363473</v>
      </c>
      <c r="C46" s="0" t="n">
        <f aca="false">G46</f>
        <v>33.4800259633527</v>
      </c>
      <c r="D46" s="0" t="n">
        <f aca="false">(C46+C45)/2</f>
        <v>33.4810685424784</v>
      </c>
      <c r="E46" s="0" t="n">
        <f aca="false">F46*$F$9</f>
        <v>7.94490125765672</v>
      </c>
      <c r="F46" s="0" t="n">
        <f aca="false">(C45-C46)/0.5</f>
        <v>0.00417031650300714</v>
      </c>
      <c r="G46" s="0" t="n">
        <f aca="false">G45-L45</f>
        <v>33.4800259633527</v>
      </c>
      <c r="H46" s="0" t="n">
        <f aca="false">G46*G46</f>
        <v>1120.91213850677</v>
      </c>
      <c r="I46" s="0" t="n">
        <f aca="false">1000*COUNT(Q$24:Q46)/N$16</f>
        <v>3.70131960090119</v>
      </c>
      <c r="J46" s="0" t="n">
        <f aca="false">$F$22*H46+$E$22*G46+$D$22</f>
        <v>826.38560188027</v>
      </c>
      <c r="K46" s="0" t="n">
        <f aca="false">J46/$F$9</f>
        <v>0.433773737596487</v>
      </c>
      <c r="L46" s="0" t="n">
        <f aca="false">K46*M46</f>
        <v>0.00208509743308626</v>
      </c>
      <c r="M46" s="0" t="n">
        <f aca="false">N46</f>
        <v>0.00480687799275183</v>
      </c>
      <c r="N46" s="0" t="n">
        <f aca="false">3600/(B46*N$15)</f>
        <v>0.00480687799275183</v>
      </c>
      <c r="O46" s="0" t="n">
        <f aca="false">ROUND(A46*P$13,0)</f>
        <v>28821</v>
      </c>
      <c r="P46" s="0" t="n">
        <f aca="false">O46-O45</f>
        <v>1202</v>
      </c>
      <c r="Q46" s="0" t="n">
        <f aca="false">F$9*(Q$23-P$13*1000/(P46*N$16))*P$13/SUM(P$24:P46)</f>
        <v>961.907120987938</v>
      </c>
      <c r="R46" s="0" t="n">
        <f aca="false">F$9*((Q$23^2 - (P$13*1000/(P46*N$16))^2)/2)/(1000*COUNT(Q$24:Q46)/N$16)</f>
        <v>961.838142442512</v>
      </c>
    </row>
    <row r="47" customFormat="false" ht="15" hidden="false" customHeight="true" outlineLevel="0" collapsed="false">
      <c r="A47" s="0" t="n">
        <f aca="false">SUM(M$23:M47)</f>
        <v>0.120089684442121</v>
      </c>
      <c r="B47" s="0" t="n">
        <f aca="false">C47*3600/1609.344</f>
        <v>74.8880209062267</v>
      </c>
      <c r="C47" s="0" t="n">
        <f aca="false">G47</f>
        <v>33.4779408659196</v>
      </c>
      <c r="D47" s="0" t="n">
        <f aca="false">(C47+C46)/2</f>
        <v>33.4789834146361</v>
      </c>
      <c r="E47" s="0" t="n">
        <f aca="false">F47*$F$9</f>
        <v>7.94466952641857</v>
      </c>
      <c r="F47" s="0" t="n">
        <f aca="false">(C46-C47)/0.5</f>
        <v>0.00417019486617676</v>
      </c>
      <c r="G47" s="0" t="n">
        <f aca="false">G46-L46</f>
        <v>33.4779408659196</v>
      </c>
      <c r="H47" s="0" t="n">
        <f aca="false">G47*G47</f>
        <v>1120.77252462201</v>
      </c>
      <c r="I47" s="0" t="n">
        <f aca="false">1000*COUNT(Q$24:Q47)/N$16</f>
        <v>3.86224654007081</v>
      </c>
      <c r="J47" s="0" t="n">
        <f aca="false">$F$22*H47+$E$22*G47+$D$22</f>
        <v>826.310034826939</v>
      </c>
      <c r="K47" s="0" t="n">
        <f aca="false">J47/$F$9</f>
        <v>0.43373407209035</v>
      </c>
      <c r="L47" s="0" t="n">
        <f aca="false">K47*M47</f>
        <v>0.00208503661951551</v>
      </c>
      <c r="M47" s="0" t="n">
        <f aca="false">N47</f>
        <v>0.00480717737821894</v>
      </c>
      <c r="N47" s="0" t="n">
        <f aca="false">3600/(B47*N$15)</f>
        <v>0.00480717737821894</v>
      </c>
      <c r="O47" s="0" t="n">
        <f aca="false">ROUND(A47*P$13,0)</f>
        <v>30022</v>
      </c>
      <c r="P47" s="0" t="n">
        <f aca="false">O47-O46</f>
        <v>1201</v>
      </c>
      <c r="Q47" s="0" t="n">
        <f aca="false">F$9*(Q$23-P$13*1000/(P47*N$16))*P$13/SUM(P$24:P47)</f>
        <v>461.296212107878</v>
      </c>
      <c r="R47" s="0" t="n">
        <f aca="false">F$9*((Q$23^2 - (P$13*1000/(P47*N$16))^2)/2)/(1000*COUNT(Q$24:Q47)/N$16)</f>
        <v>461.45639774032</v>
      </c>
    </row>
    <row r="48" customFormat="false" ht="15" hidden="false" customHeight="true" outlineLevel="0" collapsed="false">
      <c r="A48" s="0" t="n">
        <f aca="false">SUM(M$23:M48)</f>
        <v>0.124897161234369</v>
      </c>
      <c r="B48" s="0" t="n">
        <f aca="false">C48*3600/1609.344</f>
        <v>74.8833568121423</v>
      </c>
      <c r="C48" s="0" t="n">
        <f aca="false">G48</f>
        <v>33.4758558293001</v>
      </c>
      <c r="D48" s="0" t="n">
        <f aca="false">(C48+C47)/2</f>
        <v>33.4768983476098</v>
      </c>
      <c r="E48" s="0" t="n">
        <f aca="false">F48*$F$9</f>
        <v>7.94443781361728</v>
      </c>
      <c r="F48" s="0" t="n">
        <f aca="false">(C47-C48)/0.5</f>
        <v>0.00417007323902396</v>
      </c>
      <c r="G48" s="0" t="n">
        <f aca="false">G47-L47</f>
        <v>33.4758558293001</v>
      </c>
      <c r="H48" s="0" t="n">
        <f aca="false">G48*G48</f>
        <v>1120.63292350408</v>
      </c>
      <c r="I48" s="0" t="n">
        <f aca="false">1000*COUNT(Q$24:Q48)/N$16</f>
        <v>4.02317347924043</v>
      </c>
      <c r="J48" s="0" t="n">
        <f aca="false">$F$22*H48+$E$22*G48+$D$22</f>
        <v>826.234474196625</v>
      </c>
      <c r="K48" s="0" t="n">
        <f aca="false">J48/$F$9</f>
        <v>0.433694409955686</v>
      </c>
      <c r="L48" s="0" t="n">
        <f aca="false">K48*M48</f>
        <v>0.00208497581078965</v>
      </c>
      <c r="M48" s="0" t="n">
        <f aca="false">N48</f>
        <v>0.004807476792248</v>
      </c>
      <c r="N48" s="0" t="n">
        <f aca="false">3600/(B48*N$15)</f>
        <v>0.004807476792248</v>
      </c>
      <c r="O48" s="0" t="n">
        <f aca="false">ROUND(A48*P$13,0)</f>
        <v>31224</v>
      </c>
      <c r="P48" s="0" t="n">
        <f aca="false">O48-O47</f>
        <v>1202</v>
      </c>
      <c r="Q48" s="0" t="n">
        <f aca="false">F$9*(Q$23-P$13*1000/(P48*N$16))*P$13/SUM(P$24:P48)</f>
        <v>884.919950333328</v>
      </c>
      <c r="R48" s="0" t="n">
        <f aca="false">F$9*((Q$23^2 - (P$13*1000/(P48*N$16))^2)/2)/(1000*COUNT(Q$24:Q48)/N$16)</f>
        <v>884.891091047111</v>
      </c>
    </row>
    <row r="49" customFormat="false" ht="15" hidden="false" customHeight="true" outlineLevel="0" collapsed="false">
      <c r="A49" s="0" t="n">
        <f aca="false">SUM(M$23:M49)</f>
        <v>0.129704937469212</v>
      </c>
      <c r="B49" s="0" t="n">
        <f aca="false">C49*3600/1609.344</f>
        <v>74.8786928540831</v>
      </c>
      <c r="C49" s="0" t="n">
        <f aca="false">G49</f>
        <v>33.4737708534893</v>
      </c>
      <c r="D49" s="0" t="n">
        <f aca="false">(C49+C48)/2</f>
        <v>33.4748133413947</v>
      </c>
      <c r="E49" s="0" t="n">
        <f aca="false">F49*$F$9</f>
        <v>7.94420611930698</v>
      </c>
      <c r="F49" s="0" t="n">
        <f aca="false">(C48-C49)/0.5</f>
        <v>0.00416995162157718</v>
      </c>
      <c r="G49" s="0" t="n">
        <f aca="false">G48-L48</f>
        <v>33.4737708534893</v>
      </c>
      <c r="H49" s="0" t="n">
        <f aca="false">G49*G49</f>
        <v>1120.49333515191</v>
      </c>
      <c r="I49" s="0" t="n">
        <f aca="false">1000*COUNT(Q$24:Q49)/N$16</f>
        <v>4.18410041841004</v>
      </c>
      <c r="J49" s="0" t="n">
        <f aca="false">$F$22*H49+$E$22*G49+$D$22</f>
        <v>826.158919988783</v>
      </c>
      <c r="K49" s="0" t="n">
        <f aca="false">J49/$F$9</f>
        <v>0.433654751192207</v>
      </c>
      <c r="L49" s="0" t="n">
        <f aca="false">K49*M49</f>
        <v>0.00208491500690883</v>
      </c>
      <c r="M49" s="0" t="n">
        <f aca="false">N49</f>
        <v>0.00480777623484341</v>
      </c>
      <c r="N49" s="0" t="n">
        <f aca="false">3600/(B49*N$15)</f>
        <v>0.00480777623484341</v>
      </c>
      <c r="O49" s="0" t="n">
        <f aca="false">ROUND(A49*P$13,0)</f>
        <v>32426</v>
      </c>
      <c r="P49" s="0" t="n">
        <f aca="false">O49-O48</f>
        <v>1202</v>
      </c>
      <c r="Q49" s="0" t="n">
        <f aca="false">F$9*(Q$23-P$13*1000/(P49*N$16))*P$13/SUM(P$24:P49)</f>
        <v>850.856228425281</v>
      </c>
      <c r="R49" s="0" t="n">
        <f aca="false">F$9*((Q$23^2 - (P$13*1000/(P49*N$16))^2)/2)/(1000*COUNT(Q$24:Q49)/N$16)</f>
        <v>850.85681831453</v>
      </c>
    </row>
    <row r="50" customFormat="false" ht="15" hidden="false" customHeight="true" outlineLevel="0" collapsed="false">
      <c r="A50" s="0" t="n">
        <f aca="false">SUM(M$23:M50)</f>
        <v>0.134513013175222</v>
      </c>
      <c r="B50" s="0" t="n">
        <f aca="false">C50*3600/1609.344</f>
        <v>74.8740290320383</v>
      </c>
      <c r="C50" s="0" t="n">
        <f aca="false">G50</f>
        <v>33.4716859384824</v>
      </c>
      <c r="D50" s="0" t="n">
        <f aca="false">(C50+C49)/2</f>
        <v>33.4727283959858</v>
      </c>
      <c r="E50" s="0" t="n">
        <f aca="false">F50*$F$9</f>
        <v>7.94397444346061</v>
      </c>
      <c r="F50" s="0" t="n">
        <f aca="false">(C49-C50)/0.5</f>
        <v>0.00416983001382221</v>
      </c>
      <c r="G50" s="0" t="n">
        <f aca="false">G49-L49</f>
        <v>33.4716859384824</v>
      </c>
      <c r="H50" s="0" t="n">
        <f aca="false">G50*G50</f>
        <v>1120.3537595644</v>
      </c>
      <c r="I50" s="0" t="n">
        <f aca="false">1000*COUNT(Q$24:Q50)/N$16</f>
        <v>4.34502735757966</v>
      </c>
      <c r="J50" s="0" t="n">
        <f aca="false">$F$22*H50+$E$22*G50+$D$22</f>
        <v>826.083372202868</v>
      </c>
      <c r="K50" s="0" t="n">
        <f aca="false">J50/$F$9</f>
        <v>0.433615095799629</v>
      </c>
      <c r="L50" s="0" t="n">
        <f aca="false">K50*M50</f>
        <v>0.00208485420787322</v>
      </c>
      <c r="M50" s="0" t="n">
        <f aca="false">N50</f>
        <v>0.00480807570600959</v>
      </c>
      <c r="N50" s="0" t="n">
        <f aca="false">3600/(B50*N$15)</f>
        <v>0.00480807570600959</v>
      </c>
      <c r="O50" s="0" t="n">
        <f aca="false">ROUND(A50*P$13,0)</f>
        <v>33628</v>
      </c>
      <c r="P50" s="0" t="n">
        <f aca="false">O50-O49</f>
        <v>1202</v>
      </c>
      <c r="Q50" s="0" t="n">
        <f aca="false">F$9*(Q$23-P$13*1000/(P50*N$16))*P$13/SUM(P$24:P50)</f>
        <v>819.317768249903</v>
      </c>
      <c r="R50" s="0" t="n">
        <f aca="false">F$9*((Q$23^2 - (P$13*1000/(P50*N$16))^2)/2)/(1000*COUNT(Q$24:Q50)/N$16)</f>
        <v>819.343602821399</v>
      </c>
    </row>
    <row r="51" customFormat="false" ht="15" hidden="false" customHeight="true" outlineLevel="0" collapsed="false">
      <c r="A51" s="0" t="n">
        <f aca="false">SUM(M$23:M51)</f>
        <v>0.139321388380973</v>
      </c>
      <c r="B51" s="0" t="n">
        <f aca="false">C51*3600/1609.344</f>
        <v>74.869365345997</v>
      </c>
      <c r="C51" s="0" t="n">
        <f aca="false">G51</f>
        <v>33.4696010842745</v>
      </c>
      <c r="D51" s="0" t="n">
        <f aca="false">(C51+C50)/2</f>
        <v>33.4706435113785</v>
      </c>
      <c r="E51" s="0" t="n">
        <f aca="false">F51*$F$9</f>
        <v>7.9437427860511</v>
      </c>
      <c r="F51" s="0" t="n">
        <f aca="false">(C50-C51)/0.5</f>
        <v>0.00416970841574482</v>
      </c>
      <c r="G51" s="0" t="n">
        <f aca="false">G50-L50</f>
        <v>33.4696010842745</v>
      </c>
      <c r="H51" s="0" t="n">
        <f aca="false">G51*G51</f>
        <v>1120.21419674047</v>
      </c>
      <c r="I51" s="0" t="n">
        <f aca="false">1000*COUNT(Q$24:Q51)/N$16</f>
        <v>4.50595429674928</v>
      </c>
      <c r="J51" s="0" t="n">
        <f aca="false">$F$22*H51+$E$22*G51+$D$22</f>
        <v>826.007830838336</v>
      </c>
      <c r="K51" s="0" t="n">
        <f aca="false">J51/$F$9</f>
        <v>0.433575443777666</v>
      </c>
      <c r="L51" s="0" t="n">
        <f aca="false">K51*M51</f>
        <v>0.00208479341368298</v>
      </c>
      <c r="M51" s="0" t="n">
        <f aca="false">N51</f>
        <v>0.00480837520575093</v>
      </c>
      <c r="N51" s="0" t="n">
        <f aca="false">3600/(B51*N$15)</f>
        <v>0.00480837520575093</v>
      </c>
      <c r="O51" s="0" t="n">
        <f aca="false">ROUND(A51*P$13,0)</f>
        <v>34830</v>
      </c>
      <c r="P51" s="0" t="n">
        <f aca="false">O51-O50</f>
        <v>1202</v>
      </c>
      <c r="Q51" s="0" t="n">
        <f aca="false">F$9*(Q$23-P$13*1000/(P51*N$16))*P$13/SUM(P$24:P51)</f>
        <v>790.033796872074</v>
      </c>
      <c r="R51" s="0" t="n">
        <f aca="false">F$9*((Q$23^2 - (P$13*1000/(P51*N$16))^2)/2)/(1000*COUNT(Q$24:Q51)/N$16)</f>
        <v>790.081331292063</v>
      </c>
    </row>
    <row r="52" customFormat="false" ht="15" hidden="false" customHeight="true" outlineLevel="0" collapsed="false">
      <c r="A52" s="0" t="n">
        <f aca="false">SUM(M$23:M52)</f>
        <v>0.144130063115044</v>
      </c>
      <c r="B52" s="0" t="n">
        <f aca="false">C52*3600/1609.344</f>
        <v>74.8647017959485</v>
      </c>
      <c r="C52" s="0" t="n">
        <f aca="false">G52</f>
        <v>33.4675162908608</v>
      </c>
      <c r="D52" s="0" t="n">
        <f aca="false">(C52+C51)/2</f>
        <v>33.4685586875677</v>
      </c>
      <c r="E52" s="0" t="n">
        <f aca="false">F52*$F$9</f>
        <v>7.94351114710551</v>
      </c>
      <c r="F52" s="0" t="n">
        <f aca="false">(C51-C52)/0.5</f>
        <v>0.00416958682735924</v>
      </c>
      <c r="G52" s="0" t="n">
        <f aca="false">G51-L51</f>
        <v>33.4675162908608</v>
      </c>
      <c r="H52" s="0" t="n">
        <f aca="false">G52*G52</f>
        <v>1120.07464667904</v>
      </c>
      <c r="I52" s="0" t="n">
        <f aca="false">1000*COUNT(Q$24:Q52)/N$16</f>
        <v>4.66688123591889</v>
      </c>
      <c r="J52" s="0" t="n">
        <f aca="false">$F$22*H52+$E$22*G52+$D$22</f>
        <v>825.932295894643</v>
      </c>
      <c r="K52" s="0" t="n">
        <f aca="false">J52/$F$9</f>
        <v>0.433535795126031</v>
      </c>
      <c r="L52" s="0" t="n">
        <f aca="false">K52*M52</f>
        <v>0.00208473262433829</v>
      </c>
      <c r="M52" s="0" t="n">
        <f aca="false">N52</f>
        <v>0.00480867473407183</v>
      </c>
      <c r="N52" s="0" t="n">
        <f aca="false">3600/(B52*N$15)</f>
        <v>0.00480867473407183</v>
      </c>
      <c r="O52" s="0" t="n">
        <f aca="false">ROUND(A52*P$13,0)</f>
        <v>36033</v>
      </c>
      <c r="P52" s="0" t="n">
        <f aca="false">O52-O51</f>
        <v>1203</v>
      </c>
      <c r="Q52" s="0" t="n">
        <f aca="false">F$9*(Q$23-P$13*1000/(P52*N$16))*P$13/SUM(P$24:P52)</f>
        <v>1143.17247030226</v>
      </c>
      <c r="R52" s="0" t="n">
        <f aca="false">F$9*((Q$23^2 - (P$13*1000/(P52*N$16))^2)/2)/(1000*COUNT(Q$24:Q52)/N$16)</f>
        <v>1142.82975940496</v>
      </c>
    </row>
    <row r="53" customFormat="false" ht="15" hidden="false" customHeight="true" outlineLevel="0" collapsed="false">
      <c r="A53" s="0" t="n">
        <f aca="false">SUM(M$23:M53)</f>
        <v>0.148939037406021</v>
      </c>
      <c r="B53" s="0" t="n">
        <f aca="false">C53*3600/1609.344</f>
        <v>74.8600383818819</v>
      </c>
      <c r="C53" s="0" t="n">
        <f aca="false">G53</f>
        <v>33.4654315582365</v>
      </c>
      <c r="D53" s="0" t="n">
        <f aca="false">(C53+C52)/2</f>
        <v>33.4664739245487</v>
      </c>
      <c r="E53" s="0" t="n">
        <f aca="false">F53*$F$9</f>
        <v>7.94327952665092</v>
      </c>
      <c r="F53" s="0" t="n">
        <f aca="false">(C52-C53)/0.5</f>
        <v>0.00416946524867967</v>
      </c>
      <c r="G53" s="0" t="n">
        <f aca="false">G52-L52</f>
        <v>33.4654315582365</v>
      </c>
      <c r="H53" s="0" t="n">
        <f aca="false">G53*G53</f>
        <v>1119.93510937901</v>
      </c>
      <c r="I53" s="0" t="n">
        <f aca="false">1000*COUNT(Q$24:Q53)/N$16</f>
        <v>4.82780817508851</v>
      </c>
      <c r="J53" s="0" t="n">
        <f aca="false">$F$22*H53+$E$22*G53+$D$22</f>
        <v>825.856767371243</v>
      </c>
      <c r="K53" s="0" t="n">
        <f aca="false">J53/$F$9</f>
        <v>0.433496149844438</v>
      </c>
      <c r="L53" s="0" t="n">
        <f aca="false">K53*M53</f>
        <v>0.00208467183983929</v>
      </c>
      <c r="M53" s="0" t="n">
        <f aca="false">N53</f>
        <v>0.00480897429097671</v>
      </c>
      <c r="N53" s="0" t="n">
        <f aca="false">3600/(B53*N$15)</f>
        <v>0.00480897429097671</v>
      </c>
      <c r="O53" s="0" t="n">
        <f aca="false">ROUND(A53*P$13,0)</f>
        <v>37235</v>
      </c>
      <c r="P53" s="0" t="n">
        <f aca="false">O53-O52</f>
        <v>1202</v>
      </c>
      <c r="Q53" s="0" t="n">
        <f aca="false">F$9*(Q$23-P$13*1000/(P53*N$16))*P$13/SUM(P$24:P53)</f>
        <v>737.306412898788</v>
      </c>
      <c r="R53" s="0" t="n">
        <f aca="false">F$9*((Q$23^2 - (P$13*1000/(P53*N$16))^2)/2)/(1000*COUNT(Q$24:Q53)/N$16)</f>
        <v>737.409242539259</v>
      </c>
    </row>
    <row r="54" customFormat="false" ht="15" hidden="false" customHeight="true" outlineLevel="0" collapsed="false">
      <c r="A54" s="0" t="n">
        <f aca="false">SUM(M$23:M54)</f>
        <v>0.153748311282491</v>
      </c>
      <c r="B54" s="0" t="n">
        <f aca="false">C54*3600/1609.344</f>
        <v>74.8553751037864</v>
      </c>
      <c r="C54" s="0" t="n">
        <f aca="false">G54</f>
        <v>33.4633468863967</v>
      </c>
      <c r="D54" s="0" t="n">
        <f aca="false">(C54+C53)/2</f>
        <v>33.4643892223166</v>
      </c>
      <c r="E54" s="0" t="n">
        <f aca="false">F54*$F$9</f>
        <v>7.94304792463318</v>
      </c>
      <c r="F54" s="0" t="n">
        <f aca="false">(C53-C54)/0.5</f>
        <v>0.0041693436796777</v>
      </c>
      <c r="G54" s="0" t="n">
        <f aca="false">G53-L53</f>
        <v>33.4633468863967</v>
      </c>
      <c r="H54" s="0" t="n">
        <f aca="false">G54*G54</f>
        <v>1119.79558483931</v>
      </c>
      <c r="I54" s="0" t="n">
        <f aca="false">1000*COUNT(Q$24:Q54)/N$16</f>
        <v>4.98873511425813</v>
      </c>
      <c r="J54" s="0" t="n">
        <f aca="false">$F$22*H54+$E$22*G54+$D$22</f>
        <v>825.781245267592</v>
      </c>
      <c r="K54" s="0" t="n">
        <f aca="false">J54/$F$9</f>
        <v>0.433456507932603</v>
      </c>
      <c r="L54" s="0" t="n">
        <f aca="false">K54*M54</f>
        <v>0.00208461106018616</v>
      </c>
      <c r="M54" s="0" t="n">
        <f aca="false">N54</f>
        <v>0.00480927387646997</v>
      </c>
      <c r="N54" s="0" t="n">
        <f aca="false">3600/(B54*N$15)</f>
        <v>0.00480927387646997</v>
      </c>
      <c r="O54" s="0" t="n">
        <f aca="false">ROUND(A54*P$13,0)</f>
        <v>38437</v>
      </c>
      <c r="P54" s="0" t="n">
        <f aca="false">O54-O53</f>
        <v>1202</v>
      </c>
      <c r="Q54" s="0" t="n">
        <f aca="false">F$9*(Q$23-P$13*1000/(P54*N$16))*P$13/SUM(P$24:P54)</f>
        <v>713.506367022259</v>
      </c>
      <c r="R54" s="0" t="n">
        <f aca="false">F$9*((Q$23^2 - (P$13*1000/(P54*N$16))^2)/2)/(1000*COUNT(Q$24:Q54)/N$16)</f>
        <v>713.621847618638</v>
      </c>
    </row>
    <row r="55" customFormat="false" ht="15" hidden="false" customHeight="true" outlineLevel="0" collapsed="false">
      <c r="A55" s="0" t="n">
        <f aca="false">SUM(M$23:M55)</f>
        <v>0.158557884773047</v>
      </c>
      <c r="B55" s="0" t="n">
        <f aca="false">C55*3600/1609.344</f>
        <v>74.850711961651</v>
      </c>
      <c r="C55" s="0" t="n">
        <f aca="false">G55</f>
        <v>33.4612622753365</v>
      </c>
      <c r="D55" s="0" t="n">
        <f aca="false">(C55+C54)/2</f>
        <v>33.4623045808666</v>
      </c>
      <c r="E55" s="0" t="n">
        <f aca="false">F55*$F$9</f>
        <v>7.94281634107938</v>
      </c>
      <c r="F55" s="0" t="n">
        <f aca="false">(C54-C55)/0.5</f>
        <v>0.00416922212036752</v>
      </c>
      <c r="G55" s="0" t="n">
        <f aca="false">G54-L54</f>
        <v>33.4612622753365</v>
      </c>
      <c r="H55" s="0" t="n">
        <f aca="false">G55*G55</f>
        <v>1119.65607305886</v>
      </c>
      <c r="I55" s="0" t="n">
        <f aca="false">1000*COUNT(Q$24:Q55)/N$16</f>
        <v>5.14966205342774</v>
      </c>
      <c r="J55" s="0" t="n">
        <f aca="false">$F$22*H55+$E$22*G55+$D$22</f>
        <v>825.705729583146</v>
      </c>
      <c r="K55" s="0" t="n">
        <f aca="false">J55/$F$9</f>
        <v>0.433416869390239</v>
      </c>
      <c r="L55" s="0" t="n">
        <f aca="false">K55*M55</f>
        <v>0.00208455028537907</v>
      </c>
      <c r="M55" s="0" t="n">
        <f aca="false">N55</f>
        <v>0.00480957349055601</v>
      </c>
      <c r="N55" s="0" t="n">
        <f aca="false">3600/(B55*N$15)</f>
        <v>0.00480957349055601</v>
      </c>
      <c r="O55" s="0" t="n">
        <f aca="false">ROUND(A55*P$13,0)</f>
        <v>39639</v>
      </c>
      <c r="P55" s="0" t="n">
        <f aca="false">O55-O54</f>
        <v>1202</v>
      </c>
      <c r="Q55" s="0" t="n">
        <f aca="false">F$9*(Q$23-P$13*1000/(P55*N$16))*P$13/SUM(P$24:P55)</f>
        <v>691.194791456798</v>
      </c>
      <c r="R55" s="0" t="n">
        <f aca="false">F$9*((Q$23^2 - (P$13*1000/(P55*N$16))^2)/2)/(1000*COUNT(Q$24:Q55)/N$16)</f>
        <v>691.321164880555</v>
      </c>
    </row>
    <row r="56" customFormat="false" ht="15" hidden="false" customHeight="true" outlineLevel="0" collapsed="false">
      <c r="A56" s="0" t="n">
        <f aca="false">SUM(M$23:M56)</f>
        <v>0.163367757906286</v>
      </c>
      <c r="B56" s="0" t="n">
        <f aca="false">C56*3600/1609.344</f>
        <v>74.846048955465</v>
      </c>
      <c r="C56" s="0" t="n">
        <f aca="false">G56</f>
        <v>33.4591777250511</v>
      </c>
      <c r="D56" s="0" t="n">
        <f aca="false">(C56+C55)/2</f>
        <v>33.4602200001938</v>
      </c>
      <c r="E56" s="0" t="n">
        <f aca="false">F56*$F$9</f>
        <v>7.94258477601657</v>
      </c>
      <c r="F56" s="0" t="n">
        <f aca="false">(C55-C56)/0.5</f>
        <v>0.00416910057076336</v>
      </c>
      <c r="G56" s="0" t="n">
        <f aca="false">G55-L55</f>
        <v>33.4591777250511</v>
      </c>
      <c r="H56" s="0" t="n">
        <f aca="false">G56*G56</f>
        <v>1119.51657403656</v>
      </c>
      <c r="I56" s="0" t="n">
        <f aca="false">1000*COUNT(Q$24:Q56)/N$16</f>
        <v>5.31058899259736</v>
      </c>
      <c r="J56" s="0" t="n">
        <f aca="false">$F$22*H56+$E$22*G56+$D$22</f>
        <v>825.630220317359</v>
      </c>
      <c r="K56" s="0" t="n">
        <f aca="false">J56/$F$9</f>
        <v>0.43337723421706</v>
      </c>
      <c r="L56" s="0" t="n">
        <f aca="false">K56*M56</f>
        <v>0.00208448951541816</v>
      </c>
      <c r="M56" s="0" t="n">
        <f aca="false">N56</f>
        <v>0.00480987313323924</v>
      </c>
      <c r="N56" s="0" t="n">
        <f aca="false">3600/(B56*N$15)</f>
        <v>0.00480987313323924</v>
      </c>
      <c r="O56" s="0" t="n">
        <f aca="false">ROUND(A56*P$13,0)</f>
        <v>40842</v>
      </c>
      <c r="P56" s="0" t="n">
        <f aca="false">O56-O55</f>
        <v>1203</v>
      </c>
      <c r="Q56" s="0" t="n">
        <f aca="false">F$9*(Q$23-P$13*1000/(P56*N$16))*P$13/SUM(P$24:P56)</f>
        <v>1004.49338222186</v>
      </c>
      <c r="R56" s="0" t="n">
        <f aca="false">F$9*((Q$23^2 - (P$13*1000/(P56*N$16))^2)/2)/(1000*COUNT(Q$24:Q56)/N$16)</f>
        <v>1004.30494008314</v>
      </c>
    </row>
    <row r="57" customFormat="false" ht="15" hidden="false" customHeight="true" outlineLevel="0" collapsed="false">
      <c r="A57" s="0" t="n">
        <f aca="false">SUM(M$23:M57)</f>
        <v>0.16817793071081</v>
      </c>
      <c r="B57" s="0" t="n">
        <f aca="false">C57*3600/1609.344</f>
        <v>74.8413860852176</v>
      </c>
      <c r="C57" s="0" t="n">
        <f aca="false">G57</f>
        <v>33.4570932355357</v>
      </c>
      <c r="D57" s="0" t="n">
        <f aca="false">(C57+C56)/2</f>
        <v>33.4581354802934</v>
      </c>
      <c r="E57" s="0" t="n">
        <f aca="false">F57*$F$9</f>
        <v>7.94235322939061</v>
      </c>
      <c r="F57" s="0" t="n">
        <f aca="false">(C56-C57)/0.5</f>
        <v>0.00416897903083679</v>
      </c>
      <c r="G57" s="0" t="n">
        <f aca="false">G56-L56</f>
        <v>33.4570932355357</v>
      </c>
      <c r="H57" s="0" t="n">
        <f aca="false">G57*G57</f>
        <v>1119.37708777133</v>
      </c>
      <c r="I57" s="0" t="n">
        <f aca="false">1000*COUNT(Q$24:Q57)/N$16</f>
        <v>5.47151593176698</v>
      </c>
      <c r="J57" s="0" t="n">
        <f aca="false">$F$22*H57+$E$22*G57+$D$22</f>
        <v>825.554717469689</v>
      </c>
      <c r="K57" s="0" t="n">
        <f aca="false">J57/$F$9</f>
        <v>0.43333760241278</v>
      </c>
      <c r="L57" s="0" t="n">
        <f aca="false">K57*M57</f>
        <v>0.00208442875030362</v>
      </c>
      <c r="M57" s="0" t="n">
        <f aca="false">N57</f>
        <v>0.00481017280452407</v>
      </c>
      <c r="N57" s="0" t="n">
        <f aca="false">3600/(B57*N$15)</f>
        <v>0.00481017280452407</v>
      </c>
      <c r="O57" s="0" t="n">
        <f aca="false">ROUND(A57*P$13,0)</f>
        <v>42044</v>
      </c>
      <c r="P57" s="0" t="n">
        <f aca="false">O57-O56</f>
        <v>1202</v>
      </c>
      <c r="Q57" s="0" t="n">
        <f aca="false">F$9*(Q$23-P$13*1000/(P57*N$16))*P$13/SUM(P$24:P57)</f>
        <v>650.495460503571</v>
      </c>
      <c r="R57" s="0" t="n">
        <f aca="false">F$9*((Q$23^2 - (P$13*1000/(P57*N$16))^2)/2)/(1000*COUNT(Q$24:Q57)/N$16)</f>
        <v>650.655214005229</v>
      </c>
    </row>
    <row r="58" customFormat="false" ht="15" hidden="false" customHeight="true" outlineLevel="0" collapsed="false">
      <c r="A58" s="0" t="n">
        <f aca="false">SUM(M$23:M58)</f>
        <v>0.172988403215225</v>
      </c>
      <c r="B58" s="0" t="n">
        <f aca="false">C58*3600/1609.344</f>
        <v>74.8367233508978</v>
      </c>
      <c r="C58" s="0" t="n">
        <f aca="false">G58</f>
        <v>33.4550088067854</v>
      </c>
      <c r="D58" s="0" t="n">
        <f aca="false">(C58+C57)/2</f>
        <v>33.4560510211605</v>
      </c>
      <c r="E58" s="0" t="n">
        <f aca="false">F58*$F$9</f>
        <v>7.94212170122858</v>
      </c>
      <c r="F58" s="0" t="n">
        <f aca="false">(C57-C58)/0.5</f>
        <v>0.00416885750060203</v>
      </c>
      <c r="G58" s="0" t="n">
        <f aca="false">G57-L57</f>
        <v>33.4550088067854</v>
      </c>
      <c r="H58" s="0" t="n">
        <f aca="false">G58*G58</f>
        <v>1119.23761426209</v>
      </c>
      <c r="I58" s="0" t="n">
        <f aca="false">1000*COUNT(Q$24:Q58)/N$16</f>
        <v>5.6324428709366</v>
      </c>
      <c r="J58" s="0" t="n">
        <f aca="false">$F$22*H58+$E$22*G58+$D$22</f>
        <v>825.479221039591</v>
      </c>
      <c r="K58" s="0" t="n">
        <f aca="false">J58/$F$9</f>
        <v>0.433297973977115</v>
      </c>
      <c r="L58" s="0" t="n">
        <f aca="false">K58*M58</f>
        <v>0.0020843679900356</v>
      </c>
      <c r="M58" s="0" t="n">
        <f aca="false">N58</f>
        <v>0.00481047250441492</v>
      </c>
      <c r="N58" s="0" t="n">
        <f aca="false">3600/(B58*N$15)</f>
        <v>0.00481047250441492</v>
      </c>
      <c r="O58" s="0" t="n">
        <f aca="false">ROUND(A58*P$13,0)</f>
        <v>43247</v>
      </c>
      <c r="P58" s="0" t="n">
        <f aca="false">O58-O57</f>
        <v>1203</v>
      </c>
      <c r="Q58" s="0" t="n">
        <f aca="false">F$9*(Q$23-P$13*1000/(P58*N$16))*P$13/SUM(P$24:P58)</f>
        <v>947.038472614902</v>
      </c>
      <c r="R58" s="0" t="n">
        <f aca="false">F$9*((Q$23^2 - (P$13*1000/(P58*N$16))^2)/2)/(1000*COUNT(Q$24:Q58)/N$16)</f>
        <v>946.916086364107</v>
      </c>
    </row>
    <row r="59" customFormat="false" ht="15" hidden="false" customHeight="true" outlineLevel="0" collapsed="false">
      <c r="A59" s="0" t="n">
        <f aca="false">SUM(M$23:M59)</f>
        <v>0.177799175448142</v>
      </c>
      <c r="B59" s="0" t="n">
        <f aca="false">C59*3600/1609.344</f>
        <v>74.8320607524949</v>
      </c>
      <c r="C59" s="0" t="n">
        <f aca="false">G59</f>
        <v>33.4529244387953</v>
      </c>
      <c r="D59" s="0" t="n">
        <f aca="false">(C59+C58)/2</f>
        <v>33.4539666227904</v>
      </c>
      <c r="E59" s="0" t="n">
        <f aca="false">F59*$F$9</f>
        <v>7.94189019155755</v>
      </c>
      <c r="F59" s="0" t="n">
        <f aca="false">(C58-C59)/0.5</f>
        <v>0.00416873598007328</v>
      </c>
      <c r="G59" s="0" t="n">
        <f aca="false">G58-L58</f>
        <v>33.4529244387953</v>
      </c>
      <c r="H59" s="0" t="n">
        <f aca="false">G59*G59</f>
        <v>1119.09815350775</v>
      </c>
      <c r="I59" s="0" t="n">
        <f aca="false">1000*COUNT(Q$24:Q59)/N$16</f>
        <v>5.79336981010621</v>
      </c>
      <c r="J59" s="0" t="n">
        <f aca="false">$F$22*H59+$E$22*G59+$D$22</f>
        <v>825.40373102652</v>
      </c>
      <c r="K59" s="0" t="n">
        <f aca="false">J59/$F$9</f>
        <v>0.433258348909777</v>
      </c>
      <c r="L59" s="0" t="n">
        <f aca="false">K59*M59</f>
        <v>0.00208430723461427</v>
      </c>
      <c r="M59" s="0" t="n">
        <f aca="false">N59</f>
        <v>0.00481077223291619</v>
      </c>
      <c r="N59" s="0" t="n">
        <f aca="false">3600/(B59*N$15)</f>
        <v>0.00481077223291619</v>
      </c>
      <c r="O59" s="0" t="n">
        <f aca="false">ROUND(A59*P$13,0)</f>
        <v>44450</v>
      </c>
      <c r="P59" s="0" t="n">
        <f aca="false">O59-O58</f>
        <v>1203</v>
      </c>
      <c r="Q59" s="0" t="n">
        <f aca="false">F$9*(Q$23-P$13*1000/(P59*N$16))*P$13/SUM(P$24:P59)</f>
        <v>920.696570128064</v>
      </c>
      <c r="R59" s="0" t="n">
        <f aca="false">F$9*((Q$23^2 - (P$13*1000/(P59*N$16))^2)/2)/(1000*COUNT(Q$24:Q59)/N$16)</f>
        <v>920.612861742882</v>
      </c>
    </row>
    <row r="60" customFormat="false" ht="15" hidden="false" customHeight="true" outlineLevel="0" collapsed="false">
      <c r="A60" s="0" t="n">
        <f aca="false">SUM(M$23:M60)</f>
        <v>0.182610247438174</v>
      </c>
      <c r="B60" s="0" t="n">
        <f aca="false">C60*3600/1609.344</f>
        <v>74.827398289998</v>
      </c>
      <c r="C60" s="0" t="n">
        <f aca="false">G60</f>
        <v>33.4508401315607</v>
      </c>
      <c r="D60" s="0" t="n">
        <f aca="false">(C60+C59)/2</f>
        <v>33.451882285178</v>
      </c>
      <c r="E60" s="0" t="n">
        <f aca="false">F60*$F$9</f>
        <v>7.94165870032337</v>
      </c>
      <c r="F60" s="0" t="n">
        <f aca="false">(C59-C60)/0.5</f>
        <v>0.00416861446922212</v>
      </c>
      <c r="G60" s="0" t="n">
        <f aca="false">G59-L59</f>
        <v>33.4508401315607</v>
      </c>
      <c r="H60" s="0" t="n">
        <f aca="false">G60*G60</f>
        <v>1118.95870550723</v>
      </c>
      <c r="I60" s="0" t="n">
        <f aca="false">1000*COUNT(Q$24:Q60)/N$16</f>
        <v>5.95429674927583</v>
      </c>
      <c r="J60" s="0" t="n">
        <f aca="false">$F$22*H60+$E$22*G60+$D$22</f>
        <v>825.328247429932</v>
      </c>
      <c r="K60" s="0" t="n">
        <f aca="false">J60/$F$9</f>
        <v>0.433218727210483</v>
      </c>
      <c r="L60" s="0" t="n">
        <f aca="false">K60*M60</f>
        <v>0.00208424648403979</v>
      </c>
      <c r="M60" s="0" t="n">
        <f aca="false">N60</f>
        <v>0.00481107199003229</v>
      </c>
      <c r="N60" s="0" t="n">
        <f aca="false">3600/(B60*N$15)</f>
        <v>0.00481107199003229</v>
      </c>
      <c r="O60" s="0" t="n">
        <f aca="false">ROUND(A60*P$13,0)</f>
        <v>45653</v>
      </c>
      <c r="P60" s="0" t="n">
        <f aca="false">O60-O59</f>
        <v>1203</v>
      </c>
      <c r="Q60" s="0" t="n">
        <f aca="false">F$9*(Q$23-P$13*1000/(P60*N$16))*P$13/SUM(P$24:P60)</f>
        <v>895.780412076548</v>
      </c>
      <c r="R60" s="0" t="n">
        <f aca="false">F$9*((Q$23^2 - (P$13*1000/(P60*N$16))^2)/2)/(1000*COUNT(Q$24:Q60)/N$16)</f>
        <v>895.731433047129</v>
      </c>
    </row>
    <row r="61" customFormat="false" ht="15" hidden="false" customHeight="true" outlineLevel="0" collapsed="false">
      <c r="A61" s="0" t="n">
        <f aca="false">SUM(M$23:M61)</f>
        <v>0.187421619213941</v>
      </c>
      <c r="B61" s="0" t="n">
        <f aca="false">C61*3600/1609.344</f>
        <v>74.8227359633963</v>
      </c>
      <c r="C61" s="0" t="n">
        <f aca="false">G61</f>
        <v>33.4487558850767</v>
      </c>
      <c r="D61" s="0" t="n">
        <f aca="false">(C61+C60)/2</f>
        <v>33.4497980083187</v>
      </c>
      <c r="E61" s="0" t="n">
        <f aca="false">F61*$F$9</f>
        <v>7.9414272275802</v>
      </c>
      <c r="F61" s="0" t="n">
        <f aca="false">(C60-C61)/0.5</f>
        <v>0.00416849296807698</v>
      </c>
      <c r="G61" s="0" t="n">
        <f aca="false">G60-L60</f>
        <v>33.4487558850767</v>
      </c>
      <c r="H61" s="0" t="n">
        <f aca="false">G61*G61</f>
        <v>1118.81927025945</v>
      </c>
      <c r="I61" s="0" t="n">
        <f aca="false">1000*COUNT(Q$24:Q61)/N$16</f>
        <v>6.11522368844545</v>
      </c>
      <c r="J61" s="0" t="n">
        <f aca="false">$F$22*H61+$E$22*G61+$D$22</f>
        <v>825.252770249283</v>
      </c>
      <c r="K61" s="0" t="n">
        <f aca="false">J61/$F$9</f>
        <v>0.433179108878945</v>
      </c>
      <c r="L61" s="0" t="n">
        <f aca="false">K61*M61</f>
        <v>0.00208418573831234</v>
      </c>
      <c r="M61" s="0" t="n">
        <f aca="false">N61</f>
        <v>0.00481137177576765</v>
      </c>
      <c r="N61" s="0" t="n">
        <f aca="false">3600/(B61*N$15)</f>
        <v>0.00481137177576765</v>
      </c>
      <c r="O61" s="0" t="n">
        <f aca="false">ROUND(A61*P$13,0)</f>
        <v>46855</v>
      </c>
      <c r="P61" s="0" t="n">
        <f aca="false">O61-O60</f>
        <v>1202</v>
      </c>
      <c r="Q61" s="0" t="n">
        <f aca="false">F$9*(Q$23-P$13*1000/(P61*N$16))*P$13/SUM(P$24:P61)</f>
        <v>581.948014211102</v>
      </c>
      <c r="R61" s="0" t="n">
        <f aca="false">F$9*((Q$23^2 - (P$13*1000/(P61*N$16))^2)/2)/(1000*COUNT(Q$24:Q61)/N$16)</f>
        <v>582.165191478362</v>
      </c>
    </row>
    <row r="62" customFormat="false" ht="15" hidden="false" customHeight="true" outlineLevel="0" collapsed="false">
      <c r="A62" s="0" t="n">
        <f aca="false">SUM(M$23:M62)</f>
        <v>0.192233290804068</v>
      </c>
      <c r="B62" s="0" t="n">
        <f aca="false">C62*3600/1609.344</f>
        <v>74.8180737726789</v>
      </c>
      <c r="C62" s="0" t="n">
        <f aca="false">G62</f>
        <v>33.4466716993384</v>
      </c>
      <c r="D62" s="0" t="n">
        <f aca="false">(C62+C61)/2</f>
        <v>33.4477137922075</v>
      </c>
      <c r="E62" s="0" t="n">
        <f aca="false">F62*$F$9</f>
        <v>7.94119577330094</v>
      </c>
      <c r="F62" s="0" t="n">
        <f aca="false">(C61-C62)/0.5</f>
        <v>0.00416837147662363</v>
      </c>
      <c r="G62" s="0" t="n">
        <f aca="false">G61-L61</f>
        <v>33.4466716993384</v>
      </c>
      <c r="H62" s="0" t="n">
        <f aca="false">G62*G62</f>
        <v>1118.67984776332</v>
      </c>
      <c r="I62" s="0" t="n">
        <f aca="false">1000*COUNT(Q$24:Q62)/N$16</f>
        <v>6.27615062761506</v>
      </c>
      <c r="J62" s="0" t="n">
        <f aca="false">$F$22*H62+$E$22*G62+$D$22</f>
        <v>825.177299484028</v>
      </c>
      <c r="K62" s="0" t="n">
        <f aca="false">J62/$F$9</f>
        <v>0.433139493914878</v>
      </c>
      <c r="L62" s="0" t="n">
        <f aca="false">K62*M62</f>
        <v>0.00208412499743206</v>
      </c>
      <c r="M62" s="0" t="n">
        <f aca="false">N62</f>
        <v>0.00481167159012667</v>
      </c>
      <c r="N62" s="0" t="n">
        <f aca="false">3600/(B62*N$15)</f>
        <v>0.00481167159012667</v>
      </c>
      <c r="O62" s="0" t="n">
        <f aca="false">ROUND(A62*P$13,0)</f>
        <v>48058</v>
      </c>
      <c r="P62" s="0" t="n">
        <f aca="false">O62-O61</f>
        <v>1203</v>
      </c>
      <c r="Q62" s="0" t="n">
        <f aca="false">F$9*(Q$23-P$13*1000/(P62*N$16))*P$13/SUM(P$24:P62)</f>
        <v>849.804231039284</v>
      </c>
      <c r="R62" s="0" t="n">
        <f aca="false">F$9*((Q$23^2 - (P$13*1000/(P62*N$16))^2)/2)/(1000*COUNT(Q$24:Q62)/N$16)</f>
        <v>849.796487762661</v>
      </c>
    </row>
    <row r="63" customFormat="false" ht="15" hidden="false" customHeight="true" outlineLevel="0" collapsed="false">
      <c r="A63" s="0" t="n">
        <f aca="false">SUM(M$23:M63)</f>
        <v>0.197045262237182</v>
      </c>
      <c r="B63" s="0" t="n">
        <f aca="false">C63*3600/1609.344</f>
        <v>74.813411717835</v>
      </c>
      <c r="C63" s="0" t="n">
        <f aca="false">G63</f>
        <v>33.4445875743409</v>
      </c>
      <c r="D63" s="0" t="n">
        <f aca="false">(C63+C62)/2</f>
        <v>33.4456296368397</v>
      </c>
      <c r="E63" s="0" t="n">
        <f aca="false">F63*$F$9</f>
        <v>7.94096433748562</v>
      </c>
      <c r="F63" s="0" t="n">
        <f aca="false">(C62-C63)/0.5</f>
        <v>0.00416824999486209</v>
      </c>
      <c r="G63" s="0" t="n">
        <f aca="false">G62-L62</f>
        <v>33.4445875743409</v>
      </c>
      <c r="H63" s="0" t="n">
        <f aca="false">G63*G63</f>
        <v>1118.54043801776</v>
      </c>
      <c r="I63" s="0" t="n">
        <f aca="false">1000*COUNT(Q$24:Q63)/N$16</f>
        <v>6.43707756678468</v>
      </c>
      <c r="J63" s="0" t="n">
        <f aca="false">$F$22*H63+$E$22*G63+$D$22</f>
        <v>825.101835133624</v>
      </c>
      <c r="K63" s="0" t="n">
        <f aca="false">J63/$F$9</f>
        <v>0.433099882317997</v>
      </c>
      <c r="L63" s="0" t="n">
        <f aca="false">K63*M63</f>
        <v>0.00208406426139913</v>
      </c>
      <c r="M63" s="0" t="n">
        <f aca="false">N63</f>
        <v>0.00481197143311376</v>
      </c>
      <c r="N63" s="0" t="n">
        <f aca="false">3600/(B63*N$15)</f>
        <v>0.00481197143311376</v>
      </c>
      <c r="O63" s="0" t="n">
        <f aca="false">ROUND(A63*P$13,0)</f>
        <v>49261</v>
      </c>
      <c r="P63" s="0" t="n">
        <f aca="false">O63-O62</f>
        <v>1203</v>
      </c>
      <c r="Q63" s="0" t="n">
        <f aca="false">F$9*(Q$23-P$13*1000/(P63*N$16))*P$13/SUM(P$24:P63)</f>
        <v>828.533044631589</v>
      </c>
      <c r="R63" s="0" t="n">
        <f aca="false">F$9*((Q$23^2 - (P$13*1000/(P63*N$16))^2)/2)/(1000*COUNT(Q$24:Q63)/N$16)</f>
        <v>828.551575568594</v>
      </c>
    </row>
    <row r="64" customFormat="false" ht="15" hidden="false" customHeight="true" outlineLevel="0" collapsed="false">
      <c r="A64" s="0" t="n">
        <f aca="false">SUM(M$23:M64)</f>
        <v>0.201857533541915</v>
      </c>
      <c r="B64" s="0" t="n">
        <f aca="false">C64*3600/1609.344</f>
        <v>74.8087497988537</v>
      </c>
      <c r="C64" s="0" t="n">
        <f aca="false">G64</f>
        <v>33.4425035100795</v>
      </c>
      <c r="D64" s="0" t="n">
        <f aca="false">(C64+C63)/2</f>
        <v>33.4435455422102</v>
      </c>
      <c r="E64" s="0" t="n">
        <f aca="false">F64*$F$9</f>
        <v>7.94073292013422</v>
      </c>
      <c r="F64" s="0" t="n">
        <f aca="false">(C63-C64)/0.5</f>
        <v>0.00416812852279236</v>
      </c>
      <c r="G64" s="0" t="n">
        <f aca="false">G63-L63</f>
        <v>33.4425035100795</v>
      </c>
      <c r="H64" s="0" t="n">
        <f aca="false">G64*G64</f>
        <v>1118.40104102168</v>
      </c>
      <c r="I64" s="0" t="n">
        <f aca="false">1000*COUNT(Q$24:Q64)/N$16</f>
        <v>6.5980045059543</v>
      </c>
      <c r="J64" s="0" t="n">
        <f aca="false">$F$22*H64+$E$22*G64+$D$22</f>
        <v>825.026377197527</v>
      </c>
      <c r="K64" s="0" t="n">
        <f aca="false">J64/$F$9</f>
        <v>0.433060274088016</v>
      </c>
      <c r="L64" s="0" t="n">
        <f aca="false">K64*M64</f>
        <v>0.00208400353021372</v>
      </c>
      <c r="M64" s="0" t="n">
        <f aca="false">N64</f>
        <v>0.00481227130473335</v>
      </c>
      <c r="N64" s="0" t="n">
        <f aca="false">3600/(B64*N$15)</f>
        <v>0.00481227130473335</v>
      </c>
      <c r="O64" s="0" t="n">
        <f aca="false">ROUND(A64*P$13,0)</f>
        <v>50464</v>
      </c>
      <c r="P64" s="0" t="n">
        <f aca="false">O64-O63</f>
        <v>1203</v>
      </c>
      <c r="Q64" s="0" t="n">
        <f aca="false">F$9*(Q$23-P$13*1000/(P64*N$16))*P$13/SUM(P$24:P64)</f>
        <v>808.300719755578</v>
      </c>
      <c r="R64" s="0" t="n">
        <f aca="false">F$9*((Q$23^2 - (P$13*1000/(P64*N$16))^2)/2)/(1000*COUNT(Q$24:Q64)/N$16)</f>
        <v>808.343000554726</v>
      </c>
    </row>
    <row r="65" customFormat="false" ht="15" hidden="false" customHeight="true" outlineLevel="0" collapsed="false">
      <c r="A65" s="0" t="n">
        <f aca="false">SUM(M$23:M65)</f>
        <v>0.206670104746905</v>
      </c>
      <c r="B65" s="0" t="n">
        <f aca="false">C65*3600/1609.344</f>
        <v>74.8040880157242</v>
      </c>
      <c r="C65" s="0" t="n">
        <f aca="false">G65</f>
        <v>33.4404195065493</v>
      </c>
      <c r="D65" s="0" t="n">
        <f aca="false">(C65+C64)/2</f>
        <v>33.4414615083144</v>
      </c>
      <c r="E65" s="0" t="n">
        <f aca="false">F65*$F$9</f>
        <v>7.94050152127382</v>
      </c>
      <c r="F65" s="0" t="n">
        <f aca="false">(C64-C65)/0.5</f>
        <v>0.00416800706042864</v>
      </c>
      <c r="G65" s="0" t="n">
        <f aca="false">G64-L64</f>
        <v>33.4404195065493</v>
      </c>
      <c r="H65" s="0" t="n">
        <f aca="false">G65*G65</f>
        <v>1118.26165677401</v>
      </c>
      <c r="I65" s="0" t="n">
        <f aca="false">1000*COUNT(Q$24:Q65)/N$16</f>
        <v>6.75893144512391</v>
      </c>
      <c r="J65" s="0" t="n">
        <f aca="false">$F$22*H65+$E$22*G65+$D$22</f>
        <v>824.950925675192</v>
      </c>
      <c r="K65" s="0" t="n">
        <f aca="false">J65/$F$9</f>
        <v>0.43302066922465</v>
      </c>
      <c r="L65" s="0" t="n">
        <f aca="false">K65*M65</f>
        <v>0.00208394280387598</v>
      </c>
      <c r="M65" s="0" t="n">
        <f aca="false">N65</f>
        <v>0.00481257120498984</v>
      </c>
      <c r="N65" s="0" t="n">
        <f aca="false">3600/(B65*N$15)</f>
        <v>0.00481257120498984</v>
      </c>
      <c r="O65" s="0" t="n">
        <f aca="false">ROUND(A65*P$13,0)</f>
        <v>51668</v>
      </c>
      <c r="P65" s="0" t="n">
        <f aca="false">O65-O64</f>
        <v>1204</v>
      </c>
      <c r="Q65" s="0" t="n">
        <f aca="false">F$9*(Q$23-P$13*1000/(P65*N$16))*P$13/SUM(P$24:P65)</f>
        <v>1051.14933457872</v>
      </c>
      <c r="R65" s="0" t="n">
        <f aca="false">F$9*((Q$23^2 - (P$13*1000/(P65*N$16))^2)/2)/(1000*COUNT(Q$24:Q65)/N$16)</f>
        <v>1050.81910085196</v>
      </c>
    </row>
    <row r="66" customFormat="false" ht="15" hidden="false" customHeight="true" outlineLevel="0" collapsed="false">
      <c r="A66" s="0" t="n">
        <f aca="false">SUM(M$23:M66)</f>
        <v>0.211482975880793</v>
      </c>
      <c r="B66" s="0" t="n">
        <f aca="false">C66*3600/1609.344</f>
        <v>74.7994263684356</v>
      </c>
      <c r="C66" s="0" t="n">
        <f aca="false">G66</f>
        <v>33.4383355637455</v>
      </c>
      <c r="D66" s="0" t="n">
        <f aca="false">(C66+C65)/2</f>
        <v>33.4393775351474</v>
      </c>
      <c r="E66" s="0" t="n">
        <f aca="false">F66*$F$9</f>
        <v>7.94027014087735</v>
      </c>
      <c r="F66" s="0" t="n">
        <f aca="false">(C65-C66)/0.5</f>
        <v>0.00416788560775672</v>
      </c>
      <c r="G66" s="0" t="n">
        <f aca="false">G65-L65</f>
        <v>33.4383355637455</v>
      </c>
      <c r="H66" s="0" t="n">
        <f aca="false">G66*G66</f>
        <v>1118.12228527364</v>
      </c>
      <c r="I66" s="0" t="n">
        <f aca="false">1000*COUNT(Q$24:Q66)/N$16</f>
        <v>6.91985838429353</v>
      </c>
      <c r="J66" s="0" t="n">
        <f aca="false">$F$22*H66+$E$22*G66+$D$22</f>
        <v>824.875480566076</v>
      </c>
      <c r="K66" s="0" t="n">
        <f aca="false">J66/$F$9</f>
        <v>0.432981067727612</v>
      </c>
      <c r="L66" s="0" t="n">
        <f aca="false">K66*M66</f>
        <v>0.00208388208238609</v>
      </c>
      <c r="M66" s="0" t="n">
        <f aca="false">N66</f>
        <v>0.00481287113388767</v>
      </c>
      <c r="N66" s="0" t="n">
        <f aca="false">3600/(B66*N$15)</f>
        <v>0.00481287113388767</v>
      </c>
      <c r="O66" s="0" t="n">
        <f aca="false">ROUND(A66*P$13,0)</f>
        <v>52871</v>
      </c>
      <c r="P66" s="0" t="n">
        <f aca="false">O66-O65</f>
        <v>1203</v>
      </c>
      <c r="Q66" s="0" t="n">
        <f aca="false">F$9*(Q$23-P$13*1000/(P66*N$16))*P$13/SUM(P$24:P66)</f>
        <v>770.647493914164</v>
      </c>
      <c r="R66" s="0" t="n">
        <f aca="false">F$9*((Q$23^2 - (P$13*1000/(P66*N$16))^2)/2)/(1000*COUNT(Q$24:Q66)/N$16)</f>
        <v>770.745651691715</v>
      </c>
    </row>
    <row r="67" customFormat="false" ht="15" hidden="false" customHeight="true" outlineLevel="0" collapsed="false">
      <c r="A67" s="0" t="n">
        <f aca="false">SUM(M$23:M67)</f>
        <v>0.216296146972224</v>
      </c>
      <c r="B67" s="0" t="n">
        <f aca="false">C67*3600/1609.344</f>
        <v>74.7947648569772</v>
      </c>
      <c r="C67" s="0" t="n">
        <f aca="false">G67</f>
        <v>33.4362516816631</v>
      </c>
      <c r="D67" s="0" t="n">
        <f aca="false">(C67+C66)/2</f>
        <v>33.4372936227043</v>
      </c>
      <c r="E67" s="0" t="n">
        <f aca="false">F67*$F$9</f>
        <v>7.94003877894481</v>
      </c>
      <c r="F67" s="0" t="n">
        <f aca="false">(C66-C67)/0.5</f>
        <v>0.0041677641647766</v>
      </c>
      <c r="G67" s="0" t="n">
        <f aca="false">G66-L66</f>
        <v>33.4362516816631</v>
      </c>
      <c r="H67" s="0" t="n">
        <f aca="false">G67*G67</f>
        <v>1117.98292651952</v>
      </c>
      <c r="I67" s="0" t="n">
        <f aca="false">1000*COUNT(Q$24:Q67)/N$16</f>
        <v>7.08078532346315</v>
      </c>
      <c r="J67" s="0" t="n">
        <f aca="false">$F$22*H67+$E$22*G67+$D$22</f>
        <v>824.800041869634</v>
      </c>
      <c r="K67" s="0" t="n">
        <f aca="false">J67/$F$9</f>
        <v>0.432941469596618</v>
      </c>
      <c r="L67" s="0" t="n">
        <f aca="false">K67*M67</f>
        <v>0.0020838213657442</v>
      </c>
      <c r="M67" s="0" t="n">
        <f aca="false">N67</f>
        <v>0.00481317109143124</v>
      </c>
      <c r="N67" s="0" t="n">
        <f aca="false">3600/(B67*N$15)</f>
        <v>0.00481317109143124</v>
      </c>
      <c r="O67" s="0" t="n">
        <f aca="false">ROUND(A67*P$13,0)</f>
        <v>54074</v>
      </c>
      <c r="P67" s="0" t="n">
        <f aca="false">O67-O66</f>
        <v>1203</v>
      </c>
      <c r="Q67" s="0" t="n">
        <f aca="false">F$9*(Q$23-P$13*1000/(P67*N$16))*P$13/SUM(P$24:P67)</f>
        <v>753.11356542041</v>
      </c>
      <c r="R67" s="0" t="n">
        <f aca="false">F$9*((Q$23^2 - (P$13*1000/(P67*N$16))^2)/2)/(1000*COUNT(Q$24:Q67)/N$16)</f>
        <v>753.228705062358</v>
      </c>
    </row>
    <row r="68" customFormat="false" ht="15" hidden="false" customHeight="true" outlineLevel="0" collapsed="false">
      <c r="A68" s="0" t="n">
        <f aca="false">SUM(M$23:M68)</f>
        <v>0.221109618049849</v>
      </c>
      <c r="B68" s="0" t="n">
        <f aca="false">C68*3600/1609.344</f>
        <v>74.790103481338</v>
      </c>
      <c r="C68" s="0" t="n">
        <f aca="false">G68</f>
        <v>33.4341678602973</v>
      </c>
      <c r="D68" s="0" t="n">
        <f aca="false">(C68+C67)/2</f>
        <v>33.4352097709802</v>
      </c>
      <c r="E68" s="0" t="n">
        <f aca="false">F68*$F$9</f>
        <v>7.93980743547619</v>
      </c>
      <c r="F68" s="0" t="n">
        <f aca="false">(C67-C68)/0.5</f>
        <v>0.00416764273148829</v>
      </c>
      <c r="G68" s="0" t="n">
        <f aca="false">G67-L67</f>
        <v>33.4341678602973</v>
      </c>
      <c r="H68" s="0" t="n">
        <f aca="false">G68*G68</f>
        <v>1117.84358051054</v>
      </c>
      <c r="I68" s="0" t="n">
        <f aca="false">1000*COUNT(Q$24:Q68)/N$16</f>
        <v>7.24171226263277</v>
      </c>
      <c r="J68" s="0" t="n">
        <f aca="false">$F$22*H68+$E$22*G68+$D$22</f>
        <v>824.724609585323</v>
      </c>
      <c r="K68" s="0" t="n">
        <f aca="false">J68/$F$9</f>
        <v>0.432901874831382</v>
      </c>
      <c r="L68" s="0" t="n">
        <f aca="false">K68*M68</f>
        <v>0.00208376065395049</v>
      </c>
      <c r="M68" s="0" t="n">
        <f aca="false">N68</f>
        <v>0.00481347107762499</v>
      </c>
      <c r="N68" s="0" t="n">
        <f aca="false">3600/(B68*N$15)</f>
        <v>0.00481347107762499</v>
      </c>
      <c r="O68" s="0" t="n">
        <f aca="false">ROUND(A68*P$13,0)</f>
        <v>55277</v>
      </c>
      <c r="P68" s="0" t="n">
        <f aca="false">O68-O67</f>
        <v>1203</v>
      </c>
      <c r="Q68" s="0" t="n">
        <f aca="false">F$9*(Q$23-P$13*1000/(P68*N$16))*P$13/SUM(P$24:P68)</f>
        <v>736.359758456253</v>
      </c>
      <c r="R68" s="0" t="n">
        <f aca="false">F$9*((Q$23^2 - (P$13*1000/(P68*N$16))^2)/2)/(1000*COUNT(Q$24:Q68)/N$16)</f>
        <v>736.490289394306</v>
      </c>
    </row>
    <row r="69" customFormat="false" ht="15" hidden="false" customHeight="true" outlineLevel="0" collapsed="false">
      <c r="A69" s="0" t="n">
        <f aca="false">SUM(M$23:M69)</f>
        <v>0.225923389142322</v>
      </c>
      <c r="B69" s="0" t="n">
        <f aca="false">C69*3600/1609.344</f>
        <v>74.7854422415072</v>
      </c>
      <c r="C69" s="0" t="n">
        <f aca="false">G69</f>
        <v>33.4320840996434</v>
      </c>
      <c r="D69" s="0" t="n">
        <f aca="false">(C69+C68)/2</f>
        <v>33.4331259799703</v>
      </c>
      <c r="E69" s="0" t="n">
        <f aca="false">F69*$F$9</f>
        <v>7.93957611049857</v>
      </c>
      <c r="F69" s="0" t="n">
        <f aca="false">(C68-C69)/0.5</f>
        <v>0.00416752130790599</v>
      </c>
      <c r="G69" s="0" t="n">
        <f aca="false">G68-L68</f>
        <v>33.4320840996434</v>
      </c>
      <c r="H69" s="0" t="n">
        <f aca="false">G69*G69</f>
        <v>1117.70424724563</v>
      </c>
      <c r="I69" s="0" t="n">
        <f aca="false">1000*COUNT(Q$24:Q69)/N$16</f>
        <v>7.40263920180238</v>
      </c>
      <c r="J69" s="0" t="n">
        <f aca="false">$F$22*H69+$E$22*G69+$D$22</f>
        <v>824.649183712599</v>
      </c>
      <c r="K69" s="0" t="n">
        <f aca="false">J69/$F$9</f>
        <v>0.432862283431618</v>
      </c>
      <c r="L69" s="0" t="n">
        <f aca="false">K69*M69</f>
        <v>0.00208369994700511</v>
      </c>
      <c r="M69" s="0" t="n">
        <f aca="false">N69</f>
        <v>0.00481377109247331</v>
      </c>
      <c r="N69" s="0" t="n">
        <f aca="false">3600/(B69*N$15)</f>
        <v>0.00481377109247331</v>
      </c>
      <c r="O69" s="0" t="n">
        <f aca="false">ROUND(A69*P$13,0)</f>
        <v>56481</v>
      </c>
      <c r="P69" s="0" t="n">
        <f aca="false">O69-O68</f>
        <v>1204</v>
      </c>
      <c r="Q69" s="0" t="n">
        <f aca="false">F$9*(Q$23-P$13*1000/(P69*N$16))*P$13/SUM(P$24:P69)</f>
        <v>959.631783388847</v>
      </c>
      <c r="R69" s="0" t="n">
        <f aca="false">F$9*((Q$23^2 - (P$13*1000/(P69*N$16))^2)/2)/(1000*COUNT(Q$24:Q69)/N$16)</f>
        <v>959.44352686483</v>
      </c>
    </row>
    <row r="70" customFormat="false" ht="15" hidden="false" customHeight="true" outlineLevel="0" collapsed="false">
      <c r="A70" s="0" t="n">
        <f aca="false">SUM(M$23:M70)</f>
        <v>0.230737460278303</v>
      </c>
      <c r="B70" s="0" t="n">
        <f aca="false">C70*3600/1609.344</f>
        <v>74.780781137474</v>
      </c>
      <c r="C70" s="0" t="n">
        <f aca="false">G70</f>
        <v>33.4300003996964</v>
      </c>
      <c r="D70" s="0" t="n">
        <f aca="false">(C70+C69)/2</f>
        <v>33.4310422496699</v>
      </c>
      <c r="E70" s="0" t="n">
        <f aca="false">F70*$F$9</f>
        <v>7.93934480398487</v>
      </c>
      <c r="F70" s="0" t="n">
        <f aca="false">(C69-C70)/0.5</f>
        <v>0.00416739989401549</v>
      </c>
      <c r="G70" s="0" t="n">
        <f aca="false">G69-L69</f>
        <v>33.4300003996964</v>
      </c>
      <c r="H70" s="0" t="n">
        <f aca="false">G70*G70</f>
        <v>1117.5649267237</v>
      </c>
      <c r="I70" s="0" t="n">
        <f aca="false">1000*COUNT(Q$24:Q70)/N$16</f>
        <v>7.563566140972</v>
      </c>
      <c r="J70" s="0" t="n">
        <f aca="false">$F$22*H70+$E$22*G70+$D$22</f>
        <v>824.573764250918</v>
      </c>
      <c r="K70" s="0" t="n">
        <f aca="false">J70/$F$9</f>
        <v>0.432822695397041</v>
      </c>
      <c r="L70" s="0" t="n">
        <f aca="false">K70*M70</f>
        <v>0.00208363924490824</v>
      </c>
      <c r="M70" s="0" t="n">
        <f aca="false">N70</f>
        <v>0.00481407113598066</v>
      </c>
      <c r="N70" s="0" t="n">
        <f aca="false">3600/(B70*N$15)</f>
        <v>0.00481407113598066</v>
      </c>
      <c r="O70" s="0" t="n">
        <f aca="false">ROUND(A70*P$13,0)</f>
        <v>57684</v>
      </c>
      <c r="P70" s="0" t="n">
        <f aca="false">O70-O69</f>
        <v>1203</v>
      </c>
      <c r="Q70" s="0" t="n">
        <f aca="false">F$9*(Q$23-P$13*1000/(P70*N$16))*P$13/SUM(P$24:P70)</f>
        <v>704.980643333312</v>
      </c>
      <c r="R70" s="0" t="n">
        <f aca="false">F$9*((Q$23^2 - (P$13*1000/(P70*N$16))^2)/2)/(1000*COUNT(Q$24:Q70)/N$16)</f>
        <v>705.150277079655</v>
      </c>
    </row>
    <row r="71" customFormat="false" ht="15" hidden="false" customHeight="true" outlineLevel="0" collapsed="false">
      <c r="A71" s="0" t="n">
        <f aca="false">SUM(M$23:M71)</f>
        <v>0.235551831486454</v>
      </c>
      <c r="B71" s="0" t="n">
        <f aca="false">C71*3600/1609.344</f>
        <v>74.7761201692275</v>
      </c>
      <c r="C71" s="0" t="n">
        <f aca="false">G71</f>
        <v>33.4279167604515</v>
      </c>
      <c r="D71" s="0" t="n">
        <f aca="false">(C71+C70)/2</f>
        <v>33.4289585800739</v>
      </c>
      <c r="E71" s="0" t="n">
        <f aca="false">F71*$F$9</f>
        <v>7.93911351593511</v>
      </c>
      <c r="F71" s="0" t="n">
        <f aca="false">(C70-C71)/0.5</f>
        <v>0.0041672784898168</v>
      </c>
      <c r="G71" s="0" t="n">
        <f aca="false">G70-L70</f>
        <v>33.4279167604515</v>
      </c>
      <c r="H71" s="0" t="n">
        <f aca="false">G71*G71</f>
        <v>1117.42561894367</v>
      </c>
      <c r="I71" s="0" t="n">
        <f aca="false">1000*COUNT(Q$24:Q71)/N$16</f>
        <v>7.72449308014162</v>
      </c>
      <c r="J71" s="0" t="n">
        <f aca="false">$F$22*H71+$E$22*G71+$D$22</f>
        <v>824.498351199737</v>
      </c>
      <c r="K71" s="0" t="n">
        <f aca="false">J71/$F$9</f>
        <v>0.432783110727367</v>
      </c>
      <c r="L71" s="0" t="n">
        <f aca="false">K71*M71</f>
        <v>0.00208357854766004</v>
      </c>
      <c r="M71" s="0" t="n">
        <f aca="false">N71</f>
        <v>0.00481437120815143</v>
      </c>
      <c r="N71" s="0" t="n">
        <f aca="false">3600/(B71*N$15)</f>
        <v>0.00481437120815143</v>
      </c>
      <c r="O71" s="0" t="n">
        <f aca="false">ROUND(A71*P$13,0)</f>
        <v>58888</v>
      </c>
      <c r="P71" s="0" t="n">
        <f aca="false">O71-O70</f>
        <v>1204</v>
      </c>
      <c r="Q71" s="0" t="n">
        <f aca="false">F$9*(Q$23-P$13*1000/(P71*N$16))*P$13/SUM(P$24:P71)</f>
        <v>919.591676215484</v>
      </c>
      <c r="R71" s="0" t="n">
        <f aca="false">F$9*((Q$23^2 - (P$13*1000/(P71*N$16))^2)/2)/(1000*COUNT(Q$24:Q71)/N$16)</f>
        <v>919.466713245462</v>
      </c>
    </row>
    <row r="72" customFormat="false" ht="15" hidden="false" customHeight="true" outlineLevel="0" collapsed="false">
      <c r="A72" s="0" t="n">
        <f aca="false">SUM(M$23:M72)</f>
        <v>0.240366502795444</v>
      </c>
      <c r="B72" s="0" t="n">
        <f aca="false">C72*3600/1609.344</f>
        <v>74.7714593367569</v>
      </c>
      <c r="C72" s="0" t="n">
        <f aca="false">G72</f>
        <v>33.4258331819038</v>
      </c>
      <c r="D72" s="0" t="n">
        <f aca="false">(C72+C71)/2</f>
        <v>33.4268749711776</v>
      </c>
      <c r="E72" s="0" t="n">
        <f aca="false">F72*$F$9</f>
        <v>7.93888224637634</v>
      </c>
      <c r="F72" s="0" t="n">
        <f aca="false">(C71-C72)/0.5</f>
        <v>0.00416715709532411</v>
      </c>
      <c r="G72" s="0" t="n">
        <f aca="false">G71-L71</f>
        <v>33.4258331819038</v>
      </c>
      <c r="H72" s="0" t="n">
        <f aca="false">G72*G72</f>
        <v>1117.28632390446</v>
      </c>
      <c r="I72" s="0" t="n">
        <f aca="false">1000*COUNT(Q$24:Q72)/N$16</f>
        <v>7.88542001931123</v>
      </c>
      <c r="J72" s="0" t="n">
        <f aca="false">$F$22*H72+$E$22*G72+$D$22</f>
        <v>824.422944558511</v>
      </c>
      <c r="K72" s="0" t="n">
        <f aca="false">J72/$F$9</f>
        <v>0.432743529422308</v>
      </c>
      <c r="L72" s="0" t="n">
        <f aca="false">K72*M72</f>
        <v>0.00208351785526068</v>
      </c>
      <c r="M72" s="0" t="n">
        <f aca="false">N72</f>
        <v>0.00481467130899006</v>
      </c>
      <c r="N72" s="0" t="n">
        <f aca="false">3600/(B72*N$15)</f>
        <v>0.00481467130899006</v>
      </c>
      <c r="O72" s="0" t="n">
        <f aca="false">ROUND(A72*P$13,0)</f>
        <v>60092</v>
      </c>
      <c r="P72" s="0" t="n">
        <f aca="false">O72-O71</f>
        <v>1204</v>
      </c>
      <c r="Q72" s="0" t="n">
        <f aca="false">F$9*(Q$23-P$13*1000/(P72*N$16))*P$13/SUM(P$24:P72)</f>
        <v>900.791357357856</v>
      </c>
      <c r="R72" s="0" t="n">
        <f aca="false">F$9*((Q$23^2 - (P$13*1000/(P72*N$16))^2)/2)/(1000*COUNT(Q$24:Q72)/N$16)</f>
        <v>900.702086444534</v>
      </c>
    </row>
    <row r="73" customFormat="false" ht="15" hidden="false" customHeight="true" outlineLevel="0" collapsed="false">
      <c r="A73" s="0" t="n">
        <f aca="false">SUM(M$23:M73)</f>
        <v>0.245181474233945</v>
      </c>
      <c r="B73" s="0" t="n">
        <f aca="false">C73*3600/1609.344</f>
        <v>74.7667986400513</v>
      </c>
      <c r="C73" s="0" t="n">
        <f aca="false">G73</f>
        <v>33.4237496640485</v>
      </c>
      <c r="D73" s="0" t="n">
        <f aca="false">(C73+C72)/2</f>
        <v>33.4247914229762</v>
      </c>
      <c r="E73" s="0" t="n">
        <f aca="false">F73*$F$9</f>
        <v>7.9386509952815</v>
      </c>
      <c r="F73" s="0" t="n">
        <f aca="false">(C72-C73)/0.5</f>
        <v>0.00416703571052324</v>
      </c>
      <c r="G73" s="0" t="n">
        <f aca="false">G72-L72</f>
        <v>33.4237496640485</v>
      </c>
      <c r="H73" s="0" t="n">
        <f aca="false">G73*G73</f>
        <v>1117.14704160498</v>
      </c>
      <c r="I73" s="0" t="n">
        <f aca="false">1000*COUNT(Q$24:Q73)/N$16</f>
        <v>8.04634695848085</v>
      </c>
      <c r="J73" s="0" t="n">
        <f aca="false">$F$22*H73+$E$22*G73+$D$22</f>
        <v>824.347544326697</v>
      </c>
      <c r="K73" s="0" t="n">
        <f aca="false">J73/$F$9</f>
        <v>0.43270395148158</v>
      </c>
      <c r="L73" s="0" t="n">
        <f aca="false">K73*M73</f>
        <v>0.00208345716771032</v>
      </c>
      <c r="M73" s="0" t="n">
        <f aca="false">N73</f>
        <v>0.00481497143850097</v>
      </c>
      <c r="N73" s="0" t="n">
        <f aca="false">3600/(B73*N$15)</f>
        <v>0.00481497143850097</v>
      </c>
      <c r="O73" s="0" t="n">
        <f aca="false">ROUND(A73*P$13,0)</f>
        <v>61295</v>
      </c>
      <c r="P73" s="0" t="n">
        <f aca="false">O73-O72</f>
        <v>1203</v>
      </c>
      <c r="Q73" s="0" t="n">
        <f aca="false">F$9*(Q$23-P$13*1000/(P73*N$16))*P$13/SUM(P$24:P73)</f>
        <v>662.619629886659</v>
      </c>
      <c r="R73" s="0" t="n">
        <f aca="false">F$9*((Q$23^2 - (P$13*1000/(P73*N$16))^2)/2)/(1000*COUNT(Q$24:Q73)/N$16)</f>
        <v>662.841260454875</v>
      </c>
    </row>
    <row r="74" customFormat="false" ht="15" hidden="false" customHeight="true" outlineLevel="0" collapsed="false">
      <c r="A74" s="0" t="n">
        <f aca="false">SUM(M$23:M74)</f>
        <v>0.249996745830634</v>
      </c>
      <c r="B74" s="0" t="n">
        <f aca="false">C74*3600/1609.344</f>
        <v>74.7621380790999</v>
      </c>
      <c r="C74" s="0" t="n">
        <f aca="false">G74</f>
        <v>33.4216662068808</v>
      </c>
      <c r="D74" s="0" t="n">
        <f aca="false">(C74+C73)/2</f>
        <v>33.4227079354647</v>
      </c>
      <c r="E74" s="0" t="n">
        <f aca="false">F74*$F$9</f>
        <v>7.93841976265059</v>
      </c>
      <c r="F74" s="0" t="n">
        <f aca="false">(C73-C74)/0.5</f>
        <v>0.00416691433541416</v>
      </c>
      <c r="G74" s="0" t="n">
        <f aca="false">G73-L73</f>
        <v>33.4216662068808</v>
      </c>
      <c r="H74" s="0" t="n">
        <f aca="false">G74*G74</f>
        <v>1117.00777204416</v>
      </c>
      <c r="I74" s="0" t="n">
        <f aca="false">1000*COUNT(Q$24:Q74)/N$16</f>
        <v>8.20727389765047</v>
      </c>
      <c r="J74" s="0" t="n">
        <f aca="false">$F$22*H74+$E$22*G74+$D$22</f>
        <v>824.272150503751</v>
      </c>
      <c r="K74" s="0" t="n">
        <f aca="false">J74/$F$9</f>
        <v>0.432664376904898</v>
      </c>
      <c r="L74" s="0" t="n">
        <f aca="false">K74*M74</f>
        <v>0.00208339648500912</v>
      </c>
      <c r="M74" s="0" t="n">
        <f aca="false">N74</f>
        <v>0.00481527159668859</v>
      </c>
      <c r="N74" s="0" t="n">
        <f aca="false">3600/(B74*N$15)</f>
        <v>0.00481527159668859</v>
      </c>
      <c r="O74" s="0" t="n">
        <f aca="false">ROUND(A74*P$13,0)</f>
        <v>62499</v>
      </c>
      <c r="P74" s="0" t="n">
        <f aca="false">O74-O73</f>
        <v>1204</v>
      </c>
      <c r="Q74" s="0" t="n">
        <f aca="false">F$9*(Q$23-P$13*1000/(P74*N$16))*P$13/SUM(P$24:P74)</f>
        <v>865.420392135579</v>
      </c>
      <c r="R74" s="0" t="n">
        <f aca="false">F$9*((Q$23^2 - (P$13*1000/(P74*N$16))^2)/2)/(1000*COUNT(Q$24:Q74)/N$16)</f>
        <v>865.380435995729</v>
      </c>
    </row>
    <row r="75" customFormat="false" ht="15" hidden="false" customHeight="true" outlineLevel="0" collapsed="false">
      <c r="A75" s="0" t="n">
        <f aca="false">SUM(M$23:M75)</f>
        <v>0.254812317614191</v>
      </c>
      <c r="B75" s="0" t="n">
        <f aca="false">C75*3600/1609.344</f>
        <v>74.7574776538918</v>
      </c>
      <c r="C75" s="0" t="n">
        <f aca="false">G75</f>
        <v>33.4195828103958</v>
      </c>
      <c r="D75" s="0" t="n">
        <f aca="false">(C75+C74)/2</f>
        <v>33.4206245086383</v>
      </c>
      <c r="E75" s="0" t="n">
        <f aca="false">F75*$F$9</f>
        <v>7.93818854853775</v>
      </c>
      <c r="F75" s="0" t="n">
        <f aca="false">(C74-C75)/0.5</f>
        <v>0.00416679297002531</v>
      </c>
      <c r="G75" s="0" t="n">
        <f aca="false">G74-L74</f>
        <v>33.4195828103958</v>
      </c>
      <c r="H75" s="0" t="n">
        <f aca="false">G75*G75</f>
        <v>1116.8685152209</v>
      </c>
      <c r="I75" s="0" t="n">
        <f aca="false">1000*COUNT(Q$24:Q75)/N$16</f>
        <v>8.36820083682008</v>
      </c>
      <c r="J75" s="0" t="n">
        <f aca="false">$F$22*H75+$E$22*G75+$D$22</f>
        <v>824.19676308913</v>
      </c>
      <c r="K75" s="0" t="n">
        <f aca="false">J75/$F$9</f>
        <v>0.432624805691975</v>
      </c>
      <c r="L75" s="0" t="n">
        <f aca="false">K75*M75</f>
        <v>0.00208333580715725</v>
      </c>
      <c r="M75" s="0" t="n">
        <f aca="false">N75</f>
        <v>0.00481557178355734</v>
      </c>
      <c r="N75" s="0" t="n">
        <f aca="false">3600/(B75*N$15)</f>
        <v>0.00481557178355734</v>
      </c>
      <c r="O75" s="0" t="n">
        <f aca="false">ROUND(A75*P$13,0)</f>
        <v>63703</v>
      </c>
      <c r="P75" s="0" t="n">
        <f aca="false">O75-O74</f>
        <v>1204</v>
      </c>
      <c r="Q75" s="0" t="n">
        <f aca="false">F$9*(Q$23-P$13*1000/(P75*N$16))*P$13/SUM(P$24:P75)</f>
        <v>848.749733893075</v>
      </c>
      <c r="R75" s="0" t="n">
        <f aca="false">F$9*((Q$23^2 - (P$13*1000/(P75*N$16))^2)/2)/(1000*COUNT(Q$24:Q75)/N$16)</f>
        <v>848.738504534273</v>
      </c>
    </row>
    <row r="76" customFormat="false" ht="15" hidden="false" customHeight="true" outlineLevel="0" collapsed="false">
      <c r="A76" s="0" t="n">
        <f aca="false">SUM(M$23:M76)</f>
        <v>0.259628189613303</v>
      </c>
      <c r="B76" s="0" t="n">
        <f aca="false">C76*3600/1609.344</f>
        <v>74.7528173644163</v>
      </c>
      <c r="C76" s="0" t="n">
        <f aca="false">G76</f>
        <v>33.4174994745887</v>
      </c>
      <c r="D76" s="0" t="n">
        <f aca="false">(C76+C75)/2</f>
        <v>33.4185411424922</v>
      </c>
      <c r="E76" s="0" t="n">
        <f aca="false">F76*$F$9</f>
        <v>7.93795735286176</v>
      </c>
      <c r="F76" s="0" t="n">
        <f aca="false">(C75-C76)/0.5</f>
        <v>0.00416667161431406</v>
      </c>
      <c r="G76" s="0" t="n">
        <f aca="false">G75-L75</f>
        <v>33.4174994745887</v>
      </c>
      <c r="H76" s="0" t="n">
        <f aca="false">G76*G76</f>
        <v>1116.72927113413</v>
      </c>
      <c r="I76" s="0" t="n">
        <f aca="false">1000*COUNT(Q$24:Q76)/N$16</f>
        <v>8.5291277759897</v>
      </c>
      <c r="J76" s="0" t="n">
        <f aca="false">$F$22*H76+$E$22*G76+$D$22</f>
        <v>824.121382082291</v>
      </c>
      <c r="K76" s="0" t="n">
        <f aca="false">J76/$F$9</f>
        <v>0.432585237842528</v>
      </c>
      <c r="L76" s="0" t="n">
        <f aca="false">K76*M76</f>
        <v>0.00208327513415489</v>
      </c>
      <c r="M76" s="0" t="n">
        <f aca="false">N76</f>
        <v>0.00481587199911166</v>
      </c>
      <c r="N76" s="0" t="n">
        <f aca="false">3600/(B76*N$15)</f>
        <v>0.00481587199911166</v>
      </c>
      <c r="O76" s="0" t="n">
        <f aca="false">ROUND(A76*P$13,0)</f>
        <v>64907</v>
      </c>
      <c r="P76" s="0" t="n">
        <f aca="false">O76-O75</f>
        <v>1204</v>
      </c>
      <c r="Q76" s="0" t="n">
        <f aca="false">F$9*(Q$23-P$13*1000/(P76*N$16))*P$13/SUM(P$24:P76)</f>
        <v>832.70919392718</v>
      </c>
      <c r="R76" s="0" t="n">
        <f aca="false">F$9*((Q$23^2 - (P$13*1000/(P76*N$16))^2)/2)/(1000*COUNT(Q$24:Q76)/N$16)</f>
        <v>832.724570486456</v>
      </c>
    </row>
    <row r="77" customFormat="false" ht="15" hidden="false" customHeight="true" outlineLevel="0" collapsed="false">
      <c r="A77" s="0" t="n">
        <f aca="false">SUM(M$23:M77)</f>
        <v>0.264444361856659</v>
      </c>
      <c r="B77" s="0" t="n">
        <f aca="false">C77*3600/1609.344</f>
        <v>74.7481572106623</v>
      </c>
      <c r="C77" s="0" t="n">
        <f aca="false">G77</f>
        <v>33.4154161994545</v>
      </c>
      <c r="D77" s="0" t="n">
        <f aca="false">(C77+C76)/2</f>
        <v>33.4164578370216</v>
      </c>
      <c r="E77" s="0" t="n">
        <f aca="false">F77*$F$9</f>
        <v>7.93772617567677</v>
      </c>
      <c r="F77" s="0" t="n">
        <f aca="false">(C76-C77)/0.5</f>
        <v>0.00416655026830881</v>
      </c>
      <c r="G77" s="0" t="n">
        <f aca="false">G76-L76</f>
        <v>33.4154161994545</v>
      </c>
      <c r="H77" s="0" t="n">
        <f aca="false">G77*G77</f>
        <v>1116.59003978277</v>
      </c>
      <c r="I77" s="0" t="n">
        <f aca="false">1000*COUNT(Q$24:Q77)/N$16</f>
        <v>8.69005471515932</v>
      </c>
      <c r="J77" s="0" t="n">
        <f aca="false">$F$22*H77+$E$22*G77+$D$22</f>
        <v>824.046007482689</v>
      </c>
      <c r="K77" s="0" t="n">
        <f aca="false">J77/$F$9</f>
        <v>0.43254567335627</v>
      </c>
      <c r="L77" s="0" t="n">
        <f aca="false">K77*M77</f>
        <v>0.00208321446600219</v>
      </c>
      <c r="M77" s="0" t="n">
        <f aca="false">N77</f>
        <v>0.00481617224335597</v>
      </c>
      <c r="N77" s="0" t="n">
        <f aca="false">3600/(B77*N$15)</f>
        <v>0.00481617224335597</v>
      </c>
      <c r="O77" s="0" t="n">
        <f aca="false">ROUND(A77*P$13,0)</f>
        <v>66111</v>
      </c>
      <c r="P77" s="0" t="n">
        <f aca="false">O77-O76</f>
        <v>1204</v>
      </c>
      <c r="Q77" s="0" t="n">
        <f aca="false">F$9*(Q$23-P$13*1000/(P77*N$16))*P$13/SUM(P$24:P77)</f>
        <v>817.263709040361</v>
      </c>
      <c r="R77" s="0" t="n">
        <f aca="false">F$9*((Q$23^2 - (P$13*1000/(P77*N$16))^2)/2)/(1000*COUNT(Q$24:Q77)/N$16)</f>
        <v>817.303745107077</v>
      </c>
    </row>
    <row r="78" customFormat="false" ht="15" hidden="false" customHeight="true" outlineLevel="0" collapsed="false">
      <c r="A78" s="0" t="n">
        <f aca="false">SUM(M$23:M78)</f>
        <v>0.269260834372954</v>
      </c>
      <c r="B78" s="0" t="n">
        <f aca="false">C78*3600/1609.344</f>
        <v>74.7434971926192</v>
      </c>
      <c r="C78" s="0" t="n">
        <f aca="false">G78</f>
        <v>33.4133329849885</v>
      </c>
      <c r="D78" s="0" t="n">
        <f aca="false">(C78+C77)/2</f>
        <v>33.4143745922215</v>
      </c>
      <c r="E78" s="0" t="n">
        <f aca="false">F78*$F$9</f>
        <v>7.93749501698278</v>
      </c>
      <c r="F78" s="0" t="n">
        <f aca="false">(C77-C78)/0.5</f>
        <v>0.00416642893200958</v>
      </c>
      <c r="G78" s="0" t="n">
        <f aca="false">G77-L77</f>
        <v>33.4133329849885</v>
      </c>
      <c r="H78" s="0" t="n">
        <f aca="false">G78*G78</f>
        <v>1116.45082116572</v>
      </c>
      <c r="I78" s="0" t="n">
        <f aca="false">1000*COUNT(Q$24:Q78)/N$16</f>
        <v>8.85098165432894</v>
      </c>
      <c r="J78" s="0" t="n">
        <f aca="false">$F$22*H78+$E$22*G78+$D$22</f>
        <v>823.970639289781</v>
      </c>
      <c r="K78" s="0" t="n">
        <f aca="false">J78/$F$9</f>
        <v>0.432506112232917</v>
      </c>
      <c r="L78" s="0" t="n">
        <f aca="false">K78*M78</f>
        <v>0.00208315380269931</v>
      </c>
      <c r="M78" s="0" t="n">
        <f aca="false">N78</f>
        <v>0.00481647251629469</v>
      </c>
      <c r="N78" s="0" t="n">
        <f aca="false">3600/(B78*N$15)</f>
        <v>0.00481647251629469</v>
      </c>
      <c r="O78" s="0" t="n">
        <f aca="false">ROUND(A78*P$13,0)</f>
        <v>67315</v>
      </c>
      <c r="P78" s="0" t="n">
        <f aca="false">O78-O77</f>
        <v>1204</v>
      </c>
      <c r="Q78" s="0" t="n">
        <f aca="false">F$9*(Q$23-P$13*1000/(P78*N$16))*P$13/SUM(P$24:P78)</f>
        <v>802.380770135656</v>
      </c>
      <c r="R78" s="0" t="n">
        <f aca="false">F$9*((Q$23^2 - (P$13*1000/(P78*N$16))^2)/2)/(1000*COUNT(Q$24:Q78)/N$16)</f>
        <v>802.443677014221</v>
      </c>
    </row>
    <row r="79" customFormat="false" ht="15" hidden="false" customHeight="true" outlineLevel="0" collapsed="false">
      <c r="A79" s="0" t="n">
        <f aca="false">SUM(M$23:M79)</f>
        <v>0.274077607190886</v>
      </c>
      <c r="B79" s="0" t="n">
        <f aca="false">C79*3600/1609.344</f>
        <v>74.738837310276</v>
      </c>
      <c r="C79" s="0" t="n">
        <f aca="false">G79</f>
        <v>33.4112498311858</v>
      </c>
      <c r="D79" s="0" t="n">
        <f aca="false">(C79+C78)/2</f>
        <v>33.4122914080871</v>
      </c>
      <c r="E79" s="0" t="n">
        <f aca="false">F79*$F$9</f>
        <v>7.93726387675272</v>
      </c>
      <c r="F79" s="0" t="n">
        <f aca="false">(C78-C79)/0.5</f>
        <v>0.00416630760540215</v>
      </c>
      <c r="G79" s="0" t="n">
        <f aca="false">G78-L78</f>
        <v>33.4112498311858</v>
      </c>
      <c r="H79" s="0" t="n">
        <f aca="false">G79*G79</f>
        <v>1116.31161528191</v>
      </c>
      <c r="I79" s="0" t="n">
        <f aca="false">1000*COUNT(Q$24:Q79)/N$16</f>
        <v>9.01190859349855</v>
      </c>
      <c r="J79" s="0" t="n">
        <f aca="false">$F$22*H79+$E$22*G79+$D$22</f>
        <v>823.895277503025</v>
      </c>
      <c r="K79" s="0" t="n">
        <f aca="false">J79/$F$9</f>
        <v>0.432466554472183</v>
      </c>
      <c r="L79" s="0" t="n">
        <f aca="false">K79*M79</f>
        <v>0.00208309314424644</v>
      </c>
      <c r="M79" s="0" t="n">
        <f aca="false">N79</f>
        <v>0.00481677281793228</v>
      </c>
      <c r="N79" s="0" t="n">
        <f aca="false">3600/(B79*N$15)</f>
        <v>0.00481677281793228</v>
      </c>
      <c r="O79" s="0" t="n">
        <f aca="false">ROUND(A79*P$13,0)</f>
        <v>68519</v>
      </c>
      <c r="P79" s="0" t="n">
        <f aca="false">O79-O78</f>
        <v>1204</v>
      </c>
      <c r="Q79" s="0" t="n">
        <f aca="false">F$9*(Q$23-P$13*1000/(P79*N$16))*P$13/SUM(P$24:P79)</f>
        <v>788.030193816291</v>
      </c>
      <c r="R79" s="0" t="n">
        <f aca="false">F$9*((Q$23^2 - (P$13*1000/(P79*N$16))^2)/2)/(1000*COUNT(Q$24:Q79)/N$16)</f>
        <v>788.114325638968</v>
      </c>
    </row>
    <row r="80" customFormat="false" ht="15" hidden="false" customHeight="true" outlineLevel="0" collapsed="false">
      <c r="A80" s="0" t="n">
        <f aca="false">SUM(M$23:M80)</f>
        <v>0.278894680339159</v>
      </c>
      <c r="B80" s="0" t="n">
        <f aca="false">C80*3600/1609.344</f>
        <v>74.7341775636219</v>
      </c>
      <c r="C80" s="0" t="n">
        <f aca="false">G80</f>
        <v>33.4091667380415</v>
      </c>
      <c r="D80" s="0" t="n">
        <f aca="false">(C80+C79)/2</f>
        <v>33.4102082846137</v>
      </c>
      <c r="E80" s="0" t="n">
        <f aca="false">F80*$F$9</f>
        <v>7.93703275498658</v>
      </c>
      <c r="F80" s="0" t="n">
        <f aca="false">(C79-C80)/0.5</f>
        <v>0.00416618628848653</v>
      </c>
      <c r="G80" s="0" t="n">
        <f aca="false">G79-L79</f>
        <v>33.4091667380415</v>
      </c>
      <c r="H80" s="0" t="n">
        <f aca="false">G80*G80</f>
        <v>1116.17242213026</v>
      </c>
      <c r="I80" s="0" t="n">
        <f aca="false">1000*COUNT(Q$24:Q80)/N$16</f>
        <v>9.17283553266817</v>
      </c>
      <c r="J80" s="0" t="n">
        <f aca="false">$F$22*H80+$E$22*G80+$D$22</f>
        <v>823.819922121876</v>
      </c>
      <c r="K80" s="0" t="n">
        <f aca="false">J80/$F$9</f>
        <v>0.432427000073783</v>
      </c>
      <c r="L80" s="0" t="n">
        <f aca="false">K80*M80</f>
        <v>0.00208303249064372</v>
      </c>
      <c r="M80" s="0" t="n">
        <f aca="false">N80</f>
        <v>0.00481707314827314</v>
      </c>
      <c r="N80" s="0" t="n">
        <f aca="false">3600/(B80*N$15)</f>
        <v>0.00481707314827314</v>
      </c>
      <c r="O80" s="0" t="n">
        <f aca="false">ROUND(A80*P$13,0)</f>
        <v>69724</v>
      </c>
      <c r="P80" s="0" t="n">
        <f aca="false">O80-O79</f>
        <v>1205</v>
      </c>
      <c r="Q80" s="0" t="n">
        <f aca="false">F$9*(Q$23-P$13*1000/(P80*N$16))*P$13/SUM(P$24:P80)</f>
        <v>966.912691453849</v>
      </c>
      <c r="R80" s="0" t="n">
        <f aca="false">F$9*((Q$23^2 - (P$13*1000/(P80*N$16))^2)/2)/(1000*COUNT(Q$24:Q80)/N$16)</f>
        <v>966.655894496531</v>
      </c>
    </row>
    <row r="81" customFormat="false" ht="15" hidden="false" customHeight="true" outlineLevel="0" collapsed="false">
      <c r="A81" s="0" t="n">
        <f aca="false">SUM(M$23:M81)</f>
        <v>0.283712053846481</v>
      </c>
      <c r="B81" s="0" t="n">
        <f aca="false">C81*3600/1609.344</f>
        <v>74.7295179526461</v>
      </c>
      <c r="C81" s="0" t="n">
        <f aca="false">G81</f>
        <v>33.4070837055509</v>
      </c>
      <c r="D81" s="0" t="n">
        <f aca="false">(C81+C80)/2</f>
        <v>33.4081252217962</v>
      </c>
      <c r="E81" s="0" t="n">
        <f aca="false">F81*$F$9</f>
        <v>7.93680165173852</v>
      </c>
      <c r="F81" s="0" t="n">
        <f aca="false">(C80-C81)/0.5</f>
        <v>0.00416606498129113</v>
      </c>
      <c r="G81" s="0" t="n">
        <f aca="false">G80-L80</f>
        <v>33.4070837055509</v>
      </c>
      <c r="H81" s="0" t="n">
        <f aca="false">G81*G81</f>
        <v>1116.03324170968</v>
      </c>
      <c r="I81" s="0" t="n">
        <f aca="false">1000*COUNT(Q$24:Q81)/N$16</f>
        <v>9.33376247183779</v>
      </c>
      <c r="J81" s="0" t="n">
        <f aca="false">$F$22*H81+$E$22*G81+$D$22</f>
        <v>823.744573145791</v>
      </c>
      <c r="K81" s="0" t="n">
        <f aca="false">J81/$F$9</f>
        <v>0.432387449037431</v>
      </c>
      <c r="L81" s="0" t="n">
        <f aca="false">K81*M81</f>
        <v>0.00208297184189134</v>
      </c>
      <c r="M81" s="0" t="n">
        <f aca="false">N81</f>
        <v>0.00481737350732172</v>
      </c>
      <c r="N81" s="0" t="n">
        <f aca="false">3600/(B81*N$15)</f>
        <v>0.00481737350732172</v>
      </c>
      <c r="O81" s="0" t="n">
        <f aca="false">ROUND(A81*P$13,0)</f>
        <v>70928</v>
      </c>
      <c r="P81" s="0" t="n">
        <f aca="false">O81-O80</f>
        <v>1204</v>
      </c>
      <c r="Q81" s="0" t="n">
        <f aca="false">F$9*(Q$23-P$13*1000/(P81*N$16))*P$13/SUM(P$24:P81)</f>
        <v>760.804907892366</v>
      </c>
      <c r="R81" s="0" t="n">
        <f aca="false">F$9*((Q$23^2 - (P$13*1000/(P81*N$16))^2)/2)/(1000*COUNT(Q$24:Q81)/N$16)</f>
        <v>760.937969582452</v>
      </c>
    </row>
    <row r="82" customFormat="false" ht="15" hidden="false" customHeight="true" outlineLevel="0" collapsed="false">
      <c r="A82" s="0" t="n">
        <f aca="false">SUM(M$23:M82)</f>
        <v>0.288529727741563</v>
      </c>
      <c r="B82" s="0" t="n">
        <f aca="false">C82*3600/1609.344</f>
        <v>74.7248584773376</v>
      </c>
      <c r="C82" s="0" t="n">
        <f aca="false">G82</f>
        <v>33.405000733709</v>
      </c>
      <c r="D82" s="0" t="n">
        <f aca="false">(C82+C81)/2</f>
        <v>33.40604221963</v>
      </c>
      <c r="E82" s="0" t="n">
        <f aca="false">F82*$F$9</f>
        <v>7.93657056695438</v>
      </c>
      <c r="F82" s="0" t="n">
        <f aca="false">(C81-C82)/0.5</f>
        <v>0.00416594368378753</v>
      </c>
      <c r="G82" s="0" t="n">
        <f aca="false">G81-L81</f>
        <v>33.405000733709</v>
      </c>
      <c r="H82" s="0" t="n">
        <f aca="false">G82*G82</f>
        <v>1115.8940740191</v>
      </c>
      <c r="I82" s="0" t="n">
        <f aca="false">1000*COUNT(Q$24:Q82)/N$16</f>
        <v>9.4946894110074</v>
      </c>
      <c r="J82" s="0" t="n">
        <f aca="false">$F$22*H82+$E$22*G82+$D$22</f>
        <v>823.669230574227</v>
      </c>
      <c r="K82" s="0" t="n">
        <f aca="false">J82/$F$9</f>
        <v>0.432347901362843</v>
      </c>
      <c r="L82" s="0" t="n">
        <f aca="false">K82*M82</f>
        <v>0.00208291119798945</v>
      </c>
      <c r="M82" s="0" t="n">
        <f aca="false">N82</f>
        <v>0.00481767389508245</v>
      </c>
      <c r="N82" s="0" t="n">
        <f aca="false">3600/(B82*N$15)</f>
        <v>0.00481767389508245</v>
      </c>
      <c r="O82" s="0" t="n">
        <f aca="false">ROUND(A82*P$13,0)</f>
        <v>72132</v>
      </c>
      <c r="P82" s="0" t="n">
        <f aca="false">O82-O81</f>
        <v>1204</v>
      </c>
      <c r="Q82" s="0" t="n">
        <f aca="false">F$9*(Q$23-P$13*1000/(P82*N$16))*P$13/SUM(P$24:P82)</f>
        <v>747.891002897407</v>
      </c>
      <c r="R82" s="0" t="n">
        <f aca="false">F$9*((Q$23^2 - (P$13*1000/(P82*N$16))^2)/2)/(1000*COUNT(Q$24:Q82)/N$16)</f>
        <v>748.040715860715</v>
      </c>
    </row>
    <row r="83" customFormat="false" ht="15" hidden="false" customHeight="true" outlineLevel="0" collapsed="false">
      <c r="A83" s="0" t="n">
        <f aca="false">SUM(M$23:M83)</f>
        <v>0.293347702053123</v>
      </c>
      <c r="B83" s="0" t="n">
        <f aca="false">C83*3600/1609.344</f>
        <v>74.7201991376857</v>
      </c>
      <c r="C83" s="0" t="n">
        <f aca="false">G83</f>
        <v>33.402917822511</v>
      </c>
      <c r="D83" s="0" t="n">
        <f aca="false">(C83+C82)/2</f>
        <v>33.40395927811</v>
      </c>
      <c r="E83" s="0" t="n">
        <f aca="false">F83*$F$9</f>
        <v>7.93633950063417</v>
      </c>
      <c r="F83" s="0" t="n">
        <f aca="false">(C82-C83)/0.5</f>
        <v>0.00416582239597574</v>
      </c>
      <c r="G83" s="0" t="n">
        <f aca="false">G82-L82</f>
        <v>33.402917822511</v>
      </c>
      <c r="H83" s="0" t="n">
        <f aca="false">G83*G83</f>
        <v>1115.75491905742</v>
      </c>
      <c r="I83" s="0" t="n">
        <f aca="false">1000*COUNT(Q$24:Q83)/N$16</f>
        <v>9.65561635017702</v>
      </c>
      <c r="J83" s="0" t="n">
        <f aca="false">$F$22*H83+$E$22*G83+$D$22</f>
        <v>823.593894406641</v>
      </c>
      <c r="K83" s="0" t="n">
        <f aca="false">J83/$F$9</f>
        <v>0.432308357049733</v>
      </c>
      <c r="L83" s="0" t="n">
        <f aca="false">K83*M83</f>
        <v>0.00208285055893822</v>
      </c>
      <c r="M83" s="0" t="n">
        <f aca="false">N83</f>
        <v>0.00481797431155977</v>
      </c>
      <c r="N83" s="0" t="n">
        <f aca="false">3600/(B83*N$15)</f>
        <v>0.00481797431155977</v>
      </c>
      <c r="O83" s="0" t="n">
        <f aca="false">ROUND(A83*P$13,0)</f>
        <v>73337</v>
      </c>
      <c r="P83" s="0" t="n">
        <f aca="false">O83-O82</f>
        <v>1205</v>
      </c>
      <c r="Q83" s="0" t="n">
        <f aca="false">F$9*(Q$23-P$13*1000/(P83*N$16))*P$13/SUM(P$24:P83)</f>
        <v>918.484623274929</v>
      </c>
      <c r="R83" s="0" t="n">
        <f aca="false">F$9*((Q$23^2 - (P$13*1000/(P83*N$16))^2)/2)/(1000*COUNT(Q$24:Q83)/N$16)</f>
        <v>918.323099771705</v>
      </c>
    </row>
    <row r="84" customFormat="false" ht="15" hidden="false" customHeight="true" outlineLevel="0" collapsed="false">
      <c r="A84" s="0" t="n">
        <f aca="false">SUM(M$23:M84)</f>
        <v>0.298165976809881</v>
      </c>
      <c r="B84" s="0" t="n">
        <f aca="false">C84*3600/1609.344</f>
        <v>74.7155399336795</v>
      </c>
      <c r="C84" s="0" t="n">
        <f aca="false">G84</f>
        <v>33.4008349719521</v>
      </c>
      <c r="D84" s="0" t="n">
        <f aca="false">(C84+C83)/2</f>
        <v>33.4018763972316</v>
      </c>
      <c r="E84" s="0" t="n">
        <f aca="false">F84*$F$9</f>
        <v>7.93610845280496</v>
      </c>
      <c r="F84" s="0" t="n">
        <f aca="false">(C83-C84)/0.5</f>
        <v>0.00416570111786996</v>
      </c>
      <c r="G84" s="0" t="n">
        <f aca="false">G83-L83</f>
        <v>33.4008349719521</v>
      </c>
      <c r="H84" s="0" t="n">
        <f aca="false">G84*G84</f>
        <v>1115.61577682358</v>
      </c>
      <c r="I84" s="0" t="n">
        <f aca="false">1000*COUNT(Q$24:Q84)/N$16</f>
        <v>9.81654328934664</v>
      </c>
      <c r="J84" s="0" t="n">
        <f aca="false">$F$22*H84+$E$22*G84+$D$22</f>
        <v>823.518564642489</v>
      </c>
      <c r="K84" s="0" t="n">
        <f aca="false">J84/$F$9</f>
        <v>0.432268816097817</v>
      </c>
      <c r="L84" s="0" t="n">
        <f aca="false">K84*M84</f>
        <v>0.00208278992473782</v>
      </c>
      <c r="M84" s="0" t="n">
        <f aca="false">N84</f>
        <v>0.0048182747567581</v>
      </c>
      <c r="N84" s="0" t="n">
        <f aca="false">3600/(B84*N$15)</f>
        <v>0.0048182747567581</v>
      </c>
      <c r="O84" s="0" t="n">
        <f aca="false">ROUND(A84*P$13,0)</f>
        <v>74541</v>
      </c>
      <c r="P84" s="0" t="n">
        <f aca="false">O84-O83</f>
        <v>1204</v>
      </c>
      <c r="Q84" s="0" t="n">
        <f aca="false">F$9*(Q$23-P$13*1000/(P84*N$16))*P$13/SUM(P$24:P84)</f>
        <v>723.3253516794</v>
      </c>
      <c r="R84" s="0" t="n">
        <f aca="false">F$9*((Q$23^2 - (P$13*1000/(P84*N$16))^2)/2)/(1000*COUNT(Q$24:Q84)/N$16)</f>
        <v>723.514790750528</v>
      </c>
    </row>
    <row r="85" customFormat="false" ht="15" hidden="false" customHeight="true" outlineLevel="0" collapsed="false">
      <c r="A85" s="0" t="n">
        <f aca="false">SUM(M$23:M85)</f>
        <v>0.302984552040563</v>
      </c>
      <c r="B85" s="0" t="n">
        <f aca="false">C85*3600/1609.344</f>
        <v>74.7108808653081</v>
      </c>
      <c r="C85" s="0" t="n">
        <f aca="false">G85</f>
        <v>33.3987521820274</v>
      </c>
      <c r="D85" s="0" t="n">
        <f aca="false">(C85+C84)/2</f>
        <v>33.3997935769897</v>
      </c>
      <c r="E85" s="0" t="n">
        <f aca="false">F85*$F$9</f>
        <v>7.93587742346675</v>
      </c>
      <c r="F85" s="0" t="n">
        <f aca="false">(C84-C85)/0.5</f>
        <v>0.00416557984947019</v>
      </c>
      <c r="G85" s="0" t="n">
        <f aca="false">G84-L84</f>
        <v>33.3987521820274</v>
      </c>
      <c r="H85" s="0" t="n">
        <f aca="false">G85*G85</f>
        <v>1115.47664731648</v>
      </c>
      <c r="I85" s="0" t="n">
        <f aca="false">1000*COUNT(Q$24:Q85)/N$16</f>
        <v>9.97747022851625</v>
      </c>
      <c r="J85" s="0" t="n">
        <f aca="false">$F$22*H85+$E$22*G85+$D$22</f>
        <v>823.443241281229</v>
      </c>
      <c r="K85" s="0" t="n">
        <f aca="false">J85/$F$9</f>
        <v>0.432229278506809</v>
      </c>
      <c r="L85" s="0" t="n">
        <f aca="false">K85*M85</f>
        <v>0.00208272929538842</v>
      </c>
      <c r="M85" s="0" t="n">
        <f aca="false">N85</f>
        <v>0.0048185752306819</v>
      </c>
      <c r="N85" s="0" t="n">
        <f aca="false">3600/(B85*N$15)</f>
        <v>0.0048185752306819</v>
      </c>
      <c r="O85" s="0" t="n">
        <f aca="false">ROUND(A85*P$13,0)</f>
        <v>75746</v>
      </c>
      <c r="P85" s="0" t="n">
        <f aca="false">O85-O84</f>
        <v>1205</v>
      </c>
      <c r="Q85" s="0" t="n">
        <f aca="false">F$9*(Q$23-P$13*1000/(P85*N$16))*P$13/SUM(P$24:P85)</f>
        <v>888.803225782517</v>
      </c>
      <c r="R85" s="0" t="n">
        <f aca="false">F$9*((Q$23^2 - (P$13*1000/(P85*N$16))^2)/2)/(1000*COUNT(Q$24:Q85)/N$16)</f>
        <v>888.699773972617</v>
      </c>
    </row>
    <row r="86" customFormat="false" ht="15" hidden="false" customHeight="true" outlineLevel="0" collapsed="false">
      <c r="A86" s="0" t="n">
        <f aca="false">SUM(M$23:M86)</f>
        <v>0.307803427773899</v>
      </c>
      <c r="B86" s="0" t="n">
        <f aca="false">C86*3600/1609.344</f>
        <v>74.7062219325608</v>
      </c>
      <c r="C86" s="0" t="n">
        <f aca="false">G86</f>
        <v>33.396669452732</v>
      </c>
      <c r="D86" s="0" t="n">
        <f aca="false">(C86+C85)/2</f>
        <v>33.3977108173797</v>
      </c>
      <c r="E86" s="0" t="n">
        <f aca="false">F86*$F$9</f>
        <v>7.93564641261954</v>
      </c>
      <c r="F86" s="0" t="n">
        <f aca="false">(C85-C86)/0.5</f>
        <v>0.00416545859077644</v>
      </c>
      <c r="G86" s="0" t="n">
        <f aca="false">G85-L85</f>
        <v>33.396669452732</v>
      </c>
      <c r="H86" s="0" t="n">
        <f aca="false">G86*G86</f>
        <v>1115.33753053504</v>
      </c>
      <c r="I86" s="0" t="n">
        <f aca="false">1000*COUNT(Q$24:Q86)/N$16</f>
        <v>10.1383971676859</v>
      </c>
      <c r="J86" s="0" t="n">
        <f aca="false">$F$22*H86+$E$22*G86+$D$22</f>
        <v>823.367924322317</v>
      </c>
      <c r="K86" s="0" t="n">
        <f aca="false">J86/$F$9</f>
        <v>0.432189744276424</v>
      </c>
      <c r="L86" s="0" t="n">
        <f aca="false">K86*M86</f>
        <v>0.00208266867089017</v>
      </c>
      <c r="M86" s="0" t="n">
        <f aca="false">N86</f>
        <v>0.00481887573333559</v>
      </c>
      <c r="N86" s="0" t="n">
        <f aca="false">3600/(B86*N$15)</f>
        <v>0.00481887573333559</v>
      </c>
      <c r="O86" s="0" t="n">
        <f aca="false">ROUND(A86*P$13,0)</f>
        <v>76951</v>
      </c>
      <c r="P86" s="0" t="n">
        <f aca="false">O86-O85</f>
        <v>1205</v>
      </c>
      <c r="Q86" s="0" t="n">
        <f aca="false">F$9*(Q$23-P$13*1000/(P86*N$16))*P$13/SUM(P$24:P86)</f>
        <v>874.664694448701</v>
      </c>
      <c r="R86" s="0" t="n">
        <f aca="false">F$9*((Q$23^2 - (P$13*1000/(P86*N$16))^2)/2)/(1000*COUNT(Q$24:Q86)/N$16)</f>
        <v>874.593428354005</v>
      </c>
    </row>
    <row r="87" customFormat="false" ht="15" hidden="false" customHeight="true" outlineLevel="0" collapsed="false">
      <c r="A87" s="0" t="n">
        <f aca="false">SUM(M$23:M87)</f>
        <v>0.312622604038622</v>
      </c>
      <c r="B87" s="0" t="n">
        <f aca="false">C87*3600/1609.344</f>
        <v>74.7015631354265</v>
      </c>
      <c r="C87" s="0" t="n">
        <f aca="false">G87</f>
        <v>33.3945867840611</v>
      </c>
      <c r="D87" s="0" t="n">
        <f aca="false">(C87+C86)/2</f>
        <v>33.3956281183965</v>
      </c>
      <c r="E87" s="0" t="n">
        <f aca="false">F87*$F$9</f>
        <v>7.93541542023626</v>
      </c>
      <c r="F87" s="0" t="n">
        <f aca="false">(C86-C87)/0.5</f>
        <v>0.00416533734177449</v>
      </c>
      <c r="G87" s="0" t="n">
        <f aca="false">G86-L86</f>
        <v>33.3945867840611</v>
      </c>
      <c r="H87" s="0" t="n">
        <f aca="false">G87*G87</f>
        <v>1115.19842647819</v>
      </c>
      <c r="I87" s="0" t="n">
        <f aca="false">1000*COUNT(Q$24:Q87)/N$16</f>
        <v>10.2993241068555</v>
      </c>
      <c r="J87" s="0" t="n">
        <f aca="false">$F$22*H87+$E$22*G87+$D$22</f>
        <v>823.292613765211</v>
      </c>
      <c r="K87" s="0" t="n">
        <f aca="false">J87/$F$9</f>
        <v>0.432150213406377</v>
      </c>
      <c r="L87" s="0" t="n">
        <f aca="false">K87*M87</f>
        <v>0.00208260805124326</v>
      </c>
      <c r="M87" s="0" t="n">
        <f aca="false">N87</f>
        <v>0.00481917626472361</v>
      </c>
      <c r="N87" s="0" t="n">
        <f aca="false">3600/(B87*N$15)</f>
        <v>0.00481917626472361</v>
      </c>
      <c r="O87" s="0" t="n">
        <f aca="false">ROUND(A87*P$13,0)</f>
        <v>78156</v>
      </c>
      <c r="P87" s="0" t="n">
        <f aca="false">O87-O86</f>
        <v>1205</v>
      </c>
      <c r="Q87" s="0" t="n">
        <f aca="false">F$9*(Q$23-P$13*1000/(P87*N$16))*P$13/SUM(P$24:P87)</f>
        <v>860.968933795721</v>
      </c>
      <c r="R87" s="0" t="n">
        <f aca="false">F$9*((Q$23^2 - (P$13*1000/(P87*N$16))^2)/2)/(1000*COUNT(Q$24:Q87)/N$16)</f>
        <v>860.927906035973</v>
      </c>
    </row>
    <row r="88" customFormat="false" ht="15" hidden="false" customHeight="true" outlineLevel="0" collapsed="false">
      <c r="A88" s="0" t="n">
        <f aca="false">SUM(M$23:M88)</f>
        <v>0.317442080863473</v>
      </c>
      <c r="B88" s="0" t="n">
        <f aca="false">C88*3600/1609.344</f>
        <v>74.6969044738946</v>
      </c>
      <c r="C88" s="0" t="n">
        <f aca="false">G88</f>
        <v>33.3925041760098</v>
      </c>
      <c r="D88" s="0" t="n">
        <f aca="false">(C88+C87)/2</f>
        <v>33.3935454800355</v>
      </c>
      <c r="E88" s="0" t="n">
        <f aca="false">F88*$F$9</f>
        <v>7.93518444637105</v>
      </c>
      <c r="F88" s="0" t="n">
        <f aca="false">(C87-C88)/0.5</f>
        <v>0.00416521610249276</v>
      </c>
      <c r="G88" s="0" t="n">
        <f aca="false">G87-L87</f>
        <v>33.3925041760098</v>
      </c>
      <c r="H88" s="0" t="n">
        <f aca="false">G88*G88</f>
        <v>1115.05933514483</v>
      </c>
      <c r="I88" s="0" t="n">
        <f aca="false">1000*COUNT(Q$24:Q88)/N$16</f>
        <v>10.4602510460251</v>
      </c>
      <c r="J88" s="0" t="n">
        <f aca="false">$F$22*H88+$E$22*G88+$D$22</f>
        <v>823.217309609366</v>
      </c>
      <c r="K88" s="0" t="n">
        <f aca="false">J88/$F$9</f>
        <v>0.432110685896383</v>
      </c>
      <c r="L88" s="0" t="n">
        <f aca="false">K88*M88</f>
        <v>0.00208254743644783</v>
      </c>
      <c r="M88" s="0" t="n">
        <f aca="false">N88</f>
        <v>0.00481947682485041</v>
      </c>
      <c r="N88" s="0" t="n">
        <f aca="false">3600/(B88*N$15)</f>
        <v>0.00481947682485041</v>
      </c>
      <c r="O88" s="0" t="n">
        <f aca="false">ROUND(A88*P$13,0)</f>
        <v>79361</v>
      </c>
      <c r="P88" s="0" t="n">
        <f aca="false">O88-O87</f>
        <v>1205</v>
      </c>
      <c r="Q88" s="0" t="n">
        <f aca="false">F$9*(Q$23-P$13*1000/(P88*N$16))*P$13/SUM(P$24:P88)</f>
        <v>847.695465375104</v>
      </c>
      <c r="R88" s="0" t="n">
        <f aca="false">F$9*((Q$23^2 - (P$13*1000/(P88*N$16))^2)/2)/(1000*COUNT(Q$24:Q88)/N$16)</f>
        <v>847.682861327727</v>
      </c>
    </row>
    <row r="89" customFormat="false" ht="15" hidden="false" customHeight="true" outlineLevel="0" collapsed="false">
      <c r="A89" s="0" t="n">
        <f aca="false">SUM(M$23:M89)</f>
        <v>0.322261858277193</v>
      </c>
      <c r="B89" s="0" t="n">
        <f aca="false">C89*3600/1609.344</f>
        <v>74.6922459479541</v>
      </c>
      <c r="C89" s="0" t="n">
        <f aca="false">G89</f>
        <v>33.3904216285734</v>
      </c>
      <c r="D89" s="0" t="n">
        <f aca="false">(C89+C88)/2</f>
        <v>33.3914629022916</v>
      </c>
      <c r="E89" s="0" t="n">
        <f aca="false">F89*$F$9</f>
        <v>7.93495349094269</v>
      </c>
      <c r="F89" s="0" t="n">
        <f aca="false">(C88-C89)/0.5</f>
        <v>0.00416509487288863</v>
      </c>
      <c r="G89" s="0" t="n">
        <f aca="false">G88-L88</f>
        <v>33.3904216285734</v>
      </c>
      <c r="H89" s="0" t="n">
        <f aca="false">G89*G89</f>
        <v>1114.9202565339</v>
      </c>
      <c r="I89" s="0" t="n">
        <f aca="false">1000*COUNT(Q$24:Q89)/N$16</f>
        <v>10.6211779851947</v>
      </c>
      <c r="J89" s="0" t="n">
        <f aca="false">$F$22*H89+$E$22*G89+$D$22</f>
        <v>823.142011854241</v>
      </c>
      <c r="K89" s="0" t="n">
        <f aca="false">J89/$F$9</f>
        <v>0.432071161746157</v>
      </c>
      <c r="L89" s="0" t="n">
        <f aca="false">K89*M89</f>
        <v>0.00208248682650407</v>
      </c>
      <c r="M89" s="0" t="n">
        <f aca="false">N89</f>
        <v>0.00481977741372043</v>
      </c>
      <c r="N89" s="0" t="n">
        <f aca="false">3600/(B89*N$15)</f>
        <v>0.00481977741372043</v>
      </c>
      <c r="O89" s="0" t="n">
        <f aca="false">ROUND(A89*P$13,0)</f>
        <v>80565</v>
      </c>
      <c r="P89" s="0" t="n">
        <f aca="false">O89-O88</f>
        <v>1204</v>
      </c>
      <c r="Q89" s="0" t="n">
        <f aca="false">F$9*(Q$23-P$13*1000/(P89*N$16))*P$13/SUM(P$24:P89)</f>
        <v>668.423166603904</v>
      </c>
      <c r="R89" s="0" t="n">
        <f aca="false">F$9*((Q$23^2 - (P$13*1000/(P89*N$16))^2)/2)/(1000*COUNT(Q$24:Q89)/N$16)</f>
        <v>668.703064178518</v>
      </c>
    </row>
    <row r="90" customFormat="false" ht="15" hidden="false" customHeight="true" outlineLevel="0" collapsed="false">
      <c r="A90" s="0" t="n">
        <f aca="false">SUM(M$23:M90)</f>
        <v>0.327081936308531</v>
      </c>
      <c r="B90" s="0" t="n">
        <f aca="false">C90*3600/1609.344</f>
        <v>74.6875875575941</v>
      </c>
      <c r="C90" s="0" t="n">
        <f aca="false">G90</f>
        <v>33.3883391417469</v>
      </c>
      <c r="D90" s="0" t="n">
        <f aca="false">(C90+C89)/2</f>
        <v>33.3893803851601</v>
      </c>
      <c r="E90" s="0" t="n">
        <f aca="false">F90*$F$9</f>
        <v>7.9347225540324</v>
      </c>
      <c r="F90" s="0" t="n">
        <f aca="false">(C89-C90)/0.5</f>
        <v>0.00416497365300472</v>
      </c>
      <c r="G90" s="0" t="n">
        <f aca="false">G89-L89</f>
        <v>33.3883391417469</v>
      </c>
      <c r="H90" s="0" t="n">
        <f aca="false">G90*G90</f>
        <v>1114.78119064431</v>
      </c>
      <c r="I90" s="0" t="n">
        <f aca="false">1000*COUNT(Q$24:Q90)/N$16</f>
        <v>10.7821049243643</v>
      </c>
      <c r="J90" s="0" t="n">
        <f aca="false">$F$22*H90+$E$22*G90+$D$22</f>
        <v>823.066720499292</v>
      </c>
      <c r="K90" s="0" t="n">
        <f aca="false">J90/$F$9</f>
        <v>0.432031640955414</v>
      </c>
      <c r="L90" s="0" t="n">
        <f aca="false">K90*M90</f>
        <v>0.00208242622141214</v>
      </c>
      <c r="M90" s="0" t="n">
        <f aca="false">N90</f>
        <v>0.0048200780313381</v>
      </c>
      <c r="N90" s="0" t="n">
        <f aca="false">3600/(B90*N$15)</f>
        <v>0.0048200780313381</v>
      </c>
      <c r="O90" s="0" t="n">
        <f aca="false">ROUND(A90*P$13,0)</f>
        <v>81770</v>
      </c>
      <c r="P90" s="0" t="n">
        <f aca="false">O90-O89</f>
        <v>1205</v>
      </c>
      <c r="Q90" s="0" t="n">
        <f aca="false">F$9*(Q$23-P$13*1000/(P90*N$16))*P$13/SUM(P$24:P90)</f>
        <v>822.34982337326</v>
      </c>
      <c r="R90" s="0" t="n">
        <f aca="false">F$9*((Q$23^2 - (P$13*1000/(P90*N$16))^2)/2)/(1000*COUNT(Q$24:Q90)/N$16)</f>
        <v>822.378895317945</v>
      </c>
    </row>
    <row r="91" customFormat="false" ht="15" hidden="false" customHeight="true" outlineLevel="0" collapsed="false">
      <c r="A91" s="0" t="n">
        <f aca="false">SUM(M$23:M91)</f>
        <v>0.331902314986239</v>
      </c>
      <c r="B91" s="0" t="n">
        <f aca="false">C91*3600/1609.344</f>
        <v>74.6829293028039</v>
      </c>
      <c r="C91" s="0" t="n">
        <f aca="false">G91</f>
        <v>33.3862567155255</v>
      </c>
      <c r="D91" s="0" t="n">
        <f aca="false">(C91+C90)/2</f>
        <v>33.3872979286362</v>
      </c>
      <c r="E91" s="0" t="n">
        <f aca="false">F91*$F$9</f>
        <v>7.93449163561312</v>
      </c>
      <c r="F91" s="0" t="n">
        <f aca="false">(C90-C91)/0.5</f>
        <v>0.00416485244282683</v>
      </c>
      <c r="G91" s="0" t="n">
        <f aca="false">G90-L90</f>
        <v>33.3862567155255</v>
      </c>
      <c r="H91" s="0" t="n">
        <f aca="false">G91*G91</f>
        <v>1114.64213747497</v>
      </c>
      <c r="I91" s="0" t="n">
        <f aca="false">1000*COUNT(Q$24:Q91)/N$16</f>
        <v>10.943031863534</v>
      </c>
      <c r="J91" s="0" t="n">
        <f aca="false">$F$22*H91+$E$22*G91+$D$22</f>
        <v>822.991435543977</v>
      </c>
      <c r="K91" s="0" t="n">
        <f aca="false">J91/$F$9</f>
        <v>0.43199212352387</v>
      </c>
      <c r="L91" s="0" t="n">
        <f aca="false">K91*M91</f>
        <v>0.0020823656211722</v>
      </c>
      <c r="M91" s="0" t="n">
        <f aca="false">N91</f>
        <v>0.00482037867770787</v>
      </c>
      <c r="N91" s="0" t="n">
        <f aca="false">3600/(B91*N$15)</f>
        <v>0.00482037867770787</v>
      </c>
      <c r="O91" s="0" t="n">
        <f aca="false">ROUND(A91*P$13,0)</f>
        <v>82976</v>
      </c>
      <c r="P91" s="0" t="n">
        <f aca="false">O91-O90</f>
        <v>1206</v>
      </c>
      <c r="Q91" s="0" t="n">
        <f aca="false">F$9*(Q$23-P$13*1000/(P91*N$16))*P$13/SUM(P$24:P91)</f>
        <v>971.460370196618</v>
      </c>
      <c r="R91" s="0" t="n">
        <f aca="false">F$9*((Q$23^2 - (P$13*1000/(P91*N$16))^2)/2)/(1000*COUNT(Q$24:Q91)/N$16)</f>
        <v>971.133896586699</v>
      </c>
    </row>
    <row r="92" customFormat="false" ht="15" hidden="false" customHeight="true" outlineLevel="0" collapsed="false">
      <c r="A92" s="0" t="n">
        <f aca="false">SUM(M$23:M92)</f>
        <v>0.336722994339073</v>
      </c>
      <c r="B92" s="0" t="n">
        <f aca="false">C92*3600/1609.344</f>
        <v>74.6782711835726</v>
      </c>
      <c r="C92" s="0" t="n">
        <f aca="false">G92</f>
        <v>33.3841743499043</v>
      </c>
      <c r="D92" s="0" t="n">
        <f aca="false">(C92+C91)/2</f>
        <v>33.3852155327149</v>
      </c>
      <c r="E92" s="0" t="n">
        <f aca="false">F92*$F$9</f>
        <v>7.93426073565776</v>
      </c>
      <c r="F92" s="0" t="n">
        <f aca="false">(C91-C92)/0.5</f>
        <v>0.00416473124234074</v>
      </c>
      <c r="G92" s="0" t="n">
        <f aca="false">G91-L91</f>
        <v>33.3841743499043</v>
      </c>
      <c r="H92" s="0" t="n">
        <f aca="false">G92*G92</f>
        <v>1114.50309702481</v>
      </c>
      <c r="I92" s="0" t="n">
        <f aca="false">1000*COUNT(Q$24:Q92)/N$16</f>
        <v>11.1039588027036</v>
      </c>
      <c r="J92" s="0" t="n">
        <f aca="false">$F$22*H92+$E$22*G92+$D$22</f>
        <v>822.916156987752</v>
      </c>
      <c r="K92" s="0" t="n">
        <f aca="false">J92/$F$9</f>
        <v>0.431952609451238</v>
      </c>
      <c r="L92" s="0" t="n">
        <f aca="false">K92*M92</f>
        <v>0.00208230502578443</v>
      </c>
      <c r="M92" s="0" t="n">
        <f aca="false">N92</f>
        <v>0.00482067935283418</v>
      </c>
      <c r="N92" s="0" t="n">
        <f aca="false">3600/(B92*N$15)</f>
        <v>0.00482067935283418</v>
      </c>
      <c r="O92" s="0" t="n">
        <f aca="false">ROUND(A92*P$13,0)</f>
        <v>84181</v>
      </c>
      <c r="P92" s="0" t="n">
        <f aca="false">O92-O91</f>
        <v>1205</v>
      </c>
      <c r="Q92" s="0" t="n">
        <f aca="false">F$9*(Q$23-P$13*1000/(P92*N$16))*P$13/SUM(P$24:P92)</f>
        <v>798.456577640466</v>
      </c>
      <c r="R92" s="0" t="n">
        <f aca="false">F$9*((Q$23^2 - (P$13*1000/(P92*N$16))^2)/2)/(1000*COUNT(Q$24:Q92)/N$16)</f>
        <v>798.541825888439</v>
      </c>
    </row>
    <row r="93" customFormat="false" ht="15" hidden="false" customHeight="true" outlineLevel="0" collapsed="false">
      <c r="A93" s="0" t="n">
        <f aca="false">SUM(M$23:M93)</f>
        <v>0.341543974395795</v>
      </c>
      <c r="B93" s="0" t="n">
        <f aca="false">C93*3600/1609.344</f>
        <v>74.6736131998893</v>
      </c>
      <c r="C93" s="0" t="n">
        <f aca="false">G93</f>
        <v>33.3820920448785</v>
      </c>
      <c r="D93" s="0" t="n">
        <f aca="false">(C93+C92)/2</f>
        <v>33.3831331973914</v>
      </c>
      <c r="E93" s="0" t="n">
        <f aca="false">F93*$F$9</f>
        <v>7.93402985422047</v>
      </c>
      <c r="F93" s="0" t="n">
        <f aca="false">(C92-C93)/0.5</f>
        <v>0.00416461005157487</v>
      </c>
      <c r="G93" s="0" t="n">
        <f aca="false">G92-L92</f>
        <v>33.3820920448785</v>
      </c>
      <c r="H93" s="0" t="n">
        <f aca="false">G93*G93</f>
        <v>1114.36406929274</v>
      </c>
      <c r="I93" s="0" t="n">
        <f aca="false">1000*COUNT(Q$24:Q93)/N$16</f>
        <v>11.2648857418732</v>
      </c>
      <c r="J93" s="0" t="n">
        <f aca="false">$F$22*H93+$E$22*G93+$D$22</f>
        <v>822.840884830076</v>
      </c>
      <c r="K93" s="0" t="n">
        <f aca="false">J93/$F$9</f>
        <v>0.431913098737235</v>
      </c>
      <c r="L93" s="0" t="n">
        <f aca="false">K93*M93</f>
        <v>0.00208224443524898</v>
      </c>
      <c r="M93" s="0" t="n">
        <f aca="false">N93</f>
        <v>0.00482098005672148</v>
      </c>
      <c r="N93" s="0" t="n">
        <f aca="false">3600/(B93*N$15)</f>
        <v>0.00482098005672148</v>
      </c>
      <c r="O93" s="0" t="n">
        <f aca="false">ROUND(A93*P$13,0)</f>
        <v>85386</v>
      </c>
      <c r="P93" s="0" t="n">
        <f aca="false">O93-O92</f>
        <v>1205</v>
      </c>
      <c r="Q93" s="0" t="n">
        <f aca="false">F$9*(Q$23-P$13*1000/(P93*N$16))*P$13/SUM(P$24:P93)</f>
        <v>787.027834428332</v>
      </c>
      <c r="R93" s="0" t="n">
        <f aca="false">F$9*((Q$23^2 - (P$13*1000/(P93*N$16))^2)/2)/(1000*COUNT(Q$24:Q93)/N$16)</f>
        <v>787.134085518604</v>
      </c>
    </row>
    <row r="94" customFormat="false" ht="15" hidden="false" customHeight="true" outlineLevel="0" collapsed="false">
      <c r="A94" s="0" t="n">
        <f aca="false">SUM(M$23:M94)</f>
        <v>0.346365255185169</v>
      </c>
      <c r="B94" s="0" t="n">
        <f aca="false">C94*3600/1609.344</f>
        <v>74.6689553517432</v>
      </c>
      <c r="C94" s="0" t="n">
        <f aca="false">G94</f>
        <v>33.3800098004433</v>
      </c>
      <c r="D94" s="0" t="n">
        <f aca="false">(C94+C93)/2</f>
        <v>33.3810509226609</v>
      </c>
      <c r="E94" s="0" t="n">
        <f aca="false">F94*$F$9</f>
        <v>7.93379899124711</v>
      </c>
      <c r="F94" s="0" t="n">
        <f aca="false">(C93-C94)/0.5</f>
        <v>0.0041644888705008</v>
      </c>
      <c r="G94" s="0" t="n">
        <f aca="false">G93-L93</f>
        <v>33.3800098004433</v>
      </c>
      <c r="H94" s="0" t="n">
        <f aca="false">G94*G94</f>
        <v>1114.22505427769</v>
      </c>
      <c r="I94" s="0" t="n">
        <f aca="false">1000*COUNT(Q$24:Q94)/N$16</f>
        <v>11.4258126810428</v>
      </c>
      <c r="J94" s="0" t="n">
        <f aca="false">$F$22*H94+$E$22*G94+$D$22</f>
        <v>822.765619070404</v>
      </c>
      <c r="K94" s="0" t="n">
        <f aca="false">J94/$F$9</f>
        <v>0.431873591381574</v>
      </c>
      <c r="L94" s="0" t="n">
        <f aca="false">K94*M94</f>
        <v>0.00208218384956603</v>
      </c>
      <c r="M94" s="0" t="n">
        <f aca="false">N94</f>
        <v>0.00482128078937421</v>
      </c>
      <c r="N94" s="0" t="n">
        <f aca="false">3600/(B94*N$15)</f>
        <v>0.00482128078937421</v>
      </c>
      <c r="O94" s="0" t="n">
        <f aca="false">ROUND(A94*P$13,0)</f>
        <v>86591</v>
      </c>
      <c r="P94" s="0" t="n">
        <f aca="false">O94-O93</f>
        <v>1205</v>
      </c>
      <c r="Q94" s="0" t="n">
        <f aca="false">F$9*(Q$23-P$13*1000/(P94*N$16))*P$13/SUM(P$24:P94)</f>
        <v>775.921645948443</v>
      </c>
      <c r="R94" s="0" t="n">
        <f aca="false">F$9*((Q$23^2 - (P$13*1000/(P94*N$16))^2)/2)/(1000*COUNT(Q$24:Q94)/N$16)</f>
        <v>776.04768994792</v>
      </c>
    </row>
    <row r="95" customFormat="false" ht="15" hidden="false" customHeight="true" outlineLevel="0" collapsed="false">
      <c r="A95" s="0" t="n">
        <f aca="false">SUM(M$23:M95)</f>
        <v>0.351186836735966</v>
      </c>
      <c r="B95" s="0" t="n">
        <f aca="false">C95*3600/1609.344</f>
        <v>74.6642976391233</v>
      </c>
      <c r="C95" s="0" t="n">
        <f aca="false">G95</f>
        <v>33.3779276165937</v>
      </c>
      <c r="D95" s="0" t="n">
        <f aca="false">(C95+C94)/2</f>
        <v>33.3789687085185</v>
      </c>
      <c r="E95" s="0" t="n">
        <f aca="false">F95*$F$9</f>
        <v>7.93356814676475</v>
      </c>
      <c r="F95" s="0" t="n">
        <f aca="false">(C94-C95)/0.5</f>
        <v>0.00416436769913275</v>
      </c>
      <c r="G95" s="0" t="n">
        <f aca="false">G94-L94</f>
        <v>33.3779276165937</v>
      </c>
      <c r="H95" s="0" t="n">
        <f aca="false">G95*G95</f>
        <v>1114.08605197857</v>
      </c>
      <c r="I95" s="0" t="n">
        <f aca="false">1000*COUNT(Q$24:Q95)/N$16</f>
        <v>11.5867396202124</v>
      </c>
      <c r="J95" s="0" t="n">
        <f aca="false">$F$22*H95+$E$22*G95+$D$22</f>
        <v>822.690359708195</v>
      </c>
      <c r="K95" s="0" t="n">
        <f aca="false">J95/$F$9</f>
        <v>0.431834087383973</v>
      </c>
      <c r="L95" s="0" t="n">
        <f aca="false">K95*M95</f>
        <v>0.00208212326873575</v>
      </c>
      <c r="M95" s="0" t="n">
        <f aca="false">N95</f>
        <v>0.00482158155079683</v>
      </c>
      <c r="N95" s="0" t="n">
        <f aca="false">3600/(B95*N$15)</f>
        <v>0.00482158155079683</v>
      </c>
      <c r="O95" s="0" t="n">
        <f aca="false">ROUND(A95*P$13,0)</f>
        <v>87797</v>
      </c>
      <c r="P95" s="0" t="n">
        <f aca="false">O95-O94</f>
        <v>1206</v>
      </c>
      <c r="Q95" s="0" t="n">
        <f aca="false">F$9*(Q$23-P$13*1000/(P95*N$16))*P$13/SUM(P$24:P95)</f>
        <v>917.377544640099</v>
      </c>
      <c r="R95" s="0" t="n">
        <f aca="false">F$9*((Q$23^2 - (P$13*1000/(P95*N$16))^2)/2)/(1000*COUNT(Q$24:Q95)/N$16)</f>
        <v>917.182013442994</v>
      </c>
    </row>
    <row r="96" customFormat="false" ht="15" hidden="false" customHeight="true" outlineLevel="0" collapsed="false">
      <c r="A96" s="0" t="n">
        <f aca="false">SUM(M$23:M96)</f>
        <v>0.356008719076959</v>
      </c>
      <c r="B96" s="0" t="n">
        <f aca="false">C96*3600/1609.344</f>
        <v>74.659640062019</v>
      </c>
      <c r="C96" s="0" t="n">
        <f aca="false">G96</f>
        <v>33.375845493325</v>
      </c>
      <c r="D96" s="0" t="n">
        <f aca="false">(C96+C95)/2</f>
        <v>33.3768865549593</v>
      </c>
      <c r="E96" s="0" t="n">
        <f aca="false">F96*$F$9</f>
        <v>7.93333732077339</v>
      </c>
      <c r="F96" s="0" t="n">
        <f aca="false">(C95-C96)/0.5</f>
        <v>0.00416424653747072</v>
      </c>
      <c r="G96" s="0" t="n">
        <f aca="false">G95-L95</f>
        <v>33.375845493325</v>
      </c>
      <c r="H96" s="0" t="n">
        <f aca="false">G96*G96</f>
        <v>1113.9470623943</v>
      </c>
      <c r="I96" s="0" t="n">
        <f aca="false">1000*COUNT(Q$24:Q96)/N$16</f>
        <v>11.747666559382</v>
      </c>
      <c r="J96" s="0" t="n">
        <f aca="false">$F$22*H96+$E$22*G96+$D$22</f>
        <v>822.615106742905</v>
      </c>
      <c r="K96" s="0" t="n">
        <f aca="false">J96/$F$9</f>
        <v>0.431794586744145</v>
      </c>
      <c r="L96" s="0" t="n">
        <f aca="false">K96*M96</f>
        <v>0.00208206269275829</v>
      </c>
      <c r="M96" s="0" t="n">
        <f aca="false">N96</f>
        <v>0.00482188234099377</v>
      </c>
      <c r="N96" s="0" t="n">
        <f aca="false">3600/(B96*N$15)</f>
        <v>0.00482188234099377</v>
      </c>
      <c r="O96" s="0" t="n">
        <f aca="false">ROUND(A96*P$13,0)</f>
        <v>89002</v>
      </c>
      <c r="P96" s="0" t="n">
        <f aca="false">O96-O95</f>
        <v>1205</v>
      </c>
      <c r="Q96" s="0" t="n">
        <f aca="false">F$9*(Q$23-P$13*1000/(P96*N$16))*P$13/SUM(P$24:P96)</f>
        <v>754.615216842253</v>
      </c>
      <c r="R96" s="0" t="n">
        <f aca="false">F$9*((Q$23^2 - (P$13*1000/(P96*N$16))^2)/2)/(1000*COUNT(Q$24:Q96)/N$16)</f>
        <v>754.786109401401</v>
      </c>
    </row>
    <row r="97" customFormat="false" ht="15" hidden="false" customHeight="true" outlineLevel="0" collapsed="false">
      <c r="A97" s="0" t="n">
        <f aca="false">SUM(M$23:M97)</f>
        <v>0.360830902236929</v>
      </c>
      <c r="B97" s="0" t="n">
        <f aca="false">C97*3600/1609.344</f>
        <v>74.6549826204192</v>
      </c>
      <c r="C97" s="0" t="n">
        <f aca="false">G97</f>
        <v>33.3737634306322</v>
      </c>
      <c r="D97" s="0" t="n">
        <f aca="false">(C97+C96)/2</f>
        <v>33.3748044619786</v>
      </c>
      <c r="E97" s="0" t="n">
        <f aca="false">F97*$F$9</f>
        <v>7.93310651327303</v>
      </c>
      <c r="F97" s="0" t="n">
        <f aca="false">(C96-C97)/0.5</f>
        <v>0.00416412538551469</v>
      </c>
      <c r="G97" s="0" t="n">
        <f aca="false">G96-L96</f>
        <v>33.3737634306322</v>
      </c>
      <c r="H97" s="0" t="n">
        <f aca="false">G97*G97</f>
        <v>1113.8080855238</v>
      </c>
      <c r="I97" s="0" t="n">
        <f aca="false">1000*COUNT(Q$24:Q97)/N$16</f>
        <v>11.9085934985517</v>
      </c>
      <c r="J97" s="0" t="n">
        <f aca="false">$F$22*H97+$E$22*G97+$D$22</f>
        <v>822.539860173993</v>
      </c>
      <c r="K97" s="0" t="n">
        <f aca="false">J97/$F$9</f>
        <v>0.431755089461806</v>
      </c>
      <c r="L97" s="0" t="n">
        <f aca="false">K97*M97</f>
        <v>0.00208200212163384</v>
      </c>
      <c r="M97" s="0" t="n">
        <f aca="false">N97</f>
        <v>0.00482218315996948</v>
      </c>
      <c r="N97" s="0" t="n">
        <f aca="false">3600/(B97*N$15)</f>
        <v>0.00482218315996948</v>
      </c>
      <c r="O97" s="0" t="n">
        <f aca="false">ROUND(A97*P$13,0)</f>
        <v>90208</v>
      </c>
      <c r="P97" s="0" t="n">
        <f aca="false">O97-O96</f>
        <v>1206</v>
      </c>
      <c r="Q97" s="0" t="n">
        <f aca="false">F$9*(Q$23-P$13*1000/(P97*N$16))*P$13/SUM(P$24:P97)</f>
        <v>892.528123687743</v>
      </c>
      <c r="R97" s="0" t="n">
        <f aca="false">F$9*((Q$23^2 - (P$13*1000/(P97*N$16))^2)/2)/(1000*COUNT(Q$24:Q97)/N$16)</f>
        <v>892.393310376967</v>
      </c>
    </row>
    <row r="98" customFormat="false" ht="15" hidden="false" customHeight="true" outlineLevel="0" collapsed="false">
      <c r="A98" s="0" t="n">
        <f aca="false">SUM(M$23:M98)</f>
        <v>0.365653386244657</v>
      </c>
      <c r="B98" s="0" t="n">
        <f aca="false">C98*3600/1609.344</f>
        <v>74.6503253143132</v>
      </c>
      <c r="C98" s="0" t="n">
        <f aca="false">G98</f>
        <v>33.3716814285106</v>
      </c>
      <c r="D98" s="0" t="n">
        <f aca="false">(C98+C97)/2</f>
        <v>33.3727224295714</v>
      </c>
      <c r="E98" s="0" t="n">
        <f aca="false">F98*$F$9</f>
        <v>7.93287572426367</v>
      </c>
      <c r="F98" s="0" t="n">
        <f aca="false">(C97-C98)/0.5</f>
        <v>0.00416400424326469</v>
      </c>
      <c r="G98" s="0" t="n">
        <f aca="false">G97-L97</f>
        <v>33.3716814285106</v>
      </c>
      <c r="H98" s="0" t="n">
        <f aca="false">G98*G98</f>
        <v>1113.669121366</v>
      </c>
      <c r="I98" s="0" t="n">
        <f aca="false">1000*COUNT(Q$24:Q98)/N$16</f>
        <v>12.0695204377213</v>
      </c>
      <c r="J98" s="0" t="n">
        <f aca="false">$F$22*H98+$E$22*G98+$D$22</f>
        <v>822.464620000916</v>
      </c>
      <c r="K98" s="0" t="n">
        <f aca="false">J98/$F$9</f>
        <v>0.431715595536671</v>
      </c>
      <c r="L98" s="0" t="n">
        <f aca="false">K98*M98</f>
        <v>0.00208194155536255</v>
      </c>
      <c r="M98" s="0" t="n">
        <f aca="false">N98</f>
        <v>0.00482248400772843</v>
      </c>
      <c r="N98" s="0" t="n">
        <f aca="false">3600/(B98*N$15)</f>
        <v>0.00482248400772843</v>
      </c>
      <c r="O98" s="0" t="n">
        <f aca="false">ROUND(A98*P$13,0)</f>
        <v>91413</v>
      </c>
      <c r="P98" s="0" t="n">
        <f aca="false">O98-O97</f>
        <v>1205</v>
      </c>
      <c r="Q98" s="0" t="n">
        <f aca="false">F$9*(Q$23-P$13*1000/(P98*N$16))*P$13/SUM(P$24:P98)</f>
        <v>734.447643567818</v>
      </c>
      <c r="R98" s="0" t="n">
        <f aca="false">F$9*((Q$23^2 - (P$13*1000/(P98*N$16))^2)/2)/(1000*COUNT(Q$24:Q98)/N$16)</f>
        <v>734.658479817364</v>
      </c>
    </row>
    <row r="99" customFormat="false" ht="15" hidden="false" customHeight="true" outlineLevel="0" collapsed="false">
      <c r="A99" s="0" t="n">
        <f aca="false">SUM(M$23:M99)</f>
        <v>0.370476171128932</v>
      </c>
      <c r="B99" s="0" t="n">
        <f aca="false">C99*3600/1609.344</f>
        <v>74.6456681436901</v>
      </c>
      <c r="C99" s="0" t="n">
        <f aca="false">G99</f>
        <v>33.3695994869552</v>
      </c>
      <c r="D99" s="0" t="n">
        <f aca="false">(C99+C98)/2</f>
        <v>33.3706404577329</v>
      </c>
      <c r="E99" s="0" t="n">
        <f aca="false">F99*$F$9</f>
        <v>7.9326449537453</v>
      </c>
      <c r="F99" s="0" t="n">
        <f aca="false">(C98-C99)/0.5</f>
        <v>0.00416388311072069</v>
      </c>
      <c r="G99" s="0" t="n">
        <f aca="false">G98-L98</f>
        <v>33.3695994869552</v>
      </c>
      <c r="H99" s="0" t="n">
        <f aca="false">G99*G99</f>
        <v>1113.5301699198</v>
      </c>
      <c r="I99" s="0" t="n">
        <f aca="false">1000*COUNT(Q$24:Q99)/N$16</f>
        <v>12.2304473768909</v>
      </c>
      <c r="J99" s="0" t="n">
        <f aca="false">$F$22*H99+$E$22*G99+$D$22</f>
        <v>822.38938622313</v>
      </c>
      <c r="K99" s="0" t="n">
        <f aca="false">J99/$F$9</f>
        <v>0.431676104968456</v>
      </c>
      <c r="L99" s="0" t="n">
        <f aca="false">K99*M99</f>
        <v>0.0020818809939446</v>
      </c>
      <c r="M99" s="0" t="n">
        <f aca="false">N99</f>
        <v>0.00482278488427505</v>
      </c>
      <c r="N99" s="0" t="n">
        <f aca="false">3600/(B99*N$15)</f>
        <v>0.00482278488427505</v>
      </c>
      <c r="O99" s="0" t="n">
        <f aca="false">ROUND(A99*P$13,0)</f>
        <v>92619</v>
      </c>
      <c r="P99" s="0" t="n">
        <f aca="false">O99-O98</f>
        <v>1206</v>
      </c>
      <c r="Q99" s="0" t="n">
        <f aca="false">F$9*(Q$23-P$13*1000/(P99*N$16))*P$13/SUM(P$24:P99)</f>
        <v>868.989413942382</v>
      </c>
      <c r="R99" s="0" t="n">
        <f aca="false">F$9*((Q$23^2 - (P$13*1000/(P99*N$16))^2)/2)/(1000*COUNT(Q$24:Q99)/N$16)</f>
        <v>868.909275893362</v>
      </c>
    </row>
    <row r="100" customFormat="false" ht="15" hidden="false" customHeight="true" outlineLevel="0" collapsed="false">
      <c r="A100" s="0" t="n">
        <f aca="false">SUM(M$23:M100)</f>
        <v>0.375299256918546</v>
      </c>
      <c r="B100" s="0" t="n">
        <f aca="false">C100*3600/1609.344</f>
        <v>74.641011108539</v>
      </c>
      <c r="C100" s="0" t="n">
        <f aca="false">G100</f>
        <v>33.3675176059613</v>
      </c>
      <c r="D100" s="0" t="n">
        <f aca="false">(C100+C99)/2</f>
        <v>33.3685585464582</v>
      </c>
      <c r="E100" s="0" t="n">
        <f aca="false">F100*$F$9</f>
        <v>7.93241420171794</v>
      </c>
      <c r="F100" s="0" t="n">
        <f aca="false">(C99-C100)/0.5</f>
        <v>0.00416376198788271</v>
      </c>
      <c r="G100" s="0" t="n">
        <f aca="false">G99-L99</f>
        <v>33.3675176059613</v>
      </c>
      <c r="H100" s="0" t="n">
        <f aca="false">G100*G100</f>
        <v>1113.39123118414</v>
      </c>
      <c r="I100" s="0" t="n">
        <f aca="false">1000*COUNT(Q$24:Q100)/N$16</f>
        <v>12.3913743160605</v>
      </c>
      <c r="J100" s="0" t="n">
        <f aca="false">$F$22*H100+$E$22*G100+$D$22</f>
        <v>822.314158840094</v>
      </c>
      <c r="K100" s="0" t="n">
        <f aca="false">J100/$F$9</f>
        <v>0.431636617756874</v>
      </c>
      <c r="L100" s="0" t="n">
        <f aca="false">K100*M100</f>
        <v>0.00208182043738014</v>
      </c>
      <c r="M100" s="0" t="n">
        <f aca="false">N100</f>
        <v>0.0048230857896138</v>
      </c>
      <c r="N100" s="0" t="n">
        <f aca="false">3600/(B100*N$15)</f>
        <v>0.0048230857896138</v>
      </c>
      <c r="O100" s="0" t="n">
        <f aca="false">ROUND(A100*P$13,0)</f>
        <v>93825</v>
      </c>
      <c r="P100" s="0" t="n">
        <f aca="false">O100-O99</f>
        <v>1206</v>
      </c>
      <c r="Q100" s="0" t="n">
        <f aca="false">F$9*(Q$23-P$13*1000/(P100*N$16))*P$13/SUM(P$24:P100)</f>
        <v>857.674960682306</v>
      </c>
      <c r="R100" s="0" t="n">
        <f aca="false">F$9*((Q$23^2 - (P$13*1000/(P100*N$16))^2)/2)/(1000*COUNT(Q$24:Q100)/N$16)</f>
        <v>857.624739842799</v>
      </c>
    </row>
    <row r="101" customFormat="false" ht="15" hidden="false" customHeight="true" outlineLevel="0" collapsed="false">
      <c r="A101" s="0" t="n">
        <f aca="false">SUM(M$23:M101)</f>
        <v>0.380122643642295</v>
      </c>
      <c r="B101" s="0" t="n">
        <f aca="false">C101*3600/1609.344</f>
        <v>74.6363542088491</v>
      </c>
      <c r="C101" s="0" t="n">
        <f aca="false">G101</f>
        <v>33.3654357855239</v>
      </c>
      <c r="D101" s="0" t="n">
        <f aca="false">(C101+C100)/2</f>
        <v>33.3664766957426</v>
      </c>
      <c r="E101" s="0" t="n">
        <f aca="false">F101*$F$9</f>
        <v>7.93218346820865</v>
      </c>
      <c r="F101" s="0" t="n">
        <f aca="false">(C100-C101)/0.5</f>
        <v>0.00416364087476495</v>
      </c>
      <c r="G101" s="0" t="n">
        <f aca="false">G100-L100</f>
        <v>33.3654357855239</v>
      </c>
      <c r="H101" s="0" t="n">
        <f aca="false">G101*G101</f>
        <v>1113.25230515792</v>
      </c>
      <c r="I101" s="0" t="n">
        <f aca="false">1000*COUNT(Q$24:Q101)/N$16</f>
        <v>12.5523012552301</v>
      </c>
      <c r="J101" s="0" t="n">
        <f aca="false">$F$22*H101+$E$22*G101+$D$22</f>
        <v>822.238937851266</v>
      </c>
      <c r="K101" s="0" t="n">
        <f aca="false">J101/$F$9</f>
        <v>0.431597133901643</v>
      </c>
      <c r="L101" s="0" t="n">
        <f aca="false">K101*M101</f>
        <v>0.00208175988566936</v>
      </c>
      <c r="M101" s="0" t="n">
        <f aca="false">N101</f>
        <v>0.00482338672374913</v>
      </c>
      <c r="N101" s="0" t="n">
        <f aca="false">3600/(B101*N$15)</f>
        <v>0.00482338672374913</v>
      </c>
      <c r="O101" s="0" t="n">
        <f aca="false">ROUND(A101*P$13,0)</f>
        <v>95031</v>
      </c>
      <c r="P101" s="0" t="n">
        <f aca="false">O101-O100</f>
        <v>1206</v>
      </c>
      <c r="Q101" s="0" t="n">
        <f aca="false">F$9*(Q$23-P$13*1000/(P101*N$16))*P$13/SUM(P$24:P101)</f>
        <v>846.651354383931</v>
      </c>
      <c r="R101" s="0" t="n">
        <f aca="false">F$9*((Q$23^2 - (P$13*1000/(P101*N$16))^2)/2)/(1000*COUNT(Q$24:Q101)/N$16)</f>
        <v>846.629550870456</v>
      </c>
    </row>
    <row r="102" customFormat="false" ht="15" hidden="false" customHeight="true" outlineLevel="0" collapsed="false">
      <c r="A102" s="0" t="n">
        <f aca="false">SUM(M$23:M102)</f>
        <v>0.384946331328981</v>
      </c>
      <c r="B102" s="0" t="n">
        <f aca="false">C102*3600/1609.344</f>
        <v>74.6316974446095</v>
      </c>
      <c r="C102" s="0" t="n">
        <f aca="false">G102</f>
        <v>33.3633540256382</v>
      </c>
      <c r="D102" s="0" t="n">
        <f aca="false">(C102+C101)/2</f>
        <v>33.3643949055811</v>
      </c>
      <c r="E102" s="0" t="n">
        <f aca="false">F102*$F$9</f>
        <v>7.93195275316329</v>
      </c>
      <c r="F102" s="0" t="n">
        <f aca="false">(C101-C102)/0.5</f>
        <v>0.004163519771339</v>
      </c>
      <c r="G102" s="0" t="n">
        <f aca="false">G101-L101</f>
        <v>33.3633540256382</v>
      </c>
      <c r="H102" s="0" t="n">
        <f aca="false">G102*G102</f>
        <v>1113.11339184007</v>
      </c>
      <c r="I102" s="0" t="n">
        <f aca="false">1000*COUNT(Q$24:Q102)/N$16</f>
        <v>12.7132281943997</v>
      </c>
      <c r="J102" s="0" t="n">
        <f aca="false">$F$22*H102+$E$22*G102+$D$22</f>
        <v>822.163723256101</v>
      </c>
      <c r="K102" s="0" t="n">
        <f aca="false">J102/$F$9</f>
        <v>0.431557653402476</v>
      </c>
      <c r="L102" s="0" t="n">
        <f aca="false">K102*M102</f>
        <v>0.00208169933881241</v>
      </c>
      <c r="M102" s="0" t="n">
        <f aca="false">N102</f>
        <v>0.0048236876866855</v>
      </c>
      <c r="N102" s="0" t="n">
        <f aca="false">3600/(B102*N$15)</f>
        <v>0.0048236876866855</v>
      </c>
      <c r="O102" s="0" t="n">
        <f aca="false">ROUND(A102*P$13,0)</f>
        <v>96237</v>
      </c>
      <c r="P102" s="0" t="n">
        <f aca="false">O102-O101</f>
        <v>1206</v>
      </c>
      <c r="Q102" s="0" t="n">
        <f aca="false">F$9*(Q$23-P$13*1000/(P102*N$16))*P$13/SUM(P$24:P102)</f>
        <v>835.90752268273</v>
      </c>
      <c r="R102" s="0" t="n">
        <f aca="false">F$9*((Q$23^2 - (P$13*1000/(P102*N$16))^2)/2)/(1000*COUNT(Q$24:Q102)/N$16)</f>
        <v>835.912721112602</v>
      </c>
    </row>
    <row r="103" customFormat="false" ht="15" hidden="false" customHeight="true" outlineLevel="0" collapsed="false">
      <c r="A103" s="0" t="n">
        <f aca="false">SUM(M$23:M103)</f>
        <v>0.389770320007408</v>
      </c>
      <c r="B103" s="0" t="n">
        <f aca="false">C103*3600/1609.344</f>
        <v>74.6270408158093</v>
      </c>
      <c r="C103" s="0" t="n">
        <f aca="false">G103</f>
        <v>33.3612723262994</v>
      </c>
      <c r="D103" s="0" t="n">
        <f aca="false">(C103+C102)/2</f>
        <v>33.3623131759688</v>
      </c>
      <c r="E103" s="0" t="n">
        <f aca="false">F103*$F$9</f>
        <v>7.93172205660893</v>
      </c>
      <c r="F103" s="0" t="n">
        <f aca="false">(C102-C103)/0.5</f>
        <v>0.00416339867761906</v>
      </c>
      <c r="G103" s="0" t="n">
        <f aca="false">G102-L102</f>
        <v>33.3612723262994</v>
      </c>
      <c r="H103" s="0" t="n">
        <f aca="false">G103*G103</f>
        <v>1112.97449122951</v>
      </c>
      <c r="I103" s="0" t="n">
        <f aca="false">1000*COUNT(Q$24:Q103)/N$16</f>
        <v>12.8741551335694</v>
      </c>
      <c r="J103" s="0" t="n">
        <f aca="false">$F$22*H103+$E$22*G103+$D$22</f>
        <v>822.08851505406</v>
      </c>
      <c r="K103" s="0" t="n">
        <f aca="false">J103/$F$9</f>
        <v>0.431518176259091</v>
      </c>
      <c r="L103" s="0" t="n">
        <f aca="false">K103*M103</f>
        <v>0.00208163879680947</v>
      </c>
      <c r="M103" s="0" t="n">
        <f aca="false">N103</f>
        <v>0.00482398867842735</v>
      </c>
      <c r="N103" s="0" t="n">
        <f aca="false">3600/(B103*N$15)</f>
        <v>0.00482398867842735</v>
      </c>
      <c r="O103" s="0" t="n">
        <f aca="false">ROUND(A103*P$13,0)</f>
        <v>97443</v>
      </c>
      <c r="P103" s="0" t="n">
        <f aca="false">O103-O102</f>
        <v>1206</v>
      </c>
      <c r="Q103" s="0" t="n">
        <f aca="false">F$9*(Q$23-P$13*1000/(P103*N$16))*P$13/SUM(P$24:P103)</f>
        <v>825.432948195699</v>
      </c>
      <c r="R103" s="0" t="n">
        <f aca="false">F$9*((Q$23^2 - (P$13*1000/(P103*N$16))^2)/2)/(1000*COUNT(Q$24:Q103)/N$16)</f>
        <v>825.463812098694</v>
      </c>
    </row>
    <row r="104" customFormat="false" ht="15" hidden="false" customHeight="true" outlineLevel="0" collapsed="false">
      <c r="A104" s="0" t="n">
        <f aca="false">SUM(M$23:M104)</f>
        <v>0.394594609706387</v>
      </c>
      <c r="B104" s="0" t="n">
        <f aca="false">C104*3600/1609.344</f>
        <v>74.6223843224378</v>
      </c>
      <c r="C104" s="0" t="n">
        <f aca="false">G104</f>
        <v>33.3591906875026</v>
      </c>
      <c r="D104" s="0" t="n">
        <f aca="false">(C104+C103)/2</f>
        <v>33.360231506901</v>
      </c>
      <c r="E104" s="0" t="n">
        <f aca="false">F104*$F$9</f>
        <v>7.93149137857264</v>
      </c>
      <c r="F104" s="0" t="n">
        <f aca="false">(C103-C104)/0.5</f>
        <v>0.00416327759361934</v>
      </c>
      <c r="G104" s="0" t="n">
        <f aca="false">G103-L103</f>
        <v>33.3591906875026</v>
      </c>
      <c r="H104" s="0" t="n">
        <f aca="false">G104*G104</f>
        <v>1112.83560332516</v>
      </c>
      <c r="I104" s="0" t="n">
        <f aca="false">1000*COUNT(Q$24:Q104)/N$16</f>
        <v>13.035082072739</v>
      </c>
      <c r="J104" s="0" t="n">
        <f aca="false">$F$22*H104+$E$22*G104+$D$22</f>
        <v>822.013313244598</v>
      </c>
      <c r="K104" s="0" t="n">
        <f aca="false">J104/$F$9</f>
        <v>0.4314787024712</v>
      </c>
      <c r="L104" s="0" t="n">
        <f aca="false">K104*M104</f>
        <v>0.0020815782596607</v>
      </c>
      <c r="M104" s="0" t="n">
        <f aca="false">N104</f>
        <v>0.00482428969897915</v>
      </c>
      <c r="N104" s="0" t="n">
        <f aca="false">3600/(B104*N$15)</f>
        <v>0.00482428969897915</v>
      </c>
      <c r="O104" s="0" t="n">
        <f aca="false">ROUND(A104*P$13,0)</f>
        <v>98649</v>
      </c>
      <c r="P104" s="0" t="n">
        <f aca="false">O104-O103</f>
        <v>1206</v>
      </c>
      <c r="Q104" s="0" t="n">
        <f aca="false">F$9*(Q$23-P$13*1000/(P104*N$16))*P$13/SUM(P$24:P104)</f>
        <v>815.217634179916</v>
      </c>
      <c r="R104" s="0" t="n">
        <f aca="false">F$9*((Q$23^2 - (P$13*1000/(P104*N$16))^2)/2)/(1000*COUNT(Q$24:Q104)/N$16)</f>
        <v>815.272900838217</v>
      </c>
    </row>
    <row r="105" customFormat="false" ht="15" hidden="false" customHeight="true" outlineLevel="0" collapsed="false">
      <c r="A105" s="0" t="n">
        <f aca="false">SUM(M$23:M105)</f>
        <v>0.399419200454733</v>
      </c>
      <c r="B105" s="0" t="n">
        <f aca="false">C105*3600/1609.344</f>
        <v>74.617727964484</v>
      </c>
      <c r="C105" s="0" t="n">
        <f aca="false">G105</f>
        <v>33.3571091092429</v>
      </c>
      <c r="D105" s="0" t="n">
        <f aca="false">(C105+C104)/2</f>
        <v>33.3581498983728</v>
      </c>
      <c r="E105" s="0" t="n">
        <f aca="false">F105*$F$9</f>
        <v>7.93126071902735</v>
      </c>
      <c r="F105" s="0" t="n">
        <f aca="false">(C104-C105)/0.5</f>
        <v>0.00416315651932564</v>
      </c>
      <c r="G105" s="0" t="n">
        <f aca="false">G104-L104</f>
        <v>33.3571091092429</v>
      </c>
      <c r="H105" s="0" t="n">
        <f aca="false">G105*G105</f>
        <v>1112.69672812594</v>
      </c>
      <c r="I105" s="0" t="n">
        <f aca="false">1000*COUNT(Q$24:Q105)/N$16</f>
        <v>13.1960090119086</v>
      </c>
      <c r="J105" s="0" t="n">
        <f aca="false">$F$22*H105+$E$22*G105+$D$22</f>
        <v>821.938117827174</v>
      </c>
      <c r="K105" s="0" t="n">
        <f aca="false">J105/$F$9</f>
        <v>0.431439232038521</v>
      </c>
      <c r="L105" s="0" t="n">
        <f aca="false">K105*M105</f>
        <v>0.00208151772736627</v>
      </c>
      <c r="M105" s="0" t="n">
        <f aca="false">N105</f>
        <v>0.00482459074834535</v>
      </c>
      <c r="N105" s="0" t="n">
        <f aca="false">3600/(B105*N$15)</f>
        <v>0.00482459074834535</v>
      </c>
      <c r="O105" s="0" t="n">
        <f aca="false">ROUND(A105*P$13,0)</f>
        <v>99855</v>
      </c>
      <c r="P105" s="0" t="n">
        <f aca="false">O105-O104</f>
        <v>1206</v>
      </c>
      <c r="Q105" s="0" t="n">
        <f aca="false">F$9*(Q$23-P$13*1000/(P105*N$16))*P$13/SUM(P$24:P105)</f>
        <v>805.252072709935</v>
      </c>
      <c r="R105" s="0" t="n">
        <f aca="false">F$9*((Q$23^2 - (P$13*1000/(P105*N$16))^2)/2)/(1000*COUNT(Q$24:Q105)/N$16)</f>
        <v>805.33054838897</v>
      </c>
    </row>
    <row r="106" customFormat="false" ht="15" hidden="false" customHeight="true" outlineLevel="0" collapsed="false">
      <c r="A106" s="0" t="n">
        <f aca="false">SUM(M$23:M106)</f>
        <v>0.404244092281263</v>
      </c>
      <c r="B106" s="0" t="n">
        <f aca="false">C106*3600/1609.344</f>
        <v>74.6130717419371</v>
      </c>
      <c r="C106" s="0" t="n">
        <f aca="false">G106</f>
        <v>33.3550275915156</v>
      </c>
      <c r="D106" s="0" t="n">
        <f aca="false">(C106+C105)/2</f>
        <v>33.3560683503792</v>
      </c>
      <c r="E106" s="0" t="n">
        <f aca="false">F106*$F$9</f>
        <v>7.93103007797305</v>
      </c>
      <c r="F106" s="0" t="n">
        <f aca="false">(C105-C106)/0.5</f>
        <v>0.00416303545473795</v>
      </c>
      <c r="G106" s="0" t="n">
        <f aca="false">G105-L105</f>
        <v>33.3550275915156</v>
      </c>
      <c r="H106" s="0" t="n">
        <f aca="false">G106*G106</f>
        <v>1112.55786563076</v>
      </c>
      <c r="I106" s="0" t="n">
        <f aca="false">1000*COUNT(Q$24:Q106)/N$16</f>
        <v>13.3569359510782</v>
      </c>
      <c r="J106" s="0" t="n">
        <f aca="false">$F$22*H106+$E$22*G106+$D$22</f>
        <v>821.862928801246</v>
      </c>
      <c r="K106" s="0" t="n">
        <f aca="false">J106/$F$9</f>
        <v>0.431399764960768</v>
      </c>
      <c r="L106" s="0" t="n">
        <f aca="false">K106*M106</f>
        <v>0.00208145719992635</v>
      </c>
      <c r="M106" s="0" t="n">
        <f aca="false">N106</f>
        <v>0.00482489182653042</v>
      </c>
      <c r="N106" s="0" t="n">
        <f aca="false">3600/(B106*N$15)</f>
        <v>0.00482489182653042</v>
      </c>
      <c r="O106" s="0" t="n">
        <f aca="false">ROUND(A106*P$13,0)</f>
        <v>101061</v>
      </c>
      <c r="P106" s="0" t="n">
        <f aca="false">O106-O105</f>
        <v>1206</v>
      </c>
      <c r="Q106" s="0" t="n">
        <f aca="false">F$9*(Q$23-P$13*1000/(P106*N$16))*P$13/SUM(P$24:P106)</f>
        <v>795.52721516106</v>
      </c>
      <c r="R106" s="0" t="n">
        <f aca="false">F$9*((Q$23^2 - (P$13*1000/(P106*N$16))^2)/2)/(1000*COUNT(Q$24:Q106)/N$16)</f>
        <v>795.627770697537</v>
      </c>
    </row>
    <row r="107" customFormat="false" ht="15" hidden="false" customHeight="true" outlineLevel="0" collapsed="false">
      <c r="A107" s="0" t="n">
        <f aca="false">SUM(M$23:M107)</f>
        <v>0.409069285214802</v>
      </c>
      <c r="B107" s="0" t="n">
        <f aca="false">C107*3600/1609.344</f>
        <v>74.6084156547862</v>
      </c>
      <c r="C107" s="0" t="n">
        <f aca="false">G107</f>
        <v>33.3529461343156</v>
      </c>
      <c r="D107" s="0" t="n">
        <f aca="false">(C107+C106)/2</f>
        <v>33.3539868629156</v>
      </c>
      <c r="E107" s="0" t="n">
        <f aca="false">F107*$F$9</f>
        <v>7.93079945540976</v>
      </c>
      <c r="F107" s="0" t="n">
        <f aca="false">(C106-C107)/0.5</f>
        <v>0.00416291439985628</v>
      </c>
      <c r="G107" s="0" t="n">
        <f aca="false">G106-L106</f>
        <v>33.3529461343156</v>
      </c>
      <c r="H107" s="0" t="n">
        <f aca="false">G107*G107</f>
        <v>1112.41901583856</v>
      </c>
      <c r="I107" s="0" t="n">
        <f aca="false">1000*COUNT(Q$24:Q107)/N$16</f>
        <v>13.5178628902478</v>
      </c>
      <c r="J107" s="0" t="n">
        <f aca="false">$F$22*H107+$E$22*G107+$D$22</f>
        <v>821.787746166272</v>
      </c>
      <c r="K107" s="0" t="n">
        <f aca="false">J107/$F$9</f>
        <v>0.431360301237658</v>
      </c>
      <c r="L107" s="0" t="n">
        <f aca="false">K107*M107</f>
        <v>0.00208139667734111</v>
      </c>
      <c r="M107" s="0" t="n">
        <f aca="false">N107</f>
        <v>0.0048251929335388</v>
      </c>
      <c r="N107" s="0" t="n">
        <f aca="false">3600/(B107*N$15)</f>
        <v>0.0048251929335388</v>
      </c>
      <c r="O107" s="0" t="n">
        <f aca="false">ROUND(A107*P$13,0)</f>
        <v>102267</v>
      </c>
      <c r="P107" s="0" t="n">
        <f aca="false">O107-O106</f>
        <v>1206</v>
      </c>
      <c r="Q107" s="0" t="n">
        <f aca="false">F$9*(Q$23-P$13*1000/(P107*N$16))*P$13/SUM(P$24:P107)</f>
        <v>786.034444805907</v>
      </c>
      <c r="R107" s="0" t="n">
        <f aca="false">F$9*((Q$23^2 - (P$13*1000/(P107*N$16))^2)/2)/(1000*COUNT(Q$24:Q107)/N$16)</f>
        <v>786.156011522566</v>
      </c>
    </row>
    <row r="108" customFormat="false" ht="15" hidden="false" customHeight="true" outlineLevel="0" collapsed="false">
      <c r="A108" s="0" t="n">
        <f aca="false">SUM(M$23:M108)</f>
        <v>0.413894779284177</v>
      </c>
      <c r="B108" s="0" t="n">
        <f aca="false">C108*3600/1609.344</f>
        <v>74.6037597030205</v>
      </c>
      <c r="C108" s="0" t="n">
        <f aca="false">G108</f>
        <v>33.3508647376383</v>
      </c>
      <c r="D108" s="0" t="n">
        <f aca="false">(C108+C107)/2</f>
        <v>33.351905435977</v>
      </c>
      <c r="E108" s="0" t="n">
        <f aca="false">F108*$F$9</f>
        <v>7.93056885133747</v>
      </c>
      <c r="F108" s="0" t="n">
        <f aca="false">(C107-C108)/0.5</f>
        <v>0.00416279335468062</v>
      </c>
      <c r="G108" s="0" t="n">
        <f aca="false">G107-L107</f>
        <v>33.3508647376383</v>
      </c>
      <c r="H108" s="0" t="n">
        <f aca="false">G108*G108</f>
        <v>1112.28017874825</v>
      </c>
      <c r="I108" s="0" t="n">
        <f aca="false">1000*COUNT(Q$24:Q108)/N$16</f>
        <v>13.6787898294174</v>
      </c>
      <c r="J108" s="0" t="n">
        <f aca="false">$F$22*H108+$E$22*G108+$D$22</f>
        <v>821.712569921708</v>
      </c>
      <c r="K108" s="0" t="n">
        <f aca="false">J108/$F$9</f>
        <v>0.431320840868904</v>
      </c>
      <c r="L108" s="0" t="n">
        <f aca="false">K108*M108</f>
        <v>0.00208133615961072</v>
      </c>
      <c r="M108" s="0" t="n">
        <f aca="false">N108</f>
        <v>0.00482549406937496</v>
      </c>
      <c r="N108" s="0" t="n">
        <f aca="false">3600/(B108*N$15)</f>
        <v>0.00482549406937496</v>
      </c>
      <c r="O108" s="0" t="n">
        <f aca="false">ROUND(A108*P$13,0)</f>
        <v>103474</v>
      </c>
      <c r="P108" s="0" t="n">
        <f aca="false">O108-O107</f>
        <v>1207</v>
      </c>
      <c r="Q108" s="0" t="n">
        <f aca="false">F$9*(Q$23-P$13*1000/(P108*N$16))*P$13/SUM(P$24:P108)</f>
        <v>905.466814133851</v>
      </c>
      <c r="R108" s="0" t="n">
        <f aca="false">F$9*((Q$23^2 - (P$13*1000/(P108*N$16))^2)/2)/(1000*COUNT(Q$24:Q108)/N$16)</f>
        <v>905.266464689567</v>
      </c>
    </row>
    <row r="109" customFormat="false" ht="15" hidden="false" customHeight="true" outlineLevel="0" collapsed="false">
      <c r="A109" s="0" t="n">
        <f aca="false">SUM(M$23:M109)</f>
        <v>0.41872057451822</v>
      </c>
      <c r="B109" s="0" t="n">
        <f aca="false">C109*3600/1609.344</f>
        <v>74.5991038866291</v>
      </c>
      <c r="C109" s="0" t="n">
        <f aca="false">G109</f>
        <v>33.3487834014787</v>
      </c>
      <c r="D109" s="0" t="n">
        <f aca="false">(C109+C108)/2</f>
        <v>33.3498240695585</v>
      </c>
      <c r="E109" s="0" t="n">
        <f aca="false">F109*$F$9</f>
        <v>7.93033826578325</v>
      </c>
      <c r="F109" s="0" t="n">
        <f aca="false">(C108-C109)/0.5</f>
        <v>0.00416267231922518</v>
      </c>
      <c r="G109" s="0" t="n">
        <f aca="false">G108-L108</f>
        <v>33.3487834014787</v>
      </c>
      <c r="H109" s="0" t="n">
        <f aca="false">G109*G109</f>
        <v>1112.14135435874</v>
      </c>
      <c r="I109" s="0" t="n">
        <f aca="false">1000*COUNT(Q$24:Q109)/N$16</f>
        <v>13.8397167685871</v>
      </c>
      <c r="J109" s="0" t="n">
        <f aca="false">$F$22*H109+$E$22*G109+$D$22</f>
        <v>821.637400067014</v>
      </c>
      <c r="K109" s="0" t="n">
        <f aca="false">J109/$F$9</f>
        <v>0.431281383854224</v>
      </c>
      <c r="L109" s="0" t="n">
        <f aca="false">K109*M109</f>
        <v>0.00208127564673534</v>
      </c>
      <c r="M109" s="0" t="n">
        <f aca="false">N109</f>
        <v>0.00482579523404336</v>
      </c>
      <c r="N109" s="0" t="n">
        <f aca="false">3600/(B109*N$15)</f>
        <v>0.00482579523404336</v>
      </c>
      <c r="O109" s="0" t="n">
        <f aca="false">ROUND(A109*P$13,0)</f>
        <v>104680</v>
      </c>
      <c r="P109" s="0" t="n">
        <f aca="false">O109-O108</f>
        <v>1206</v>
      </c>
      <c r="Q109" s="0" t="n">
        <f aca="false">F$9*(Q$23-P$13*1000/(P109*N$16))*P$13/SUM(P$24:P109)</f>
        <v>767.705288299175</v>
      </c>
      <c r="R109" s="0" t="n">
        <f aca="false">F$9*((Q$23^2 - (P$13*1000/(P109*N$16))^2)/2)/(1000*COUNT(Q$24:Q109)/N$16)</f>
        <v>767.873313580181</v>
      </c>
    </row>
    <row r="110" customFormat="false" ht="15" hidden="false" customHeight="true" outlineLevel="0" collapsed="false">
      <c r="A110" s="0" t="n">
        <f aca="false">SUM(M$23:M110)</f>
        <v>0.423546670945769</v>
      </c>
      <c r="B110" s="0" t="n">
        <f aca="false">C110*3600/1609.344</f>
        <v>74.5944482056012</v>
      </c>
      <c r="C110" s="0" t="n">
        <f aca="false">G110</f>
        <v>33.3467021258319</v>
      </c>
      <c r="D110" s="0" t="n">
        <f aca="false">(C110+C109)/2</f>
        <v>33.3477427636553</v>
      </c>
      <c r="E110" s="0" t="n">
        <f aca="false">F110*$F$9</f>
        <v>7.93010769872003</v>
      </c>
      <c r="F110" s="0" t="n">
        <f aca="false">(C109-C110)/0.5</f>
        <v>0.00416255129347576</v>
      </c>
      <c r="G110" s="0" t="n">
        <f aca="false">G109-L109</f>
        <v>33.3467021258319</v>
      </c>
      <c r="H110" s="0" t="n">
        <f aca="false">G110*G110</f>
        <v>1112.00254266896</v>
      </c>
      <c r="I110" s="0" t="n">
        <f aca="false">1000*COUNT(Q$24:Q110)/N$16</f>
        <v>14.0006437077567</v>
      </c>
      <c r="J110" s="0" t="n">
        <f aca="false">$F$22*H110+$E$22*G110+$D$22</f>
        <v>821.562236601647</v>
      </c>
      <c r="K110" s="0" t="n">
        <f aca="false">J110/$F$9</f>
        <v>0.431241930193331</v>
      </c>
      <c r="L110" s="0" t="n">
        <f aca="false">K110*M110</f>
        <v>0.00208121513871514</v>
      </c>
      <c r="M110" s="0" t="n">
        <f aca="false">N110</f>
        <v>0.00482609642754845</v>
      </c>
      <c r="N110" s="0" t="n">
        <f aca="false">3600/(B110*N$15)</f>
        <v>0.00482609642754845</v>
      </c>
      <c r="O110" s="0" t="n">
        <f aca="false">ROUND(A110*P$13,0)</f>
        <v>105887</v>
      </c>
      <c r="P110" s="0" t="n">
        <f aca="false">O110-O109</f>
        <v>1207</v>
      </c>
      <c r="Q110" s="0" t="n">
        <f aca="false">F$9*(Q$23-P$13*1000/(P110*N$16))*P$13/SUM(P$24:P110)</f>
        <v>884.596109819992</v>
      </c>
      <c r="R110" s="0" t="n">
        <f aca="false">F$9*((Q$23^2 - (P$13*1000/(P110*N$16))^2)/2)/(1000*COUNT(Q$24:Q110)/N$16)</f>
        <v>884.45574136337</v>
      </c>
    </row>
    <row r="111" customFormat="false" ht="15" hidden="false" customHeight="true" outlineLevel="0" collapsed="false">
      <c r="A111" s="0" t="n">
        <f aca="false">SUM(M$23:M111)</f>
        <v>0.428373068595664</v>
      </c>
      <c r="B111" s="0" t="n">
        <f aca="false">C111*3600/1609.344</f>
        <v>74.5897926599258</v>
      </c>
      <c r="C111" s="0" t="n">
        <f aca="false">G111</f>
        <v>33.3446209106932</v>
      </c>
      <c r="D111" s="0" t="n">
        <f aca="false">(C111+C110)/2</f>
        <v>33.3456615182626</v>
      </c>
      <c r="E111" s="0" t="n">
        <f aca="false">F111*$F$9</f>
        <v>7.92987715014781</v>
      </c>
      <c r="F111" s="0" t="n">
        <f aca="false">(C110-C111)/0.5</f>
        <v>0.00416243027743235</v>
      </c>
      <c r="G111" s="0" t="n">
        <f aca="false">G110-L110</f>
        <v>33.3446209106932</v>
      </c>
      <c r="H111" s="0" t="n">
        <f aca="false">G111*G111</f>
        <v>1111.86374367784</v>
      </c>
      <c r="I111" s="0" t="n">
        <f aca="false">1000*COUNT(Q$24:Q111)/N$16</f>
        <v>14.1615706469263</v>
      </c>
      <c r="J111" s="0" t="n">
        <f aca="false">$F$22*H111+$E$22*G111+$D$22</f>
        <v>821.487079525065</v>
      </c>
      <c r="K111" s="0" t="n">
        <f aca="false">J111/$F$9</f>
        <v>0.431202479885943</v>
      </c>
      <c r="L111" s="0" t="n">
        <f aca="false">K111*M111</f>
        <v>0.00208115463555029</v>
      </c>
      <c r="M111" s="0" t="n">
        <f aca="false">N111</f>
        <v>0.00482639764989472</v>
      </c>
      <c r="N111" s="0" t="n">
        <f aca="false">3600/(B111*N$15)</f>
        <v>0.00482639764989472</v>
      </c>
      <c r="O111" s="0" t="n">
        <f aca="false">ROUND(A111*P$13,0)</f>
        <v>107093</v>
      </c>
      <c r="P111" s="0" t="n">
        <f aca="false">O111-O110</f>
        <v>1206</v>
      </c>
      <c r="Q111" s="0" t="n">
        <f aca="false">F$9*(Q$23-P$13*1000/(P111*N$16))*P$13/SUM(P$24:P111)</f>
        <v>750.211470382354</v>
      </c>
      <c r="R111" s="0" t="n">
        <f aca="false">F$9*((Q$23^2 - (P$13*1000/(P111*N$16))^2)/2)/(1000*COUNT(Q$24:Q111)/N$16)</f>
        <v>750.421647362449</v>
      </c>
    </row>
    <row r="112" customFormat="false" ht="15" hidden="false" customHeight="true" outlineLevel="0" collapsed="false">
      <c r="A112" s="0" t="n">
        <f aca="false">SUM(M$23:M112)</f>
        <v>0.43319976749675</v>
      </c>
      <c r="B112" s="0" t="n">
        <f aca="false">C112*3600/1609.344</f>
        <v>74.5851372495922</v>
      </c>
      <c r="C112" s="0" t="n">
        <f aca="false">G112</f>
        <v>33.3425397560577</v>
      </c>
      <c r="D112" s="0" t="n">
        <f aca="false">(C112+C111)/2</f>
        <v>33.3435803333755</v>
      </c>
      <c r="E112" s="0" t="n">
        <f aca="false">F112*$F$9</f>
        <v>7.92964662006659</v>
      </c>
      <c r="F112" s="0" t="n">
        <f aca="false">(C111-C112)/0.5</f>
        <v>0.00416230927109496</v>
      </c>
      <c r="G112" s="0" t="n">
        <f aca="false">G111-L111</f>
        <v>33.3425397560577</v>
      </c>
      <c r="H112" s="0" t="n">
        <f aca="false">G112*G112</f>
        <v>1111.72495738429</v>
      </c>
      <c r="I112" s="0" t="n">
        <f aca="false">1000*COUNT(Q$24:Q112)/N$16</f>
        <v>14.3224975860959</v>
      </c>
      <c r="J112" s="0" t="n">
        <f aca="false">$F$22*H112+$E$22*G112+$D$22</f>
        <v>821.411928836727</v>
      </c>
      <c r="K112" s="0" t="n">
        <f aca="false">J112/$F$9</f>
        <v>0.431163032931773</v>
      </c>
      <c r="L112" s="0" t="n">
        <f aca="false">K112*M112</f>
        <v>0.00208109413724096</v>
      </c>
      <c r="M112" s="0" t="n">
        <f aca="false">N112</f>
        <v>0.0048266989010866</v>
      </c>
      <c r="N112" s="0" t="n">
        <f aca="false">3600/(B112*N$15)</f>
        <v>0.0048266989010866</v>
      </c>
      <c r="O112" s="0" t="n">
        <f aca="false">ROUND(A112*P$13,0)</f>
        <v>108300</v>
      </c>
      <c r="P112" s="0" t="n">
        <f aca="false">O112-O111</f>
        <v>1207</v>
      </c>
      <c r="Q112" s="0" t="n">
        <f aca="false">F$9*(Q$23-P$13*1000/(P112*N$16))*P$13/SUM(P$24:P112)</f>
        <v>864.665853862983</v>
      </c>
      <c r="R112" s="0" t="n">
        <f aca="false">F$9*((Q$23^2 - (P$13*1000/(P112*N$16))^2)/2)/(1000*COUNT(Q$24:Q112)/N$16)</f>
        <v>864.580331445093</v>
      </c>
    </row>
    <row r="113" customFormat="false" ht="15" hidden="false" customHeight="true" outlineLevel="0" collapsed="false">
      <c r="A113" s="0" t="n">
        <f aca="false">SUM(M$23:M113)</f>
        <v>0.438026767677879</v>
      </c>
      <c r="B113" s="0" t="n">
        <f aca="false">C113*3600/1609.344</f>
        <v>74.5804819745894</v>
      </c>
      <c r="C113" s="0" t="n">
        <f aca="false">G113</f>
        <v>33.3404586619204</v>
      </c>
      <c r="D113" s="0" t="n">
        <f aca="false">(C113+C112)/2</f>
        <v>33.3414992089891</v>
      </c>
      <c r="E113" s="0" t="n">
        <f aca="false">F113*$F$9</f>
        <v>7.92941610850345</v>
      </c>
      <c r="F113" s="0" t="n">
        <f aca="false">(C112-C113)/0.5</f>
        <v>0.00416218827447779</v>
      </c>
      <c r="G113" s="0" t="n">
        <f aca="false">G112-L112</f>
        <v>33.3404586619204</v>
      </c>
      <c r="H113" s="0" t="n">
        <f aca="false">G113*G113</f>
        <v>1111.58618378723</v>
      </c>
      <c r="I113" s="0" t="n">
        <f aca="false">1000*COUNT(Q$24:Q113)/N$16</f>
        <v>14.4834245252655</v>
      </c>
      <c r="J113" s="0" t="n">
        <f aca="false">$F$22*H113+$E$22*G113+$D$22</f>
        <v>821.33678453609</v>
      </c>
      <c r="K113" s="0" t="n">
        <f aca="false">J113/$F$9</f>
        <v>0.431123589330539</v>
      </c>
      <c r="L113" s="0" t="n">
        <f aca="false">K113*M113</f>
        <v>0.00208103364378732</v>
      </c>
      <c r="M113" s="0" t="n">
        <f aca="false">N113</f>
        <v>0.00482700018112858</v>
      </c>
      <c r="N113" s="0" t="n">
        <f aca="false">3600/(B113*N$15)</f>
        <v>0.00482700018112858</v>
      </c>
      <c r="O113" s="0" t="n">
        <f aca="false">ROUND(A113*P$13,0)</f>
        <v>109507</v>
      </c>
      <c r="P113" s="0" t="n">
        <f aca="false">O113-O112</f>
        <v>1207</v>
      </c>
      <c r="Q113" s="0" t="n">
        <f aca="false">F$9*(Q$23-P$13*1000/(P113*N$16))*P$13/SUM(P$24:P113)</f>
        <v>855.029803694364</v>
      </c>
      <c r="R113" s="0" t="n">
        <f aca="false">F$9*((Q$23^2 - (P$13*1000/(P113*N$16))^2)/2)/(1000*COUNT(Q$24:Q113)/N$16)</f>
        <v>854.973883317925</v>
      </c>
    </row>
    <row r="114" customFormat="false" ht="15" hidden="false" customHeight="true" outlineLevel="0" collapsed="false">
      <c r="A114" s="0" t="n">
        <f aca="false">SUM(M$23:M114)</f>
        <v>0.442854069167904</v>
      </c>
      <c r="B114" s="0" t="n">
        <f aca="false">C114*3600/1609.344</f>
        <v>74.5758268349066</v>
      </c>
      <c r="C114" s="0" t="n">
        <f aca="false">G114</f>
        <v>33.3383776282767</v>
      </c>
      <c r="D114" s="0" t="n">
        <f aca="false">(C114+C113)/2</f>
        <v>33.3394181450985</v>
      </c>
      <c r="E114" s="0" t="n">
        <f aca="false">F114*$F$9</f>
        <v>7.92918561545837</v>
      </c>
      <c r="F114" s="0" t="n">
        <f aca="false">(C113-C114)/0.5</f>
        <v>0.00416206728758084</v>
      </c>
      <c r="G114" s="0" t="n">
        <f aca="false">G113-L113</f>
        <v>33.3383776282767</v>
      </c>
      <c r="H114" s="0" t="n">
        <f aca="false">G114*G114</f>
        <v>1111.44742288558</v>
      </c>
      <c r="I114" s="0" t="n">
        <f aca="false">1000*COUNT(Q$24:Q114)/N$16</f>
        <v>14.6443514644351</v>
      </c>
      <c r="J114" s="0" t="n">
        <f aca="false">$F$22*H114+$E$22*G114+$D$22</f>
        <v>821.261646622612</v>
      </c>
      <c r="K114" s="0" t="n">
        <f aca="false">J114/$F$9</f>
        <v>0.431084149081955</v>
      </c>
      <c r="L114" s="0" t="n">
        <f aca="false">K114*M114</f>
        <v>0.00208097315518953</v>
      </c>
      <c r="M114" s="0" t="n">
        <f aca="false">N114</f>
        <v>0.00482730149002512</v>
      </c>
      <c r="N114" s="0" t="n">
        <f aca="false">3600/(B114*N$15)</f>
        <v>0.00482730149002512</v>
      </c>
      <c r="O114" s="0" t="n">
        <f aca="false">ROUND(A114*P$13,0)</f>
        <v>110714</v>
      </c>
      <c r="P114" s="0" t="n">
        <f aca="false">O114-O113</f>
        <v>1207</v>
      </c>
      <c r="Q114" s="0" t="n">
        <f aca="false">F$9*(Q$23-P$13*1000/(P114*N$16))*P$13/SUM(P$24:P114)</f>
        <v>845.60615947482</v>
      </c>
      <c r="R114" s="0" t="n">
        <f aca="false">F$9*((Q$23^2 - (P$13*1000/(P114*N$16))^2)/2)/(1000*COUNT(Q$24:Q114)/N$16)</f>
        <v>845.578565918827</v>
      </c>
    </row>
    <row r="115" customFormat="false" ht="15" hidden="false" customHeight="true" outlineLevel="0" collapsed="false">
      <c r="A115" s="0" t="n">
        <f aca="false">SUM(M$23:M115)</f>
        <v>0.447681671995685</v>
      </c>
      <c r="B115" s="0" t="n">
        <f aca="false">C115*3600/1609.344</f>
        <v>74.571171830533</v>
      </c>
      <c r="C115" s="0" t="n">
        <f aca="false">G115</f>
        <v>33.3362966551215</v>
      </c>
      <c r="D115" s="0" t="n">
        <f aca="false">(C115+C114)/2</f>
        <v>33.3373371416991</v>
      </c>
      <c r="E115" s="0" t="n">
        <f aca="false">F115*$F$9</f>
        <v>7.92895514087722</v>
      </c>
      <c r="F115" s="0" t="n">
        <f aca="false">(C114-C115)/0.5</f>
        <v>0.0041619463103757</v>
      </c>
      <c r="G115" s="0" t="n">
        <f aca="false">G114-L114</f>
        <v>33.3362966551215</v>
      </c>
      <c r="H115" s="0" t="n">
        <f aca="false">G115*G115</f>
        <v>1111.30867467826</v>
      </c>
      <c r="I115" s="0" t="n">
        <f aca="false">1000*COUNT(Q$24:Q115)/N$16</f>
        <v>14.8052784036048</v>
      </c>
      <c r="J115" s="0" t="n">
        <f aca="false">$F$22*H115+$E$22*G115+$D$22</f>
        <v>821.186515095752</v>
      </c>
      <c r="K115" s="0" t="n">
        <f aca="false">J115/$F$9</f>
        <v>0.431044712185737</v>
      </c>
      <c r="L115" s="0" t="n">
        <f aca="false">K115*M115</f>
        <v>0.00208091267144777</v>
      </c>
      <c r="M115" s="0" t="n">
        <f aca="false">N115</f>
        <v>0.00482760282778068</v>
      </c>
      <c r="N115" s="0" t="n">
        <f aca="false">3600/(B115*N$15)</f>
        <v>0.00482760282778068</v>
      </c>
      <c r="O115" s="0" t="n">
        <f aca="false">ROUND(A115*P$13,0)</f>
        <v>111920</v>
      </c>
      <c r="P115" s="0" t="n">
        <f aca="false">O115-O114</f>
        <v>1206</v>
      </c>
      <c r="Q115" s="0" t="n">
        <f aca="false">F$9*(Q$23-P$13*1000/(P115*N$16))*P$13/SUM(P$24:P115)</f>
        <v>717.504906369207</v>
      </c>
      <c r="R115" s="0" t="n">
        <f aca="false">F$9*((Q$23^2 - (P$13*1000/(P115*N$16))^2)/2)/(1000*COUNT(Q$24:Q115)/N$16)</f>
        <v>717.794619216256</v>
      </c>
    </row>
    <row r="116" customFormat="false" ht="15" hidden="false" customHeight="true" outlineLevel="0" collapsed="false">
      <c r="A116" s="0" t="n">
        <f aca="false">SUM(M$23:M116)</f>
        <v>0.452509576190084</v>
      </c>
      <c r="B116" s="0" t="n">
        <f aca="false">C116*3600/1609.344</f>
        <v>74.5665169614576</v>
      </c>
      <c r="C116" s="0" t="n">
        <f aca="false">G116</f>
        <v>33.33421574245</v>
      </c>
      <c r="D116" s="0" t="n">
        <f aca="false">(C116+C115)/2</f>
        <v>33.3352561987857</v>
      </c>
      <c r="E116" s="0" t="n">
        <f aca="false">F116*$F$9</f>
        <v>7.92872468481415</v>
      </c>
      <c r="F116" s="0" t="n">
        <f aca="false">(C115-C116)/0.5</f>
        <v>0.00416182534289078</v>
      </c>
      <c r="G116" s="0" t="n">
        <f aca="false">G115-L115</f>
        <v>33.33421574245</v>
      </c>
      <c r="H116" s="0" t="n">
        <f aca="false">G116*G116</f>
        <v>1111.1699391642</v>
      </c>
      <c r="I116" s="0" t="n">
        <f aca="false">1000*COUNT(Q$24:Q116)/N$16</f>
        <v>14.9662053427744</v>
      </c>
      <c r="J116" s="0" t="n">
        <f aca="false">$F$22*H116+$E$22*G116+$D$22</f>
        <v>821.111389954968</v>
      </c>
      <c r="K116" s="0" t="n">
        <f aca="false">J116/$F$9</f>
        <v>0.431005278641601</v>
      </c>
      <c r="L116" s="0" t="n">
        <f aca="false">K116*M116</f>
        <v>0.00208085219256221</v>
      </c>
      <c r="M116" s="0" t="n">
        <f aca="false">N116</f>
        <v>0.00482790419439973</v>
      </c>
      <c r="N116" s="0" t="n">
        <f aca="false">3600/(B116*N$15)</f>
        <v>0.00482790419439973</v>
      </c>
      <c r="O116" s="0" t="n">
        <f aca="false">ROUND(A116*P$13,0)</f>
        <v>113127</v>
      </c>
      <c r="P116" s="0" t="n">
        <f aca="false">O116-O115</f>
        <v>1207</v>
      </c>
      <c r="Q116" s="0" t="n">
        <f aca="false">F$9*(Q$23-P$13*1000/(P116*N$16))*P$13/SUM(P$24:P116)</f>
        <v>827.375994610107</v>
      </c>
      <c r="R116" s="0" t="n">
        <f aca="false">F$9*((Q$23^2 - (P$13*1000/(P116*N$16))^2)/2)/(1000*COUNT(Q$24:Q116)/N$16)</f>
        <v>827.39408063025</v>
      </c>
    </row>
    <row r="117" customFormat="false" ht="15" hidden="false" customHeight="true" outlineLevel="0" collapsed="false">
      <c r="A117" s="0" t="n">
        <f aca="false">SUM(M$23:M117)</f>
        <v>0.457337781779971</v>
      </c>
      <c r="B117" s="0" t="n">
        <f aca="false">C117*3600/1609.344</f>
        <v>74.5618622276697</v>
      </c>
      <c r="C117" s="0" t="n">
        <f aca="false">G117</f>
        <v>33.3321348902575</v>
      </c>
      <c r="D117" s="0" t="n">
        <f aca="false">(C117+C116)/2</f>
        <v>33.3331753163537</v>
      </c>
      <c r="E117" s="0" t="n">
        <f aca="false">F117*$F$9</f>
        <v>7.92849424726915</v>
      </c>
      <c r="F117" s="0" t="n">
        <f aca="false">(C116-C117)/0.5</f>
        <v>0.00416170438512609</v>
      </c>
      <c r="G117" s="0" t="n">
        <f aca="false">G116-L116</f>
        <v>33.3321348902575</v>
      </c>
      <c r="H117" s="0" t="n">
        <f aca="false">G117*G117</f>
        <v>1111.03121634232</v>
      </c>
      <c r="I117" s="0" t="n">
        <f aca="false">1000*COUNT(Q$24:Q117)/N$16</f>
        <v>15.127132281944</v>
      </c>
      <c r="J117" s="0" t="n">
        <f aca="false">$F$22*H117+$E$22*G117+$D$22</f>
        <v>821.036271199718</v>
      </c>
      <c r="K117" s="0" t="n">
        <f aca="false">J117/$F$9</f>
        <v>0.430965848449261</v>
      </c>
      <c r="L117" s="0" t="n">
        <f aca="false">K117*M117</f>
        <v>0.00208079171853301</v>
      </c>
      <c r="M117" s="0" t="n">
        <f aca="false">N117</f>
        <v>0.00482820558988674</v>
      </c>
      <c r="N117" s="0" t="n">
        <f aca="false">3600/(B117*N$15)</f>
        <v>0.00482820558988674</v>
      </c>
      <c r="O117" s="0" t="n">
        <f aca="false">ROUND(A117*P$13,0)</f>
        <v>114334</v>
      </c>
      <c r="P117" s="0" t="n">
        <f aca="false">O117-O116</f>
        <v>1207</v>
      </c>
      <c r="Q117" s="0" t="n">
        <f aca="false">F$9*(Q$23-P$13*1000/(P117*N$16))*P$13/SUM(P$24:P117)</f>
        <v>818.548914992181</v>
      </c>
      <c r="R117" s="0" t="n">
        <f aca="false">F$9*((Q$23^2 - (P$13*1000/(P117*N$16))^2)/2)/(1000*COUNT(Q$24:Q117)/N$16)</f>
        <v>818.592015942694</v>
      </c>
    </row>
    <row r="118" customFormat="false" ht="15" hidden="false" customHeight="true" outlineLevel="0" collapsed="false">
      <c r="A118" s="0" t="n">
        <f aca="false">SUM(M$23:M118)</f>
        <v>0.462166288794217</v>
      </c>
      <c r="B118" s="0" t="n">
        <f aca="false">C118*3600/1609.344</f>
        <v>74.5572076291583</v>
      </c>
      <c r="C118" s="0" t="n">
        <f aca="false">G118</f>
        <v>33.3300540985389</v>
      </c>
      <c r="D118" s="0" t="n">
        <f aca="false">(C118+C117)/2</f>
        <v>33.3310944943982</v>
      </c>
      <c r="E118" s="0" t="n">
        <f aca="false">F118*$F$9</f>
        <v>7.92826382821514</v>
      </c>
      <c r="F118" s="0" t="n">
        <f aca="false">(C117-C118)/0.5</f>
        <v>0.00416158343706741</v>
      </c>
      <c r="G118" s="0" t="n">
        <f aca="false">G117-L117</f>
        <v>33.3300540985389</v>
      </c>
      <c r="H118" s="0" t="n">
        <f aca="false">G118*G118</f>
        <v>1110.89250621153</v>
      </c>
      <c r="I118" s="0" t="n">
        <f aca="false">1000*COUNT(Q$24:Q118)/N$16</f>
        <v>15.2880592211136</v>
      </c>
      <c r="J118" s="0" t="n">
        <f aca="false">$F$22*H118+$E$22*G118+$D$22</f>
        <v>820.96115882946</v>
      </c>
      <c r="K118" s="0" t="n">
        <f aca="false">J118/$F$9</f>
        <v>0.430926421608435</v>
      </c>
      <c r="L118" s="0" t="n">
        <f aca="false">K118*M118</f>
        <v>0.00208073124936034</v>
      </c>
      <c r="M118" s="0" t="n">
        <f aca="false">N118</f>
        <v>0.00482850701424619</v>
      </c>
      <c r="N118" s="0" t="n">
        <f aca="false">3600/(B118*N$15)</f>
        <v>0.00482850701424619</v>
      </c>
      <c r="O118" s="0" t="n">
        <f aca="false">ROUND(A118*P$13,0)</f>
        <v>115542</v>
      </c>
      <c r="P118" s="0" t="n">
        <f aca="false">O118-O117</f>
        <v>1208</v>
      </c>
      <c r="Q118" s="0" t="n">
        <f aca="false">F$9*(Q$23-P$13*1000/(P118*N$16))*P$13/SUM(P$24:P118)</f>
        <v>924.835044643743</v>
      </c>
      <c r="R118" s="0" t="n">
        <f aca="false">F$9*((Q$23^2 - (P$13*1000/(P118*N$16))^2)/2)/(1000*COUNT(Q$24:Q118)/N$16)</f>
        <v>924.53799497709</v>
      </c>
    </row>
    <row r="119" customFormat="false" ht="15" hidden="false" customHeight="true" outlineLevel="0" collapsed="false">
      <c r="A119" s="0" t="n">
        <f aca="false">SUM(M$23:M119)</f>
        <v>0.4669950972617</v>
      </c>
      <c r="B119" s="0" t="n">
        <f aca="false">C119*3600/1609.344</f>
        <v>74.5525531659126</v>
      </c>
      <c r="C119" s="0" t="n">
        <f aca="false">G119</f>
        <v>33.3279733672896</v>
      </c>
      <c r="D119" s="0" t="n">
        <f aca="false">(C119+C118)/2</f>
        <v>33.3290137329142</v>
      </c>
      <c r="E119" s="0" t="n">
        <f aca="false">F119*$F$9</f>
        <v>7.92803342765214</v>
      </c>
      <c r="F119" s="0" t="n">
        <f aca="false">(C118-C119)/0.5</f>
        <v>0.00416146249871474</v>
      </c>
      <c r="G119" s="0" t="n">
        <f aca="false">G118-L118</f>
        <v>33.3279733672896</v>
      </c>
      <c r="H119" s="0" t="n">
        <f aca="false">G119*G119</f>
        <v>1110.75380877076</v>
      </c>
      <c r="I119" s="0" t="n">
        <f aca="false">1000*COUNT(Q$24:Q119)/N$16</f>
        <v>15.4489861602832</v>
      </c>
      <c r="J119" s="0" t="n">
        <f aca="false">$F$22*H119+$E$22*G119+$D$22</f>
        <v>820.886052843653</v>
      </c>
      <c r="K119" s="0" t="n">
        <f aca="false">J119/$F$9</f>
        <v>0.430886998118837</v>
      </c>
      <c r="L119" s="0" t="n">
        <f aca="false">K119*M119</f>
        <v>0.00208067078504437</v>
      </c>
      <c r="M119" s="0" t="n">
        <f aca="false">N119</f>
        <v>0.00482880846748253</v>
      </c>
      <c r="N119" s="0" t="n">
        <f aca="false">3600/(B119*N$15)</f>
        <v>0.00482880846748253</v>
      </c>
      <c r="O119" s="0" t="n">
        <f aca="false">ROUND(A119*P$13,0)</f>
        <v>116749</v>
      </c>
      <c r="P119" s="0" t="n">
        <f aca="false">O119-O118</f>
        <v>1207</v>
      </c>
      <c r="Q119" s="0" t="n">
        <f aca="false">F$9*(Q$23-P$13*1000/(P119*N$16))*P$13/SUM(P$24:P119)</f>
        <v>801.44105919329</v>
      </c>
      <c r="R119" s="0" t="n">
        <f aca="false">F$9*((Q$23^2 - (P$13*1000/(P119*N$16))^2)/2)/(1000*COUNT(Q$24:Q119)/N$16)</f>
        <v>801.538015610555</v>
      </c>
    </row>
    <row r="120" customFormat="false" ht="15" hidden="false" customHeight="true" outlineLevel="0" collapsed="false">
      <c r="A120" s="0" t="n">
        <f aca="false">SUM(M$23:M120)</f>
        <v>0.4718242072113</v>
      </c>
      <c r="B120" s="0" t="n">
        <f aca="false">C120*3600/1609.344</f>
        <v>74.5478988379217</v>
      </c>
      <c r="C120" s="0" t="n">
        <f aca="false">G120</f>
        <v>33.3258926965045</v>
      </c>
      <c r="D120" s="0" t="n">
        <f aca="false">(C120+C119)/2</f>
        <v>33.326933031897</v>
      </c>
      <c r="E120" s="0" t="n">
        <f aca="false">F120*$F$9</f>
        <v>7.92780304560721</v>
      </c>
      <c r="F120" s="0" t="n">
        <f aca="false">(C119-C120)/0.5</f>
        <v>0.0041613415700823</v>
      </c>
      <c r="G120" s="0" t="n">
        <f aca="false">G119-L119</f>
        <v>33.3258926965045</v>
      </c>
      <c r="H120" s="0" t="n">
        <f aca="false">G120*G120</f>
        <v>1110.61512401893</v>
      </c>
      <c r="I120" s="0" t="n">
        <f aca="false">1000*COUNT(Q$24:Q120)/N$16</f>
        <v>15.6099130994528</v>
      </c>
      <c r="J120" s="0" t="n">
        <f aca="false">$F$22*H120+$E$22*G120+$D$22</f>
        <v>820.810953241755</v>
      </c>
      <c r="K120" s="0" t="n">
        <f aca="false">J120/$F$9</f>
        <v>0.430847577980184</v>
      </c>
      <c r="L120" s="0" t="n">
        <f aca="false">K120*M120</f>
        <v>0.00208061032558527</v>
      </c>
      <c r="M120" s="0" t="n">
        <f aca="false">N120</f>
        <v>0.00482910994960024</v>
      </c>
      <c r="N120" s="0" t="n">
        <f aca="false">3600/(B120*N$15)</f>
        <v>0.00482910994960024</v>
      </c>
      <c r="O120" s="0" t="n">
        <f aca="false">ROUND(A120*P$13,0)</f>
        <v>117956</v>
      </c>
      <c r="P120" s="0" t="n">
        <f aca="false">O120-O119</f>
        <v>1207</v>
      </c>
      <c r="Q120" s="0" t="n">
        <f aca="false">F$9*(Q$23-P$13*1000/(P120*N$16))*P$13/SUM(P$24:P120)</f>
        <v>793.155923025159</v>
      </c>
      <c r="R120" s="0" t="n">
        <f aca="false">F$9*((Q$23^2 - (P$13*1000/(P120*N$16))^2)/2)/(1000*COUNT(Q$24:Q120)/N$16)</f>
        <v>793.274737099106</v>
      </c>
    </row>
    <row r="121" customFormat="false" ht="15" hidden="false" customHeight="true" outlineLevel="0" collapsed="false">
      <c r="A121" s="0" t="n">
        <f aca="false">SUM(M$23:M121)</f>
        <v>0.476653618671904</v>
      </c>
      <c r="B121" s="0" t="n">
        <f aca="false">C121*3600/1609.344</f>
        <v>74.5432446451748</v>
      </c>
      <c r="C121" s="0" t="n">
        <f aca="false">G121</f>
        <v>33.3238120861789</v>
      </c>
      <c r="D121" s="0" t="n">
        <f aca="false">(C121+C120)/2</f>
        <v>33.3248523913417</v>
      </c>
      <c r="E121" s="0" t="n">
        <f aca="false">F121*$F$9</f>
        <v>7.92757268208035</v>
      </c>
      <c r="F121" s="0" t="n">
        <f aca="false">(C120-C121)/0.5</f>
        <v>0.00416122065117008</v>
      </c>
      <c r="G121" s="0" t="n">
        <f aca="false">G120-L120</f>
        <v>33.3238120861789</v>
      </c>
      <c r="H121" s="0" t="n">
        <f aca="false">G121*G121</f>
        <v>1110.47645195497</v>
      </c>
      <c r="I121" s="0" t="n">
        <f aca="false">1000*COUNT(Q$24:Q121)/N$16</f>
        <v>15.7708400386225</v>
      </c>
      <c r="J121" s="0" t="n">
        <f aca="false">$F$22*H121+$E$22*G121+$D$22</f>
        <v>820.735860023225</v>
      </c>
      <c r="K121" s="0" t="n">
        <f aca="false">J121/$F$9</f>
        <v>0.430808161192191</v>
      </c>
      <c r="L121" s="0" t="n">
        <f aca="false">K121*M121</f>
        <v>0.00208054987098322</v>
      </c>
      <c r="M121" s="0" t="n">
        <f aca="false">N121</f>
        <v>0.0048294114606038</v>
      </c>
      <c r="N121" s="0" t="n">
        <f aca="false">3600/(B121*N$15)</f>
        <v>0.0048294114606038</v>
      </c>
      <c r="O121" s="0" t="n">
        <f aca="false">ROUND(A121*P$13,0)</f>
        <v>119163</v>
      </c>
      <c r="P121" s="0" t="n">
        <f aca="false">O121-O120</f>
        <v>1207</v>
      </c>
      <c r="Q121" s="0" t="n">
        <f aca="false">F$9*(Q$23-P$13*1000/(P121*N$16))*P$13/SUM(P$24:P121)</f>
        <v>785.040334246547</v>
      </c>
      <c r="R121" s="0" t="n">
        <f aca="false">F$9*((Q$23^2 - (P$13*1000/(P121*N$16))^2)/2)/(1000*COUNT(Q$24:Q121)/N$16)</f>
        <v>785.180096924625</v>
      </c>
    </row>
    <row r="122" customFormat="false" ht="15" hidden="false" customHeight="true" outlineLevel="0" collapsed="false">
      <c r="A122" s="0" t="n">
        <f aca="false">SUM(M$23:M122)</f>
        <v>0.481483331672401</v>
      </c>
      <c r="B122" s="0" t="n">
        <f aca="false">C122*3600/1609.344</f>
        <v>74.538590587661</v>
      </c>
      <c r="C122" s="0" t="n">
        <f aca="false">G122</f>
        <v>33.321731536308</v>
      </c>
      <c r="D122" s="0" t="n">
        <f aca="false">(C122+C121)/2</f>
        <v>33.3227718112434</v>
      </c>
      <c r="E122" s="0" t="n">
        <f aca="false">F122*$F$9</f>
        <v>7.9273423370445</v>
      </c>
      <c r="F122" s="0" t="n">
        <f aca="false">(C121-C122)/0.5</f>
        <v>0.00416109974196388</v>
      </c>
      <c r="G122" s="0" t="n">
        <f aca="false">G121-L121</f>
        <v>33.321731536308</v>
      </c>
      <c r="H122" s="0" t="n">
        <f aca="false">G122*G122</f>
        <v>1110.33779257778</v>
      </c>
      <c r="I122" s="0" t="n">
        <f aca="false">1000*COUNT(Q$24:Q122)/N$16</f>
        <v>15.9317669777921</v>
      </c>
      <c r="J122" s="0" t="n">
        <f aca="false">$F$22*H122+$E$22*G122+$D$22</f>
        <v>820.660773187521</v>
      </c>
      <c r="K122" s="0" t="n">
        <f aca="false">J122/$F$9</f>
        <v>0.430768747754574</v>
      </c>
      <c r="L122" s="0" t="n">
        <f aca="false">K122*M122</f>
        <v>0.00208048942123837</v>
      </c>
      <c r="M122" s="0" t="n">
        <f aca="false">N122</f>
        <v>0.00482971300049768</v>
      </c>
      <c r="N122" s="0" t="n">
        <f aca="false">3600/(B122*N$15)</f>
        <v>0.00482971300049768</v>
      </c>
      <c r="O122" s="0" t="n">
        <f aca="false">ROUND(A122*P$13,0)</f>
        <v>120371</v>
      </c>
      <c r="P122" s="0" t="n">
        <f aca="false">O122-O121</f>
        <v>1208</v>
      </c>
      <c r="Q122" s="0" t="n">
        <f aca="false">F$9*(Q$23-P$13*1000/(P122*N$16))*P$13/SUM(P$24:P122)</f>
        <v>887.359245744811</v>
      </c>
      <c r="R122" s="0" t="n">
        <f aca="false">F$9*((Q$23^2 - (P$13*1000/(P122*N$16))^2)/2)/(1000*COUNT(Q$24:Q122)/N$16)</f>
        <v>887.182924472966</v>
      </c>
    </row>
    <row r="123" customFormat="false" ht="15" hidden="false" customHeight="true" outlineLevel="0" collapsed="false">
      <c r="A123" s="0" t="n">
        <f aca="false">SUM(M$23:M123)</f>
        <v>0.486313346241688</v>
      </c>
      <c r="B123" s="0" t="n">
        <f aca="false">C123*3600/1609.344</f>
        <v>74.5339366653694</v>
      </c>
      <c r="C123" s="0" t="n">
        <f aca="false">G123</f>
        <v>33.3196510468867</v>
      </c>
      <c r="D123" s="0" t="n">
        <f aca="false">(C123+C122)/2</f>
        <v>33.3206912915973</v>
      </c>
      <c r="E123" s="0" t="n">
        <f aca="false">F123*$F$9</f>
        <v>7.92711201052671</v>
      </c>
      <c r="F123" s="0" t="n">
        <f aca="false">(C122-C123)/0.5</f>
        <v>0.0041609788424779</v>
      </c>
      <c r="G123" s="0" t="n">
        <f aca="false">G122-L122</f>
        <v>33.3196510468867</v>
      </c>
      <c r="H123" s="0" t="n">
        <f aca="false">G123*G123</f>
        <v>1110.1991458863</v>
      </c>
      <c r="I123" s="0" t="n">
        <f aca="false">1000*COUNT(Q$24:Q123)/N$16</f>
        <v>16.0926939169617</v>
      </c>
      <c r="J123" s="0" t="n">
        <f aca="false">$F$22*H123+$E$22*G123+$D$22</f>
        <v>820.585692734102</v>
      </c>
      <c r="K123" s="0" t="n">
        <f aca="false">J123/$F$9</f>
        <v>0.430729337667048</v>
      </c>
      <c r="L123" s="0" t="n">
        <f aca="false">K123*M123</f>
        <v>0.0020804289763509</v>
      </c>
      <c r="M123" s="0" t="n">
        <f aca="false">N123</f>
        <v>0.00483001456928635</v>
      </c>
      <c r="N123" s="0" t="n">
        <f aca="false">3600/(B123*N$15)</f>
        <v>0.00483001456928635</v>
      </c>
      <c r="O123" s="0" t="n">
        <f aca="false">ROUND(A123*P$13,0)</f>
        <v>121578</v>
      </c>
      <c r="P123" s="0" t="n">
        <f aca="false">O123-O122</f>
        <v>1207</v>
      </c>
      <c r="Q123" s="0" t="n">
        <f aca="false">F$9*(Q$23-P$13*1000/(P123*N$16))*P$13/SUM(P$24:P123)</f>
        <v>769.291007897834</v>
      </c>
      <c r="R123" s="0" t="n">
        <f aca="false">F$9*((Q$23^2 - (P$13*1000/(P123*N$16))^2)/2)/(1000*COUNT(Q$24:Q123)/N$16)</f>
        <v>769.476494986132</v>
      </c>
    </row>
    <row r="124" customFormat="false" ht="15" hidden="false" customHeight="true" outlineLevel="0" collapsed="false">
      <c r="A124" s="0" t="n">
        <f aca="false">SUM(M$23:M124)</f>
        <v>0.491143662408662</v>
      </c>
      <c r="B124" s="0" t="n">
        <f aca="false">C124*3600/1609.344</f>
        <v>74.5292828782891</v>
      </c>
      <c r="C124" s="0" t="n">
        <f aca="false">G124</f>
        <v>33.3175706179104</v>
      </c>
      <c r="D124" s="0" t="n">
        <f aca="false">(C124+C123)/2</f>
        <v>33.3186108323985</v>
      </c>
      <c r="E124" s="0" t="n">
        <f aca="false">F124*$F$9</f>
        <v>7.92688170249993</v>
      </c>
      <c r="F124" s="0" t="n">
        <f aca="false">(C123-C124)/0.5</f>
        <v>0.00416085795269794</v>
      </c>
      <c r="G124" s="0" t="n">
        <f aca="false">G123-L123</f>
        <v>33.3175706179104</v>
      </c>
      <c r="H124" s="0" t="n">
        <f aca="false">G124*G124</f>
        <v>1110.06051187944</v>
      </c>
      <c r="I124" s="0" t="n">
        <f aca="false">1000*COUNT(Q$24:Q124)/N$16</f>
        <v>16.2536208561313</v>
      </c>
      <c r="J124" s="0" t="n">
        <f aca="false">$F$22*H124+$E$22*G124+$D$22</f>
        <v>820.510618662426</v>
      </c>
      <c r="K124" s="0" t="n">
        <f aca="false">J124/$F$9</f>
        <v>0.430689930929329</v>
      </c>
      <c r="L124" s="0" t="n">
        <f aca="false">K124*M124</f>
        <v>0.00208036853632098</v>
      </c>
      <c r="M124" s="0" t="n">
        <f aca="false">N124</f>
        <v>0.00483031616697429</v>
      </c>
      <c r="N124" s="0" t="n">
        <f aca="false">3600/(B124*N$15)</f>
        <v>0.00483031616697429</v>
      </c>
      <c r="O124" s="0" t="n">
        <f aca="false">ROUND(A124*P$13,0)</f>
        <v>122786</v>
      </c>
      <c r="P124" s="0" t="n">
        <f aca="false">O124-O123</f>
        <v>1208</v>
      </c>
      <c r="Q124" s="0" t="n">
        <f aca="false">F$9*(Q$23-P$13*1000/(P124*N$16))*P$13/SUM(P$24:P124)</f>
        <v>869.734086775244</v>
      </c>
      <c r="R124" s="0" t="n">
        <f aca="false">F$9*((Q$23^2 - (P$13*1000/(P124*N$16))^2)/2)/(1000*COUNT(Q$24:Q124)/N$16)</f>
        <v>869.614945770531</v>
      </c>
    </row>
    <row r="125" customFormat="false" ht="15" hidden="false" customHeight="true" outlineLevel="0" collapsed="false">
      <c r="A125" s="0" t="n">
        <f aca="false">SUM(M$23:M125)</f>
        <v>0.495974280202228</v>
      </c>
      <c r="B125" s="0" t="n">
        <f aca="false">C125*3600/1609.344</f>
        <v>74.5246292264094</v>
      </c>
      <c r="C125" s="0" t="n">
        <f aca="false">G125</f>
        <v>33.315490249374</v>
      </c>
      <c r="D125" s="0" t="n">
        <f aca="false">(C125+C124)/2</f>
        <v>33.3165304336422</v>
      </c>
      <c r="E125" s="0" t="n">
        <f aca="false">F125*$F$9</f>
        <v>7.92665141299122</v>
      </c>
      <c r="F125" s="0" t="n">
        <f aca="false">(C124-C125)/0.5</f>
        <v>0.0041607370726382</v>
      </c>
      <c r="G125" s="0" t="n">
        <f aca="false">G124-L124</f>
        <v>33.315490249374</v>
      </c>
      <c r="H125" s="0" t="n">
        <f aca="false">G125*G125</f>
        <v>1109.92189055614</v>
      </c>
      <c r="I125" s="0" t="n">
        <f aca="false">1000*COUNT(Q$24:Q125)/N$16</f>
        <v>16.4145477953009</v>
      </c>
      <c r="J125" s="0" t="n">
        <f aca="false">$F$22*H125+$E$22*G125+$D$22</f>
        <v>820.435550971951</v>
      </c>
      <c r="K125" s="0" t="n">
        <f aca="false">J125/$F$9</f>
        <v>0.430650527541134</v>
      </c>
      <c r="L125" s="0" t="n">
        <f aca="false">K125*M125</f>
        <v>0.00208030810114878</v>
      </c>
      <c r="M125" s="0" t="n">
        <f aca="false">N125</f>
        <v>0.00483061779356597</v>
      </c>
      <c r="N125" s="0" t="n">
        <f aca="false">3600/(B125*N$15)</f>
        <v>0.00483061779356597</v>
      </c>
      <c r="O125" s="0" t="n">
        <f aca="false">ROUND(A125*P$13,0)</f>
        <v>123994</v>
      </c>
      <c r="P125" s="0" t="n">
        <f aca="false">O125-O124</f>
        <v>1208</v>
      </c>
      <c r="Q125" s="0" t="n">
        <f aca="false">F$9*(Q$23-P$13*1000/(P125*N$16))*P$13/SUM(P$24:P125)</f>
        <v>861.177978359324</v>
      </c>
      <c r="R125" s="0" t="n">
        <f aca="false">F$9*((Q$23^2 - (P$13*1000/(P125*N$16))^2)/2)/(1000*COUNT(Q$24:Q125)/N$16)</f>
        <v>861.08930904729</v>
      </c>
    </row>
    <row r="126" customFormat="false" ht="15" hidden="false" customHeight="true" outlineLevel="0" collapsed="false">
      <c r="A126" s="0" t="n">
        <f aca="false">SUM(M$23:M126)</f>
        <v>0.500805199651294</v>
      </c>
      <c r="B126" s="0" t="n">
        <f aca="false">C126*3600/1609.344</f>
        <v>74.5199757097193</v>
      </c>
      <c r="C126" s="0" t="n">
        <f aca="false">G126</f>
        <v>33.3134099412729</v>
      </c>
      <c r="D126" s="0" t="n">
        <f aca="false">(C126+C125)/2</f>
        <v>33.3144500953235</v>
      </c>
      <c r="E126" s="0" t="n">
        <f aca="false">F126*$F$9</f>
        <v>7.92642114200058</v>
      </c>
      <c r="F126" s="0" t="n">
        <f aca="false">(C125-C126)/0.5</f>
        <v>0.00416061620229868</v>
      </c>
      <c r="G126" s="0" t="n">
        <f aca="false">G125-L125</f>
        <v>33.3134099412729</v>
      </c>
      <c r="H126" s="0" t="n">
        <f aca="false">G126*G126</f>
        <v>1109.7832819153</v>
      </c>
      <c r="I126" s="0" t="n">
        <f aca="false">1000*COUNT(Q$24:Q126)/N$16</f>
        <v>16.5754747344706</v>
      </c>
      <c r="J126" s="0" t="n">
        <f aca="false">$F$22*H126+$E$22*G126+$D$22</f>
        <v>820.360489662137</v>
      </c>
      <c r="K126" s="0" t="n">
        <f aca="false">J126/$F$9</f>
        <v>0.430611127502178</v>
      </c>
      <c r="L126" s="0" t="n">
        <f aca="false">K126*M126</f>
        <v>0.00208024767083446</v>
      </c>
      <c r="M126" s="0" t="n">
        <f aca="false">N126</f>
        <v>0.00483091944906588</v>
      </c>
      <c r="N126" s="0" t="n">
        <f aca="false">3600/(B126*N$15)</f>
        <v>0.00483091944906588</v>
      </c>
      <c r="O126" s="0" t="n">
        <f aca="false">ROUND(A126*P$13,0)</f>
        <v>125201</v>
      </c>
      <c r="P126" s="0" t="n">
        <f aca="false">O126-O125</f>
        <v>1207</v>
      </c>
      <c r="Q126" s="0" t="n">
        <f aca="false">F$9*(Q$23-P$13*1000/(P126*N$16))*P$13/SUM(P$24:P126)</f>
        <v>746.81424302002</v>
      </c>
      <c r="R126" s="0" t="n">
        <f aca="false">F$9*((Q$23^2 - (P$13*1000/(P126*N$16))^2)/2)/(1000*COUNT(Q$24:Q126)/N$16)</f>
        <v>747.064558238963</v>
      </c>
    </row>
    <row r="127" customFormat="false" ht="15" hidden="false" customHeight="true" outlineLevel="0" collapsed="false">
      <c r="A127" s="0" t="n">
        <f aca="false">SUM(M$23:M127)</f>
        <v>0.505636420784772</v>
      </c>
      <c r="B127" s="0" t="n">
        <f aca="false">C127*3600/1609.344</f>
        <v>74.5153223282079</v>
      </c>
      <c r="C127" s="0" t="n">
        <f aca="false">G127</f>
        <v>33.3113296936021</v>
      </c>
      <c r="D127" s="0" t="n">
        <f aca="false">(C127+C126)/2</f>
        <v>33.3123698174375</v>
      </c>
      <c r="E127" s="0" t="n">
        <f aca="false">F127*$F$9</f>
        <v>7.92619088950094</v>
      </c>
      <c r="F127" s="0" t="n">
        <f aca="false">(C126-C127)/0.5</f>
        <v>0.00416049534166518</v>
      </c>
      <c r="G127" s="0" t="n">
        <f aca="false">G126-L126</f>
        <v>33.3113296936021</v>
      </c>
      <c r="H127" s="0" t="n">
        <f aca="false">G127*G127</f>
        <v>1109.64468595585</v>
      </c>
      <c r="I127" s="0" t="n">
        <f aca="false">1000*COUNT(Q$24:Q127)/N$16</f>
        <v>16.7364016736402</v>
      </c>
      <c r="J127" s="0" t="n">
        <f aca="false">$F$22*H127+$E$22*G127+$D$22</f>
        <v>820.285434732442</v>
      </c>
      <c r="K127" s="0" t="n">
        <f aca="false">J127/$F$9</f>
        <v>0.430571730812177</v>
      </c>
      <c r="L127" s="0" t="n">
        <f aca="false">K127*M127</f>
        <v>0.0020801872453782</v>
      </c>
      <c r="M127" s="0" t="n">
        <f aca="false">N127</f>
        <v>0.0048312211334785</v>
      </c>
      <c r="N127" s="0" t="n">
        <f aca="false">3600/(B127*N$15)</f>
        <v>0.0048312211334785</v>
      </c>
      <c r="O127" s="0" t="n">
        <f aca="false">ROUND(A127*P$13,0)</f>
        <v>126409</v>
      </c>
      <c r="P127" s="0" t="n">
        <f aca="false">O127-O126</f>
        <v>1208</v>
      </c>
      <c r="Q127" s="0" t="n">
        <f aca="false">F$9*(Q$23-P$13*1000/(P127*N$16))*P$13/SUM(P$24:P127)</f>
        <v>844.567792048933</v>
      </c>
      <c r="R127" s="0" t="n">
        <f aca="false">F$9*((Q$23^2 - (P$13*1000/(P127*N$16))^2)/2)/(1000*COUNT(Q$24:Q127)/N$16)</f>
        <v>844.529899257919</v>
      </c>
    </row>
    <row r="128" customFormat="false" ht="15" hidden="false" customHeight="true" outlineLevel="0" collapsed="false">
      <c r="A128" s="0" t="n">
        <f aca="false">SUM(M$23:M128)</f>
        <v>0.510467943631581</v>
      </c>
      <c r="B128" s="0" t="n">
        <f aca="false">C128*3600/1609.344</f>
        <v>74.5106690818645</v>
      </c>
      <c r="C128" s="0" t="n">
        <f aca="false">G128</f>
        <v>33.3092495063567</v>
      </c>
      <c r="D128" s="0" t="n">
        <f aca="false">(C128+C127)/2</f>
        <v>33.3102895999794</v>
      </c>
      <c r="E128" s="0" t="n">
        <f aca="false">F128*$F$9</f>
        <v>7.92596065551937</v>
      </c>
      <c r="F128" s="0" t="n">
        <f aca="false">(C127-C128)/0.5</f>
        <v>0.00416037449075191</v>
      </c>
      <c r="G128" s="0" t="n">
        <f aca="false">G127-L127</f>
        <v>33.3092495063567</v>
      </c>
      <c r="H128" s="0" t="n">
        <f aca="false">G128*G128</f>
        <v>1109.50610267672</v>
      </c>
      <c r="I128" s="0" t="n">
        <f aca="false">1000*COUNT(Q$24:Q128)/N$16</f>
        <v>16.8973286128098</v>
      </c>
      <c r="J128" s="0" t="n">
        <f aca="false">$F$22*H128+$E$22*G128+$D$22</f>
        <v>820.210386182326</v>
      </c>
      <c r="K128" s="0" t="n">
        <f aca="false">J128/$F$9</f>
        <v>0.430532337470847</v>
      </c>
      <c r="L128" s="0" t="n">
        <f aca="false">K128*M128</f>
        <v>0.00208012682478017</v>
      </c>
      <c r="M128" s="0" t="n">
        <f aca="false">N128</f>
        <v>0.00483152284680829</v>
      </c>
      <c r="N128" s="0" t="n">
        <f aca="false">3600/(B128*N$15)</f>
        <v>0.00483152284680829</v>
      </c>
      <c r="O128" s="0" t="n">
        <f aca="false">ROUND(A128*P$13,0)</f>
        <v>127617</v>
      </c>
      <c r="P128" s="0" t="n">
        <f aca="false">O128-O127</f>
        <v>1208</v>
      </c>
      <c r="Q128" s="0" t="n">
        <f aca="false">F$9*(Q$23-P$13*1000/(P128*N$16))*P$13/SUM(P$24:P128)</f>
        <v>836.49737515251</v>
      </c>
      <c r="R128" s="0" t="n">
        <f aca="false">F$9*((Q$23^2 - (P$13*1000/(P128*N$16))^2)/2)/(1000*COUNT(Q$24:Q128)/N$16)</f>
        <v>836.486757360225</v>
      </c>
    </row>
    <row r="129" customFormat="false" ht="15" hidden="false" customHeight="true" outlineLevel="0" collapsed="false">
      <c r="A129" s="0" t="n">
        <f aca="false">SUM(M$23:M129)</f>
        <v>0.51529976822064</v>
      </c>
      <c r="B129" s="0" t="n">
        <f aca="false">C129*3600/1609.344</f>
        <v>74.5060159706781</v>
      </c>
      <c r="C129" s="0" t="n">
        <f aca="false">G129</f>
        <v>33.3071693795319</v>
      </c>
      <c r="D129" s="0" t="n">
        <f aca="false">(C129+C128)/2</f>
        <v>33.3082094429443</v>
      </c>
      <c r="E129" s="0" t="n">
        <f aca="false">F129*$F$9</f>
        <v>7.92573044005588</v>
      </c>
      <c r="F129" s="0" t="n">
        <f aca="false">(C128-C129)/0.5</f>
        <v>0.00416025364955885</v>
      </c>
      <c r="G129" s="0" t="n">
        <f aca="false">G128-L128</f>
        <v>33.3071693795319</v>
      </c>
      <c r="H129" s="0" t="n">
        <f aca="false">G129*G129</f>
        <v>1109.36753207683</v>
      </c>
      <c r="I129" s="0" t="n">
        <f aca="false">1000*COUNT(Q$24:Q129)/N$16</f>
        <v>17.0582555519794</v>
      </c>
      <c r="J129" s="0" t="n">
        <f aca="false">$F$22*H129+$E$22*G129+$D$22</f>
        <v>820.135344011245</v>
      </c>
      <c r="K129" s="0" t="n">
        <f aca="false">J129/$F$9</f>
        <v>0.430492947477903</v>
      </c>
      <c r="L129" s="0" t="n">
        <f aca="false">K129*M129</f>
        <v>0.00208006640904053</v>
      </c>
      <c r="M129" s="0" t="n">
        <f aca="false">N129</f>
        <v>0.00483182458905974</v>
      </c>
      <c r="N129" s="0" t="n">
        <f aca="false">3600/(B129*N$15)</f>
        <v>0.00483182458905974</v>
      </c>
      <c r="O129" s="0" t="n">
        <f aca="false">ROUND(A129*P$13,0)</f>
        <v>128825</v>
      </c>
      <c r="P129" s="0" t="n">
        <f aca="false">O129-O128</f>
        <v>1208</v>
      </c>
      <c r="Q129" s="0" t="n">
        <f aca="false">F$9*(Q$23-P$13*1000/(P129*N$16))*P$13/SUM(P$24:P129)</f>
        <v>828.579734963015</v>
      </c>
      <c r="R129" s="0" t="n">
        <f aca="false">F$9*((Q$23^2 - (P$13*1000/(P129*N$16))^2)/2)/(1000*COUNT(Q$24:Q129)/N$16)</f>
        <v>828.595372856826</v>
      </c>
    </row>
    <row r="130" customFormat="false" ht="15" hidden="false" customHeight="true" outlineLevel="0" collapsed="false">
      <c r="A130" s="0" t="n">
        <f aca="false">SUM(M$23:M130)</f>
        <v>0.520131894580878</v>
      </c>
      <c r="B130" s="0" t="n">
        <f aca="false">C130*3600/1609.344</f>
        <v>74.5013629946378</v>
      </c>
      <c r="C130" s="0" t="n">
        <f aca="false">G130</f>
        <v>33.3050893131229</v>
      </c>
      <c r="D130" s="0" t="n">
        <f aca="false">(C130+C129)/2</f>
        <v>33.3061293463274</v>
      </c>
      <c r="E130" s="0" t="n">
        <f aca="false">F130*$F$9</f>
        <v>7.92550024311046</v>
      </c>
      <c r="F130" s="0" t="n">
        <f aca="false">(C129-C130)/0.5</f>
        <v>0.00416013281808603</v>
      </c>
      <c r="G130" s="0" t="n">
        <f aca="false">G129-L129</f>
        <v>33.3050893131229</v>
      </c>
      <c r="H130" s="0" t="n">
        <f aca="false">G130*G130</f>
        <v>1109.22897415509</v>
      </c>
      <c r="I130" s="0" t="n">
        <f aca="false">1000*COUNT(Q$24:Q130)/N$16</f>
        <v>17.219182491149</v>
      </c>
      <c r="J130" s="0" t="n">
        <f aca="false">$F$22*H130+$E$22*G130+$D$22</f>
        <v>820.060308218661</v>
      </c>
      <c r="K130" s="0" t="n">
        <f aca="false">J130/$F$9</f>
        <v>0.430453560833062</v>
      </c>
      <c r="L130" s="0" t="n">
        <f aca="false">K130*M130</f>
        <v>0.00208000599815947</v>
      </c>
      <c r="M130" s="0" t="n">
        <f aca="false">N130</f>
        <v>0.00483212636023734</v>
      </c>
      <c r="N130" s="0" t="n">
        <f aca="false">3600/(B130*N$15)</f>
        <v>0.00483212636023734</v>
      </c>
      <c r="O130" s="0" t="n">
        <f aca="false">ROUND(A130*P$13,0)</f>
        <v>130033</v>
      </c>
      <c r="P130" s="0" t="n">
        <f aca="false">O130-O129</f>
        <v>1208</v>
      </c>
      <c r="Q130" s="0" t="n">
        <f aca="false">F$9*(Q$23-P$13*1000/(P130*N$16))*P$13/SUM(P$24:P130)</f>
        <v>820.810573957409</v>
      </c>
      <c r="R130" s="0" t="n">
        <f aca="false">F$9*((Q$23^2 - (P$13*1000/(P130*N$16))^2)/2)/(1000*COUNT(Q$24:Q130)/N$16)</f>
        <v>820.85149086751</v>
      </c>
    </row>
    <row r="131" customFormat="false" ht="15" hidden="false" customHeight="true" outlineLevel="0" collapsed="false">
      <c r="A131" s="0" t="n">
        <f aca="false">SUM(M$23:M131)</f>
        <v>0.524964322741223</v>
      </c>
      <c r="B131" s="0" t="n">
        <f aca="false">C131*3600/1609.344</f>
        <v>74.4967101537328</v>
      </c>
      <c r="C131" s="0" t="n">
        <f aca="false">G131</f>
        <v>33.3030093071247</v>
      </c>
      <c r="D131" s="0" t="n">
        <f aca="false">(C131+C130)/2</f>
        <v>33.3040493101238</v>
      </c>
      <c r="E131" s="0" t="n">
        <f aca="false">F131*$F$9</f>
        <v>7.92527006465603</v>
      </c>
      <c r="F131" s="0" t="n">
        <f aca="false">(C130-C131)/0.5</f>
        <v>0.00416001199631921</v>
      </c>
      <c r="G131" s="0" t="n">
        <f aca="false">G130-L130</f>
        <v>33.3030093071247</v>
      </c>
      <c r="H131" s="0" t="n">
        <f aca="false">G131*G131</f>
        <v>1109.09042891044</v>
      </c>
      <c r="I131" s="0" t="n">
        <f aca="false">1000*COUNT(Q$24:Q131)/N$16</f>
        <v>17.3801094303186</v>
      </c>
      <c r="J131" s="0" t="n">
        <f aca="false">$F$22*H131+$E$22*G131+$D$22</f>
        <v>819.98527880403</v>
      </c>
      <c r="K131" s="0" t="n">
        <f aca="false">J131/$F$9</f>
        <v>0.430414177536039</v>
      </c>
      <c r="L131" s="0" t="n">
        <f aca="false">K131*M131</f>
        <v>0.00207994559213713</v>
      </c>
      <c r="M131" s="0" t="n">
        <f aca="false">N131</f>
        <v>0.00483242816034557</v>
      </c>
      <c r="N131" s="0" t="n">
        <f aca="false">3600/(B131*N$15)</f>
        <v>0.00483242816034557</v>
      </c>
      <c r="O131" s="0" t="n">
        <f aca="false">ROUND(A131*P$13,0)</f>
        <v>131241</v>
      </c>
      <c r="P131" s="0" t="n">
        <f aca="false">O131-O130</f>
        <v>1208</v>
      </c>
      <c r="Q131" s="0" t="n">
        <f aca="false">F$9*(Q$23-P$13*1000/(P131*N$16))*P$13/SUM(P$24:P131)</f>
        <v>813.185754297912</v>
      </c>
      <c r="R131" s="0" t="n">
        <f aca="false">F$9*((Q$23^2 - (P$13*1000/(P131*N$16))^2)/2)/(1000*COUNT(Q$24:Q131)/N$16)</f>
        <v>813.251014100218</v>
      </c>
    </row>
    <row r="132" customFormat="false" ht="15" hidden="false" customHeight="true" outlineLevel="0" collapsed="false">
      <c r="A132" s="0" t="n">
        <f aca="false">SUM(M$23:M132)</f>
        <v>0.529797052730612</v>
      </c>
      <c r="B132" s="0" t="n">
        <f aca="false">C132*3600/1609.344</f>
        <v>74.4920574479523</v>
      </c>
      <c r="C132" s="0" t="n">
        <f aca="false">G132</f>
        <v>33.3009293615326</v>
      </c>
      <c r="D132" s="0" t="n">
        <f aca="false">(C132+C131)/2</f>
        <v>33.3019693343286</v>
      </c>
      <c r="E132" s="0" t="n">
        <f aca="false">F132*$F$9</f>
        <v>7.92503990471969</v>
      </c>
      <c r="F132" s="0" t="n">
        <f aca="false">(C131-C132)/0.5</f>
        <v>0.00415989118427262</v>
      </c>
      <c r="G132" s="0" t="n">
        <f aca="false">G131-L131</f>
        <v>33.3009293615326</v>
      </c>
      <c r="H132" s="0" t="n">
        <f aca="false">G132*G132</f>
        <v>1108.95189634178</v>
      </c>
      <c r="I132" s="0" t="n">
        <f aca="false">1000*COUNT(Q$24:Q132)/N$16</f>
        <v>17.5410363694883</v>
      </c>
      <c r="J132" s="0" t="n">
        <f aca="false">$F$22*H132+$E$22*G132+$D$22</f>
        <v>819.910255766813</v>
      </c>
      <c r="K132" s="0" t="n">
        <f aca="false">J132/$F$9</f>
        <v>0.430374797586552</v>
      </c>
      <c r="L132" s="0" t="n">
        <f aca="false">K132*M132</f>
        <v>0.00207988519097371</v>
      </c>
      <c r="M132" s="0" t="n">
        <f aca="false">N132</f>
        <v>0.0048327299893889</v>
      </c>
      <c r="N132" s="0" t="n">
        <f aca="false">3600/(B132*N$15)</f>
        <v>0.0048327299893889</v>
      </c>
      <c r="O132" s="0" t="n">
        <f aca="false">ROUND(A132*P$13,0)</f>
        <v>132449</v>
      </c>
      <c r="P132" s="0" t="n">
        <f aca="false">O132-O131</f>
        <v>1208</v>
      </c>
      <c r="Q132" s="0" t="n">
        <f aca="false">F$9*(Q$23-P$13*1000/(P132*N$16))*P$13/SUM(P$24:P132)</f>
        <v>805.701290483393</v>
      </c>
      <c r="R132" s="0" t="n">
        <f aca="false">F$9*((Q$23^2 - (P$13*1000/(P132*N$16))^2)/2)/(1000*COUNT(Q$24:Q132)/N$16)</f>
        <v>805.789995622235</v>
      </c>
    </row>
    <row r="133" customFormat="false" ht="15" hidden="false" customHeight="true" outlineLevel="0" collapsed="false">
      <c r="A133" s="0" t="n">
        <f aca="false">SUM(M$23:M133)</f>
        <v>0.534630084577984</v>
      </c>
      <c r="B133" s="0" t="n">
        <f aca="false">C133*3600/1609.344</f>
        <v>74.4874048772853</v>
      </c>
      <c r="C133" s="0" t="n">
        <f aca="false">G133</f>
        <v>33.2988494763416</v>
      </c>
      <c r="D133" s="0" t="n">
        <f aca="false">(C133+C132)/2</f>
        <v>33.2998894189371</v>
      </c>
      <c r="E133" s="0" t="n">
        <f aca="false">F133*$F$9</f>
        <v>7.92480976330141</v>
      </c>
      <c r="F133" s="0" t="n">
        <f aca="false">(C132-C133)/0.5</f>
        <v>0.00415977038194626</v>
      </c>
      <c r="G133" s="0" t="n">
        <f aca="false">G132-L132</f>
        <v>33.2988494763416</v>
      </c>
      <c r="H133" s="0" t="n">
        <f aca="false">G133*G133</f>
        <v>1108.81337644806</v>
      </c>
      <c r="I133" s="0" t="n">
        <f aca="false">1000*COUNT(Q$24:Q133)/N$16</f>
        <v>17.7019633086579</v>
      </c>
      <c r="J133" s="0" t="n">
        <f aca="false">$F$22*H133+$E$22*G133+$D$22</f>
        <v>819.835239106469</v>
      </c>
      <c r="K133" s="0" t="n">
        <f aca="false">J133/$F$9</f>
        <v>0.430335420984314</v>
      </c>
      <c r="L133" s="0" t="n">
        <f aca="false">K133*M133</f>
        <v>0.00207982479466936</v>
      </c>
      <c r="M133" s="0" t="n">
        <f aca="false">N133</f>
        <v>0.00483303184737184</v>
      </c>
      <c r="N133" s="0" t="n">
        <f aca="false">3600/(B133*N$15)</f>
        <v>0.00483303184737184</v>
      </c>
      <c r="O133" s="0" t="n">
        <f aca="false">ROUND(A133*P$13,0)</f>
        <v>133658</v>
      </c>
      <c r="P133" s="0" t="n">
        <f aca="false">O133-O132</f>
        <v>1209</v>
      </c>
      <c r="Q133" s="0" t="n">
        <f aca="false">F$9*(Q$23-P$13*1000/(P133*N$16))*P$13/SUM(P$24:P133)</f>
        <v>897.397850566736</v>
      </c>
      <c r="R133" s="0" t="n">
        <f aca="false">F$9*((Q$23^2 - (P$13*1000/(P133*N$16))^2)/2)/(1000*COUNT(Q$24:Q133)/N$16)</f>
        <v>897.15976920977</v>
      </c>
    </row>
    <row r="134" customFormat="false" ht="15" hidden="false" customHeight="true" outlineLevel="0" collapsed="false">
      <c r="A134" s="0" t="n">
        <f aca="false">SUM(M$23:M134)</f>
        <v>0.539463418312283</v>
      </c>
      <c r="B134" s="0" t="n">
        <f aca="false">C134*3600/1609.344</f>
        <v>74.482752441721</v>
      </c>
      <c r="C134" s="0" t="n">
        <f aca="false">G134</f>
        <v>33.2967696515469</v>
      </c>
      <c r="D134" s="0" t="n">
        <f aca="false">(C134+C133)/2</f>
        <v>33.2978095639443</v>
      </c>
      <c r="E134" s="0" t="n">
        <f aca="false">F134*$F$9</f>
        <v>7.92457964040121</v>
      </c>
      <c r="F134" s="0" t="n">
        <f aca="false">(C133-C134)/0.5</f>
        <v>0.00415964958934012</v>
      </c>
      <c r="G134" s="0" t="n">
        <f aca="false">G133-L133</f>
        <v>33.2967696515469</v>
      </c>
      <c r="H134" s="0" t="n">
        <f aca="false">G134*G134</f>
        <v>1108.67486922818</v>
      </c>
      <c r="I134" s="0" t="n">
        <f aca="false">1000*COUNT(Q$24:Q134)/N$16</f>
        <v>17.8628902478275</v>
      </c>
      <c r="J134" s="0" t="n">
        <f aca="false">$F$22*H134+$E$22*G134+$D$22</f>
        <v>819.760228822455</v>
      </c>
      <c r="K134" s="0" t="n">
        <f aca="false">J134/$F$9</f>
        <v>0.430296047729044</v>
      </c>
      <c r="L134" s="0" t="n">
        <f aca="false">K134*M134</f>
        <v>0.00207976440322426</v>
      </c>
      <c r="M134" s="0" t="n">
        <f aca="false">N134</f>
        <v>0.00483333373429885</v>
      </c>
      <c r="N134" s="0" t="n">
        <f aca="false">3600/(B134*N$15)</f>
        <v>0.00483333373429885</v>
      </c>
      <c r="O134" s="0" t="n">
        <f aca="false">ROUND(A134*P$13,0)</f>
        <v>134866</v>
      </c>
      <c r="P134" s="0" t="n">
        <f aca="false">O134-O133</f>
        <v>1208</v>
      </c>
      <c r="Q134" s="0" t="n">
        <f aca="false">F$9*(Q$23-P$13*1000/(P134*N$16))*P$13/SUM(P$24:P134)</f>
        <v>791.13228999637</v>
      </c>
      <c r="R134" s="0" t="n">
        <f aca="false">F$9*((Q$23^2 - (P$13*1000/(P134*N$16))^2)/2)/(1000*COUNT(Q$24:Q134)/N$16)</f>
        <v>791.271256962375</v>
      </c>
    </row>
    <row r="135" customFormat="false" ht="15" hidden="false" customHeight="true" outlineLevel="0" collapsed="false">
      <c r="A135" s="0" t="n">
        <f aca="false">SUM(M$23:M135)</f>
        <v>0.544297053962457</v>
      </c>
      <c r="B135" s="0" t="n">
        <f aca="false">C135*3600/1609.344</f>
        <v>74.4781001412484</v>
      </c>
      <c r="C135" s="0" t="n">
        <f aca="false">G135</f>
        <v>33.2946898871437</v>
      </c>
      <c r="D135" s="0" t="n">
        <f aca="false">(C135+C134)/2</f>
        <v>33.2957297693453</v>
      </c>
      <c r="E135" s="0" t="n">
        <f aca="false">F135*$F$9</f>
        <v>7.92434953601908</v>
      </c>
      <c r="F135" s="0" t="n">
        <f aca="false">(C134-C135)/0.5</f>
        <v>0.0041595288064542</v>
      </c>
      <c r="G135" s="0" t="n">
        <f aca="false">G134-L134</f>
        <v>33.2946898871437</v>
      </c>
      <c r="H135" s="0" t="n">
        <f aca="false">G135*G135</f>
        <v>1108.53637468107</v>
      </c>
      <c r="I135" s="0" t="n">
        <f aca="false">1000*COUNT(Q$24:Q135)/N$16</f>
        <v>18.0238171869971</v>
      </c>
      <c r="J135" s="0" t="n">
        <f aca="false">$F$22*H135+$E$22*G135+$D$22</f>
        <v>819.685224914232</v>
      </c>
      <c r="K135" s="0" t="n">
        <f aca="false">J135/$F$9</f>
        <v>0.430256677820456</v>
      </c>
      <c r="L135" s="0" t="n">
        <f aca="false">K135*M135</f>
        <v>0.00207970401663857</v>
      </c>
      <c r="M135" s="0" t="n">
        <f aca="false">N135</f>
        <v>0.00483363565017443</v>
      </c>
      <c r="N135" s="0" t="n">
        <f aca="false">3600/(B135*N$15)</f>
        <v>0.00483363565017443</v>
      </c>
      <c r="O135" s="0" t="n">
        <f aca="false">ROUND(A135*P$13,0)</f>
        <v>136074</v>
      </c>
      <c r="P135" s="0" t="n">
        <f aca="false">O135-O134</f>
        <v>1208</v>
      </c>
      <c r="Q135" s="0" t="n">
        <f aca="false">F$9*(Q$23-P$13*1000/(P135*N$16))*P$13/SUM(P$24:P135)</f>
        <v>784.046507663855</v>
      </c>
      <c r="R135" s="0" t="n">
        <f aca="false">F$9*((Q$23^2 - (P$13*1000/(P135*N$16))^2)/2)/(1000*COUNT(Q$24:Q135)/N$16)</f>
        <v>784.206335025211</v>
      </c>
    </row>
    <row r="136" customFormat="false" ht="15" hidden="false" customHeight="true" outlineLevel="0" collapsed="false">
      <c r="A136" s="0" t="n">
        <f aca="false">SUM(M$23:M136)</f>
        <v>0.54913099155746</v>
      </c>
      <c r="B136" s="0" t="n">
        <f aca="false">C136*3600/1609.344</f>
        <v>74.4734479758569</v>
      </c>
      <c r="C136" s="0" t="n">
        <f aca="false">G136</f>
        <v>33.2926101831271</v>
      </c>
      <c r="D136" s="0" t="n">
        <f aca="false">(C136+C135)/2</f>
        <v>33.2936500351354</v>
      </c>
      <c r="E136" s="0" t="n">
        <f aca="false">F136*$F$9</f>
        <v>7.92411945012795</v>
      </c>
      <c r="F136" s="0" t="n">
        <f aca="false">(C135-C136)/0.5</f>
        <v>0.0041594080332743</v>
      </c>
      <c r="G136" s="0" t="n">
        <f aca="false">G135-L135</f>
        <v>33.2926101831271</v>
      </c>
      <c r="H136" s="0" t="n">
        <f aca="false">G136*G136</f>
        <v>1108.39789280566</v>
      </c>
      <c r="I136" s="0" t="n">
        <f aca="false">1000*COUNT(Q$24:Q136)/N$16</f>
        <v>18.1847441261667</v>
      </c>
      <c r="J136" s="0" t="n">
        <f aca="false">$F$22*H136+$E$22*G136+$D$22</f>
        <v>819.610227381259</v>
      </c>
      <c r="K136" s="0" t="n">
        <f aca="false">J136/$F$9</f>
        <v>0.430217311258267</v>
      </c>
      <c r="L136" s="0" t="n">
        <f aca="false">K136*M136</f>
        <v>0.00207964363491248</v>
      </c>
      <c r="M136" s="0" t="n">
        <f aca="false">N136</f>
        <v>0.00483393759500307</v>
      </c>
      <c r="N136" s="0" t="n">
        <f aca="false">3600/(B136*N$15)</f>
        <v>0.00483393759500307</v>
      </c>
      <c r="O136" s="0" t="n">
        <f aca="false">ROUND(A136*P$13,0)</f>
        <v>137283</v>
      </c>
      <c r="P136" s="0" t="n">
        <f aca="false">O136-O135</f>
        <v>1209</v>
      </c>
      <c r="Q136" s="0" t="n">
        <f aca="false">F$9*(Q$23-P$13*1000/(P136*N$16))*P$13/SUM(P$24:P136)</f>
        <v>873.492827835723</v>
      </c>
      <c r="R136" s="0" t="n">
        <f aca="false">F$9*((Q$23^2 - (P$13*1000/(P136*N$16))^2)/2)/(1000*COUNT(Q$24:Q136)/N$16)</f>
        <v>873.341368257298</v>
      </c>
    </row>
    <row r="137" customFormat="false" ht="15" hidden="false" customHeight="true" outlineLevel="0" collapsed="false">
      <c r="A137" s="0" t="n">
        <f aca="false">SUM(M$23:M137)</f>
        <v>0.55396523112625</v>
      </c>
      <c r="B137" s="0" t="n">
        <f aca="false">C137*3600/1609.344</f>
        <v>74.4687959455354</v>
      </c>
      <c r="C137" s="0" t="n">
        <f aca="false">G137</f>
        <v>33.2905305394922</v>
      </c>
      <c r="D137" s="0" t="n">
        <f aca="false">(C137+C136)/2</f>
        <v>33.2915703613096</v>
      </c>
      <c r="E137" s="0" t="n">
        <f aca="false">F137*$F$9</f>
        <v>7.92388938278196</v>
      </c>
      <c r="F137" s="0" t="n">
        <f aca="false">(C136-C137)/0.5</f>
        <v>0.00415928726982884</v>
      </c>
      <c r="G137" s="0" t="n">
        <f aca="false">G136-L136</f>
        <v>33.2905305394922</v>
      </c>
      <c r="H137" s="0" t="n">
        <f aca="false">G137*G137</f>
        <v>1108.25942360086</v>
      </c>
      <c r="I137" s="0" t="n">
        <f aca="false">1000*COUNT(Q$24:Q137)/N$16</f>
        <v>18.3456710653363</v>
      </c>
      <c r="J137" s="0" t="n">
        <f aca="false">$F$22*H137+$E$22*G137+$D$22</f>
        <v>819.535236222994</v>
      </c>
      <c r="K137" s="0" t="n">
        <f aca="false">J137/$F$9</f>
        <v>0.430177948042193</v>
      </c>
      <c r="L137" s="0" t="n">
        <f aca="false">K137*M137</f>
        <v>0.00207958325804614</v>
      </c>
      <c r="M137" s="0" t="n">
        <f aca="false">N137</f>
        <v>0.00483423956878925</v>
      </c>
      <c r="N137" s="0" t="n">
        <f aca="false">3600/(B137*N$15)</f>
        <v>0.00483423956878925</v>
      </c>
      <c r="O137" s="0" t="n">
        <f aca="false">ROUND(A137*P$13,0)</f>
        <v>138491</v>
      </c>
      <c r="P137" s="0" t="n">
        <f aca="false">O137-O136</f>
        <v>1208</v>
      </c>
      <c r="Q137" s="0" t="n">
        <f aca="false">F$9*(Q$23-P$13*1000/(P137*N$16))*P$13/SUM(P$24:P137)</f>
        <v>770.243414897224</v>
      </c>
      <c r="R137" s="0" t="n">
        <f aca="false">F$9*((Q$23^2 - (P$13*1000/(P137*N$16))^2)/2)/(1000*COUNT(Q$24:Q137)/N$16)</f>
        <v>770.448329147575</v>
      </c>
    </row>
    <row r="138" customFormat="false" ht="15" hidden="false" customHeight="true" outlineLevel="0" collapsed="false">
      <c r="A138" s="0" t="n">
        <f aca="false">SUM(M$23:M138)</f>
        <v>0.558799772697787</v>
      </c>
      <c r="B138" s="0" t="n">
        <f aca="false">C138*3600/1609.344</f>
        <v>74.4641440502731</v>
      </c>
      <c r="C138" s="0" t="n">
        <f aca="false">G138</f>
        <v>33.2884509562341</v>
      </c>
      <c r="D138" s="0" t="n">
        <f aca="false">(C138+C137)/2</f>
        <v>33.2894907478631</v>
      </c>
      <c r="E138" s="0" t="n">
        <f aca="false">F138*$F$9</f>
        <v>7.92365933392698</v>
      </c>
      <c r="F138" s="0" t="n">
        <f aca="false">(C137-C138)/0.5</f>
        <v>0.00415916651608939</v>
      </c>
      <c r="G138" s="0" t="n">
        <f aca="false">G137-L137</f>
        <v>33.2884509562341</v>
      </c>
      <c r="H138" s="0" t="n">
        <f aca="false">G138*G138</f>
        <v>1108.1209670656</v>
      </c>
      <c r="I138" s="0" t="n">
        <f aca="false">1000*COUNT(Q$24:Q138)/N$16</f>
        <v>18.506598004506</v>
      </c>
      <c r="J138" s="0" t="n">
        <f aca="false">$F$22*H138+$E$22*G138+$D$22</f>
        <v>819.460251438896</v>
      </c>
      <c r="K138" s="0" t="n">
        <f aca="false">J138/$F$9</f>
        <v>0.43013858817195</v>
      </c>
      <c r="L138" s="0" t="n">
        <f aca="false">K138*M138</f>
        <v>0.00207952288603973</v>
      </c>
      <c r="M138" s="0" t="n">
        <f aca="false">N138</f>
        <v>0.00483454157153747</v>
      </c>
      <c r="N138" s="0" t="n">
        <f aca="false">3600/(B138*N$15)</f>
        <v>0.00483454157153747</v>
      </c>
      <c r="O138" s="0" t="n">
        <f aca="false">ROUND(A138*P$13,0)</f>
        <v>139700</v>
      </c>
      <c r="P138" s="0" t="n">
        <f aca="false">O138-O137</f>
        <v>1209</v>
      </c>
      <c r="Q138" s="0" t="n">
        <f aca="false">F$9*(Q$23-P$13*1000/(P138*N$16))*P$13/SUM(P$24:P138)</f>
        <v>858.249274298691</v>
      </c>
      <c r="R138" s="0" t="n">
        <f aca="false">F$9*((Q$23^2 - (P$13*1000/(P138*N$16))^2)/2)/(1000*COUNT(Q$24:Q138)/N$16)</f>
        <v>858.152822722389</v>
      </c>
    </row>
    <row r="139" customFormat="false" ht="15" hidden="false" customHeight="true" outlineLevel="0" collapsed="false">
      <c r="A139" s="0" t="n">
        <f aca="false">SUM(M$23:M139)</f>
        <v>0.563634616301039</v>
      </c>
      <c r="B139" s="0" t="n">
        <f aca="false">C139*3600/1609.344</f>
        <v>74.4594922900592</v>
      </c>
      <c r="C139" s="0" t="n">
        <f aca="false">G139</f>
        <v>33.2863714333481</v>
      </c>
      <c r="D139" s="0" t="n">
        <f aca="false">(C139+C138)/2</f>
        <v>33.2874111947911</v>
      </c>
      <c r="E139" s="0" t="n">
        <f aca="false">F139*$F$9</f>
        <v>7.92342930361714</v>
      </c>
      <c r="F139" s="0" t="n">
        <f aca="false">(C138-C139)/0.5</f>
        <v>0.00415904577208437</v>
      </c>
      <c r="G139" s="0" t="n">
        <f aca="false">G138-L138</f>
        <v>33.2863714333481</v>
      </c>
      <c r="H139" s="0" t="n">
        <f aca="false">G139*G139</f>
        <v>1107.98252319881</v>
      </c>
      <c r="I139" s="0" t="n">
        <f aca="false">1000*COUNT(Q$24:Q139)/N$16</f>
        <v>18.6675249436756</v>
      </c>
      <c r="J139" s="0" t="n">
        <f aca="false">$F$22*H139+$E$22*G139+$D$22</f>
        <v>819.385273028426</v>
      </c>
      <c r="K139" s="0" t="n">
        <f aca="false">J139/$F$9</f>
        <v>0.430099231647254</v>
      </c>
      <c r="L139" s="0" t="n">
        <f aca="false">K139*M139</f>
        <v>0.00207946251889342</v>
      </c>
      <c r="M139" s="0" t="n">
        <f aca="false">N139</f>
        <v>0.00483484360325221</v>
      </c>
      <c r="N139" s="0" t="n">
        <f aca="false">3600/(B139*N$15)</f>
        <v>0.00483484360325221</v>
      </c>
      <c r="O139" s="0" t="n">
        <f aca="false">ROUND(A139*P$13,0)</f>
        <v>140909</v>
      </c>
      <c r="P139" s="0" t="n">
        <f aca="false">O139-O138</f>
        <v>1209</v>
      </c>
      <c r="Q139" s="0" t="n">
        <f aca="false">F$9*(Q$23-P$13*1000/(P139*N$16))*P$13/SUM(P$24:P139)</f>
        <v>850.822241161047</v>
      </c>
      <c r="R139" s="0" t="n">
        <f aca="false">F$9*((Q$23^2 - (P$13*1000/(P139*N$16))^2)/2)/(1000*COUNT(Q$24:Q139)/N$16)</f>
        <v>850.754953560989</v>
      </c>
    </row>
    <row r="140" customFormat="false" ht="15" hidden="false" customHeight="true" outlineLevel="0" collapsed="false">
      <c r="A140" s="0" t="n">
        <f aca="false">SUM(M$23:M140)</f>
        <v>0.568469761964977</v>
      </c>
      <c r="B140" s="0" t="n">
        <f aca="false">C140*3600/1609.344</f>
        <v>74.4548406648827</v>
      </c>
      <c r="C140" s="0" t="n">
        <f aca="false">G140</f>
        <v>33.2842919708292</v>
      </c>
      <c r="D140" s="0" t="n">
        <f aca="false">(C140+C139)/2</f>
        <v>33.2853317020886</v>
      </c>
      <c r="E140" s="0" t="n">
        <f aca="false">F140*$F$9</f>
        <v>7.9231992917983</v>
      </c>
      <c r="F140" s="0" t="n">
        <f aca="false">(C139-C140)/0.5</f>
        <v>0.00415892503778537</v>
      </c>
      <c r="G140" s="0" t="n">
        <f aca="false">G139-L139</f>
        <v>33.2842919708292</v>
      </c>
      <c r="H140" s="0" t="n">
        <f aca="false">G140*G140</f>
        <v>1107.8440919994</v>
      </c>
      <c r="I140" s="0" t="n">
        <f aca="false">1000*COUNT(Q$24:Q140)/N$16</f>
        <v>18.8284518828452</v>
      </c>
      <c r="J140" s="0" t="n">
        <f aca="false">$F$22*H140+$E$22*G140+$D$22</f>
        <v>819.310300991042</v>
      </c>
      <c r="K140" s="0" t="n">
        <f aca="false">J140/$F$9</f>
        <v>0.430059878467822</v>
      </c>
      <c r="L140" s="0" t="n">
        <f aca="false">K140*M140</f>
        <v>0.00207940215660738</v>
      </c>
      <c r="M140" s="0" t="n">
        <f aca="false">N140</f>
        <v>0.00483514566393797</v>
      </c>
      <c r="N140" s="0" t="n">
        <f aca="false">3600/(B140*N$15)</f>
        <v>0.00483514566393797</v>
      </c>
      <c r="O140" s="0" t="n">
        <f aca="false">ROUND(A140*P$13,0)</f>
        <v>142117</v>
      </c>
      <c r="P140" s="0" t="n">
        <f aca="false">O140-O139</f>
        <v>1208</v>
      </c>
      <c r="Q140" s="0" t="n">
        <f aca="false">F$9*(Q$23-P$13*1000/(P140*N$16))*P$13/SUM(P$24:P140)</f>
        <v>750.423928089974</v>
      </c>
      <c r="R140" s="0" t="n">
        <f aca="false">F$9*((Q$23^2 - (P$13*1000/(P140*N$16))^2)/2)/(1000*COUNT(Q$24:Q140)/N$16)</f>
        <v>750.693243784817</v>
      </c>
    </row>
    <row r="141" customFormat="false" ht="15" hidden="false" customHeight="true" outlineLevel="0" collapsed="false">
      <c r="A141" s="0" t="n">
        <f aca="false">SUM(M$23:M141)</f>
        <v>0.573305209718576</v>
      </c>
      <c r="B141" s="0" t="n">
        <f aca="false">C141*3600/1609.344</f>
        <v>74.4501891747328</v>
      </c>
      <c r="C141" s="0" t="n">
        <f aca="false">G141</f>
        <v>33.2822125686726</v>
      </c>
      <c r="D141" s="0" t="n">
        <f aca="false">(C141+C140)/2</f>
        <v>33.2832522697509</v>
      </c>
      <c r="E141" s="0" t="n">
        <f aca="false">F141*$F$9</f>
        <v>7.92296929852461</v>
      </c>
      <c r="F141" s="0" t="n">
        <f aca="false">(C140-C141)/0.5</f>
        <v>0.0041588043132208</v>
      </c>
      <c r="G141" s="0" t="n">
        <f aca="false">G140-L140</f>
        <v>33.2822125686726</v>
      </c>
      <c r="H141" s="0" t="n">
        <f aca="false">G141*G141</f>
        <v>1107.70567346631</v>
      </c>
      <c r="I141" s="0" t="n">
        <f aca="false">1000*COUNT(Q$24:Q141)/N$16</f>
        <v>18.9893788220148</v>
      </c>
      <c r="J141" s="0" t="n">
        <f aca="false">$F$22*H141+$E$22*G141+$D$22</f>
        <v>819.235335326203</v>
      </c>
      <c r="K141" s="0" t="n">
        <f aca="false">J141/$F$9</f>
        <v>0.430020528633369</v>
      </c>
      <c r="L141" s="0" t="n">
        <f aca="false">K141*M141</f>
        <v>0.00207934179918178</v>
      </c>
      <c r="M141" s="0" t="n">
        <f aca="false">N141</f>
        <v>0.00483544775359924</v>
      </c>
      <c r="N141" s="0" t="n">
        <f aca="false">3600/(B141*N$15)</f>
        <v>0.00483544775359924</v>
      </c>
      <c r="O141" s="0" t="n">
        <f aca="false">ROUND(A141*P$13,0)</f>
        <v>143326</v>
      </c>
      <c r="P141" s="0" t="n">
        <f aca="false">O141-O140</f>
        <v>1209</v>
      </c>
      <c r="Q141" s="0" t="n">
        <f aca="false">F$9*(Q$23-P$13*1000/(P141*N$16))*P$13/SUM(P$24:P141)</f>
        <v>836.353126735212</v>
      </c>
      <c r="R141" s="0" t="n">
        <f aca="false">F$9*((Q$23^2 - (P$13*1000/(P141*N$16))^2)/2)/(1000*COUNT(Q$24:Q141)/N$16)</f>
        <v>836.335378076904</v>
      </c>
    </row>
    <row r="142" customFormat="false" ht="15" hidden="false" customHeight="true" outlineLevel="0" collapsed="false">
      <c r="A142" s="0" t="n">
        <f aca="false">SUM(M$23:M142)</f>
        <v>0.578140959590817</v>
      </c>
      <c r="B142" s="0" t="n">
        <f aca="false">C142*3600/1609.344</f>
        <v>74.4455378195986</v>
      </c>
      <c r="C142" s="0" t="n">
        <f aca="false">G142</f>
        <v>33.2801332268734</v>
      </c>
      <c r="D142" s="0" t="n">
        <f aca="false">(C142+C141)/2</f>
        <v>33.281172897773</v>
      </c>
      <c r="E142" s="0" t="n">
        <f aca="false">F142*$F$9</f>
        <v>7.92273932374192</v>
      </c>
      <c r="F142" s="0" t="n">
        <f aca="false">(C141-C142)/0.5</f>
        <v>0.00415868359836225</v>
      </c>
      <c r="G142" s="0" t="n">
        <f aca="false">G141-L141</f>
        <v>33.2801332268734</v>
      </c>
      <c r="H142" s="0" t="n">
        <f aca="false">G142*G142</f>
        <v>1107.56726759844</v>
      </c>
      <c r="I142" s="0" t="n">
        <f aca="false">1000*COUNT(Q$24:Q142)/N$16</f>
        <v>19.1503057611844</v>
      </c>
      <c r="J142" s="0" t="n">
        <f aca="false">$F$22*H142+$E$22*G142+$D$22</f>
        <v>819.16037603337</v>
      </c>
      <c r="K142" s="0" t="n">
        <f aca="false">J142/$F$9</f>
        <v>0.429981182143611</v>
      </c>
      <c r="L142" s="0" t="n">
        <f aca="false">K142*M142</f>
        <v>0.00207928144661679</v>
      </c>
      <c r="M142" s="0" t="n">
        <f aca="false">N142</f>
        <v>0.00483574987224051</v>
      </c>
      <c r="N142" s="0" t="n">
        <f aca="false">3600/(B142*N$15)</f>
        <v>0.00483574987224051</v>
      </c>
      <c r="O142" s="0" t="n">
        <f aca="false">ROUND(A142*P$13,0)</f>
        <v>144535</v>
      </c>
      <c r="P142" s="0" t="n">
        <f aca="false">O142-O141</f>
        <v>1209</v>
      </c>
      <c r="Q142" s="0" t="n">
        <f aca="false">F$9*(Q$23-P$13*1000/(P142*N$16))*P$13/SUM(P$24:P142)</f>
        <v>829.298667390161</v>
      </c>
      <c r="R142" s="0" t="n">
        <f aca="false">F$9*((Q$23^2 - (P$13*1000/(P142*N$16))^2)/2)/(1000*COUNT(Q$24:Q142)/N$16)</f>
        <v>829.307349689703</v>
      </c>
    </row>
    <row r="143" customFormat="false" ht="15" hidden="false" customHeight="true" outlineLevel="0" collapsed="false">
      <c r="A143" s="0" t="n">
        <f aca="false">SUM(M$23:M143)</f>
        <v>0.582977011610683</v>
      </c>
      <c r="B143" s="0" t="n">
        <f aca="false">C143*3600/1609.344</f>
        <v>74.4408865994693</v>
      </c>
      <c r="C143" s="0" t="n">
        <f aca="false">G143</f>
        <v>33.2780539454268</v>
      </c>
      <c r="D143" s="0" t="n">
        <f aca="false">(C143+C142)/2</f>
        <v>33.2790935861501</v>
      </c>
      <c r="E143" s="0" t="n">
        <f aca="false">F143*$F$9</f>
        <v>7.92250936750437</v>
      </c>
      <c r="F143" s="0" t="n">
        <f aca="false">(C142-C143)/0.5</f>
        <v>0.00415856289323813</v>
      </c>
      <c r="G143" s="0" t="n">
        <f aca="false">G142-L142</f>
        <v>33.2780539454268</v>
      </c>
      <c r="H143" s="0" t="n">
        <f aca="false">G143*G143</f>
        <v>1107.42887439473</v>
      </c>
      <c r="I143" s="0" t="n">
        <f aca="false">1000*COUNT(Q$24:Q143)/N$16</f>
        <v>19.311232700354</v>
      </c>
      <c r="J143" s="0" t="n">
        <f aca="false">$F$22*H143+$E$22*G143+$D$22</f>
        <v>819.085423112001</v>
      </c>
      <c r="K143" s="0" t="n">
        <f aca="false">J143/$F$9</f>
        <v>0.429941838998266</v>
      </c>
      <c r="L143" s="0" t="n">
        <f aca="false">K143*M143</f>
        <v>0.00207922109891259</v>
      </c>
      <c r="M143" s="0" t="n">
        <f aca="false">N143</f>
        <v>0.00483605201986628</v>
      </c>
      <c r="N143" s="0" t="n">
        <f aca="false">3600/(B143*N$15)</f>
        <v>0.00483605201986628</v>
      </c>
      <c r="O143" s="0" t="n">
        <f aca="false">ROUND(A143*P$13,0)</f>
        <v>145744</v>
      </c>
      <c r="P143" s="0" t="n">
        <f aca="false">O143-O142</f>
        <v>1209</v>
      </c>
      <c r="Q143" s="0" t="n">
        <f aca="false">F$9*(Q$23-P$13*1000/(P143*N$16))*P$13/SUM(P$24:P143)</f>
        <v>822.362218358207</v>
      </c>
      <c r="R143" s="0" t="n">
        <f aca="false">F$9*((Q$23^2 - (P$13*1000/(P143*N$16))^2)/2)/(1000*COUNT(Q$24:Q143)/N$16)</f>
        <v>822.396455108956</v>
      </c>
    </row>
    <row r="144" customFormat="false" ht="15" hidden="false" customHeight="true" outlineLevel="0" collapsed="false">
      <c r="A144" s="0" t="n">
        <f aca="false">SUM(M$23:M144)</f>
        <v>0.587813365807164</v>
      </c>
      <c r="B144" s="0" t="n">
        <f aca="false">C144*3600/1609.344</f>
        <v>74.436235514334</v>
      </c>
      <c r="C144" s="0" t="n">
        <f aca="false">G144</f>
        <v>33.2759747243279</v>
      </c>
      <c r="D144" s="0" t="n">
        <f aca="false">(C144+C143)/2</f>
        <v>33.2770143348773</v>
      </c>
      <c r="E144" s="0" t="n">
        <f aca="false">F144*$F$9</f>
        <v>7.92227942975782</v>
      </c>
      <c r="F144" s="0" t="n">
        <f aca="false">(C143-C144)/0.5</f>
        <v>0.00415844219782002</v>
      </c>
      <c r="G144" s="0" t="n">
        <f aca="false">G143-L143</f>
        <v>33.2759747243279</v>
      </c>
      <c r="H144" s="0" t="n">
        <f aca="false">G144*G144</f>
        <v>1107.29049385411</v>
      </c>
      <c r="I144" s="0" t="n">
        <f aca="false">1000*COUNT(Q$24:Q144)/N$16</f>
        <v>19.4721596395237</v>
      </c>
      <c r="J144" s="0" t="n">
        <f aca="false">$F$22*H144+$E$22*G144+$D$22</f>
        <v>819.010476561555</v>
      </c>
      <c r="K144" s="0" t="n">
        <f aca="false">J144/$F$9</f>
        <v>0.429902499197049</v>
      </c>
      <c r="L144" s="0" t="n">
        <f aca="false">K144*M144</f>
        <v>0.00207916075606933</v>
      </c>
      <c r="M144" s="0" t="n">
        <f aca="false">N144</f>
        <v>0.00483635419648104</v>
      </c>
      <c r="N144" s="0" t="n">
        <f aca="false">3600/(B144*N$15)</f>
        <v>0.00483635419648104</v>
      </c>
      <c r="O144" s="0" t="n">
        <f aca="false">ROUND(A144*P$13,0)</f>
        <v>146953</v>
      </c>
      <c r="P144" s="0" t="n">
        <f aca="false">O144-O143</f>
        <v>1209</v>
      </c>
      <c r="Q144" s="0" t="n">
        <f aca="false">F$9*(Q$23-P$13*1000/(P144*N$16))*P$13/SUM(P$24:P144)</f>
        <v>815.540843004046</v>
      </c>
      <c r="R144" s="0" t="n">
        <f aca="false">F$9*((Q$23^2 - (P$13*1000/(P144*N$16))^2)/2)/(1000*COUNT(Q$24:Q144)/N$16)</f>
        <v>815.5997901907</v>
      </c>
    </row>
    <row r="145" customFormat="false" ht="15" hidden="false" customHeight="true" outlineLevel="0" collapsed="false">
      <c r="A145" s="0" t="n">
        <f aca="false">SUM(M$23:M145)</f>
        <v>0.592650022209254</v>
      </c>
      <c r="B145" s="0" t="n">
        <f aca="false">C145*3600/1609.344</f>
        <v>74.4315845641817</v>
      </c>
      <c r="C145" s="0" t="n">
        <f aca="false">G145</f>
        <v>33.2738955635718</v>
      </c>
      <c r="D145" s="0" t="n">
        <f aca="false">(C145+C144)/2</f>
        <v>33.2749351439498</v>
      </c>
      <c r="E145" s="0" t="n">
        <f aca="false">F145*$F$9</f>
        <v>7.92204951055642</v>
      </c>
      <c r="F145" s="0" t="n">
        <f aca="false">(C144-C145)/0.5</f>
        <v>0.00415832151213635</v>
      </c>
      <c r="G145" s="0" t="n">
        <f aca="false">G144-L144</f>
        <v>33.2738955635718</v>
      </c>
      <c r="H145" s="0" t="n">
        <f aca="false">G145*G145</f>
        <v>1107.15212597548</v>
      </c>
      <c r="I145" s="0" t="n">
        <f aca="false">1000*COUNT(Q$24:Q145)/N$16</f>
        <v>19.6330865786933</v>
      </c>
      <c r="J145" s="0" t="n">
        <f aca="false">$F$22*H145+$E$22*G145+$D$22</f>
        <v>818.935536381493</v>
      </c>
      <c r="K145" s="0" t="n">
        <f aca="false">J145/$F$9</f>
        <v>0.429863162739676</v>
      </c>
      <c r="L145" s="0" t="n">
        <f aca="false">K145*M145</f>
        <v>0.00207910041808721</v>
      </c>
      <c r="M145" s="0" t="n">
        <f aca="false">N145</f>
        <v>0.00483665640208929</v>
      </c>
      <c r="N145" s="0" t="n">
        <f aca="false">3600/(B145*N$15)</f>
        <v>0.00483665640208929</v>
      </c>
      <c r="O145" s="0" t="n">
        <f aca="false">ROUND(A145*P$13,0)</f>
        <v>148163</v>
      </c>
      <c r="P145" s="0" t="n">
        <f aca="false">O145-O144</f>
        <v>1210</v>
      </c>
      <c r="Q145" s="0" t="n">
        <f aca="false">F$9*(Q$23-P$13*1000/(P145*N$16))*P$13/SUM(P$24:P145)</f>
        <v>897.953051424313</v>
      </c>
      <c r="R145" s="0" t="n">
        <f aca="false">F$9*((Q$23^2 - (P$13*1000/(P145*N$16))^2)/2)/(1000*COUNT(Q$24:Q145)/N$16)</f>
        <v>897.681425999459</v>
      </c>
    </row>
    <row r="146" customFormat="false" ht="15" hidden="false" customHeight="true" outlineLevel="0" collapsed="false">
      <c r="A146" s="0" t="n">
        <f aca="false">SUM(M$23:M146)</f>
        <v>0.597486980845949</v>
      </c>
      <c r="B146" s="0" t="n">
        <f aca="false">C146*3600/1609.344</f>
        <v>74.4269337490016</v>
      </c>
      <c r="C146" s="0" t="n">
        <f aca="false">G146</f>
        <v>33.2718164631537</v>
      </c>
      <c r="D146" s="0" t="n">
        <f aca="false">(C146+C145)/2</f>
        <v>33.2728560133627</v>
      </c>
      <c r="E146" s="0" t="n">
        <f aca="false">F146*$F$9</f>
        <v>7.92181960987309</v>
      </c>
      <c r="F146" s="0" t="n">
        <f aca="false">(C145-C146)/0.5</f>
        <v>0.00415820083617291</v>
      </c>
      <c r="G146" s="0" t="n">
        <f aca="false">G145-L145</f>
        <v>33.2718164631537</v>
      </c>
      <c r="H146" s="0" t="n">
        <f aca="false">G146*G146</f>
        <v>1107.01377075779</v>
      </c>
      <c r="I146" s="0" t="n">
        <f aca="false">1000*COUNT(Q$24:Q146)/N$16</f>
        <v>19.7940135178629</v>
      </c>
      <c r="J146" s="0" t="n">
        <f aca="false">$F$22*H146+$E$22*G146+$D$22</f>
        <v>818.860602571274</v>
      </c>
      <c r="K146" s="0" t="n">
        <f aca="false">J146/$F$9</f>
        <v>0.429823829625864</v>
      </c>
      <c r="L146" s="0" t="n">
        <f aca="false">K146*M146</f>
        <v>0.00207904008496638</v>
      </c>
      <c r="M146" s="0" t="n">
        <f aca="false">N146</f>
        <v>0.00483695863669554</v>
      </c>
      <c r="N146" s="0" t="n">
        <f aca="false">3600/(B146*N$15)</f>
        <v>0.00483695863669554</v>
      </c>
      <c r="O146" s="0" t="n">
        <f aca="false">ROUND(A146*P$13,0)</f>
        <v>149372</v>
      </c>
      <c r="P146" s="0" t="n">
        <f aca="false">O146-O145</f>
        <v>1209</v>
      </c>
      <c r="Q146" s="0" t="n">
        <f aca="false">F$9*(Q$23-P$13*1000/(P146*N$16))*P$13/SUM(P$24:P146)</f>
        <v>802.226631822266</v>
      </c>
      <c r="R146" s="0" t="n">
        <f aca="false">F$9*((Q$23^2 - (P$13*1000/(P146*N$16))^2)/2)/(1000*COUNT(Q$24:Q146)/N$16)</f>
        <v>802.338004984347</v>
      </c>
    </row>
    <row r="147" customFormat="false" ht="15" hidden="false" customHeight="true" outlineLevel="0" collapsed="false">
      <c r="A147" s="0" t="n">
        <f aca="false">SUM(M$23:M147)</f>
        <v>0.602324241746253</v>
      </c>
      <c r="B147" s="0" t="n">
        <f aca="false">C147*3600/1609.344</f>
        <v>74.4222830687829</v>
      </c>
      <c r="C147" s="0" t="n">
        <f aca="false">G147</f>
        <v>33.2697374230687</v>
      </c>
      <c r="D147" s="0" t="n">
        <f aca="false">(C147+C146)/2</f>
        <v>33.2707769431112</v>
      </c>
      <c r="E147" s="0" t="n">
        <f aca="false">F147*$F$9</f>
        <v>7.92158972770784</v>
      </c>
      <c r="F147" s="0" t="n">
        <f aca="false">(C146-C147)/0.5</f>
        <v>0.00415808016992969</v>
      </c>
      <c r="G147" s="0" t="n">
        <f aca="false">G146-L146</f>
        <v>33.2697374230687</v>
      </c>
      <c r="H147" s="0" t="n">
        <f aca="false">G147*G147</f>
        <v>1106.87542819994</v>
      </c>
      <c r="I147" s="0" t="n">
        <f aca="false">1000*COUNT(Q$24:Q147)/N$16</f>
        <v>19.9549404570325</v>
      </c>
      <c r="J147" s="0" t="n">
        <f aca="false">$F$22*H147+$E$22*G147+$D$22</f>
        <v>818.785675130357</v>
      </c>
      <c r="K147" s="0" t="n">
        <f aca="false">J147/$F$9</f>
        <v>0.42978449985533</v>
      </c>
      <c r="L147" s="0" t="n">
        <f aca="false">K147*M147</f>
        <v>0.00207897975670701</v>
      </c>
      <c r="M147" s="0" t="n">
        <f aca="false">N147</f>
        <v>0.00483726090030427</v>
      </c>
      <c r="N147" s="0" t="n">
        <f aca="false">3600/(B147*N$15)</f>
        <v>0.00483726090030427</v>
      </c>
      <c r="O147" s="0" t="n">
        <f aca="false">ROUND(A147*P$13,0)</f>
        <v>150581</v>
      </c>
      <c r="P147" s="0" t="n">
        <f aca="false">O147-O146</f>
        <v>1209</v>
      </c>
      <c r="Q147" s="0" t="n">
        <f aca="false">F$9*(Q$23-P$13*1000/(P147*N$16))*P$13/SUM(P$24:P147)</f>
        <v>795.733891795936</v>
      </c>
      <c r="R147" s="0" t="n">
        <f aca="false">F$9*((Q$23^2 - (P$13*1000/(P147*N$16))^2)/2)/(1000*COUNT(Q$24:Q147)/N$16)</f>
        <v>795.867537202215</v>
      </c>
    </row>
    <row r="148" customFormat="false" ht="15" hidden="false" customHeight="true" outlineLevel="0" collapsed="false">
      <c r="A148" s="0" t="n">
        <f aca="false">SUM(M$23:M148)</f>
        <v>0.607161804939173</v>
      </c>
      <c r="B148" s="0" t="n">
        <f aca="false">C148*3600/1609.344</f>
        <v>74.4176325235147</v>
      </c>
      <c r="C148" s="0" t="n">
        <f aca="false">G148</f>
        <v>33.267658443312</v>
      </c>
      <c r="D148" s="0" t="n">
        <f aca="false">(C148+C147)/2</f>
        <v>33.2686979331904</v>
      </c>
      <c r="E148" s="0" t="n">
        <f aca="false">F148*$F$9</f>
        <v>7.92135986408773</v>
      </c>
      <c r="F148" s="0" t="n">
        <f aca="false">(C147-C148)/0.5</f>
        <v>0.00415795951342091</v>
      </c>
      <c r="G148" s="0" t="n">
        <f aca="false">G147-L147</f>
        <v>33.267658443312</v>
      </c>
      <c r="H148" s="0" t="n">
        <f aca="false">G148*G148</f>
        <v>1106.73709830087</v>
      </c>
      <c r="I148" s="0" t="n">
        <f aca="false">1000*COUNT(Q$24:Q148)/N$16</f>
        <v>20.1158673962021</v>
      </c>
      <c r="J148" s="0" t="n">
        <f aca="false">$F$22*H148+$E$22*G148+$D$22</f>
        <v>818.710754058202</v>
      </c>
      <c r="K148" s="0" t="n">
        <f aca="false">J148/$F$9</f>
        <v>0.429745173427789</v>
      </c>
      <c r="L148" s="0" t="n">
        <f aca="false">K148*M148</f>
        <v>0.00207891943330929</v>
      </c>
      <c r="M148" s="0" t="n">
        <f aca="false">N148</f>
        <v>0.00483756319291999</v>
      </c>
      <c r="N148" s="0" t="n">
        <f aca="false">3600/(B148*N$15)</f>
        <v>0.00483756319291999</v>
      </c>
      <c r="O148" s="0" t="n">
        <f aca="false">ROUND(A148*P$13,0)</f>
        <v>151790</v>
      </c>
      <c r="P148" s="0" t="n">
        <f aca="false">O148-O147</f>
        <v>1209</v>
      </c>
      <c r="Q148" s="0" t="n">
        <f aca="false">F$9*(Q$23-P$13*1000/(P148*N$16))*P$13/SUM(P$24:P148)</f>
        <v>789.345404677394</v>
      </c>
      <c r="R148" s="0" t="n">
        <f aca="false">F$9*((Q$23^2 - (P$13*1000/(P148*N$16))^2)/2)/(1000*COUNT(Q$24:Q148)/N$16)</f>
        <v>789.500596904598</v>
      </c>
    </row>
    <row r="149" customFormat="false" ht="15" hidden="false" customHeight="true" outlineLevel="0" collapsed="false">
      <c r="A149" s="0" t="n">
        <f aca="false">SUM(M$23:M149)</f>
        <v>0.611999670453721</v>
      </c>
      <c r="B149" s="0" t="n">
        <f aca="false">C149*3600/1609.344</f>
        <v>74.4129821131861</v>
      </c>
      <c r="C149" s="0" t="n">
        <f aca="false">G149</f>
        <v>33.2655795238787</v>
      </c>
      <c r="D149" s="0" t="n">
        <f aca="false">(C149+C148)/2</f>
        <v>33.2666189835954</v>
      </c>
      <c r="E149" s="0" t="n">
        <f aca="false">F149*$F$9</f>
        <v>7.92113001895862</v>
      </c>
      <c r="F149" s="0" t="n">
        <f aca="false">(C148-C149)/0.5</f>
        <v>0.00415783886661814</v>
      </c>
      <c r="G149" s="0" t="n">
        <f aca="false">G148-L148</f>
        <v>33.2655795238787</v>
      </c>
      <c r="H149" s="0" t="n">
        <f aca="false">G149*G149</f>
        <v>1106.5987810595</v>
      </c>
      <c r="I149" s="0" t="n">
        <f aca="false">1000*COUNT(Q$24:Q149)/N$16</f>
        <v>20.2767943353717</v>
      </c>
      <c r="J149" s="0" t="n">
        <f aca="false">$F$22*H149+$E$22*G149+$D$22</f>
        <v>818.635839354269</v>
      </c>
      <c r="K149" s="0" t="n">
        <f aca="false">J149/$F$9</f>
        <v>0.429705850342957</v>
      </c>
      <c r="L149" s="0" t="n">
        <f aca="false">K149*M149</f>
        <v>0.00207885911477337</v>
      </c>
      <c r="M149" s="0" t="n">
        <f aca="false">N149</f>
        <v>0.00483786551454719</v>
      </c>
      <c r="N149" s="0" t="n">
        <f aca="false">3600/(B149*N$15)</f>
        <v>0.00483786551454719</v>
      </c>
      <c r="O149" s="0" t="n">
        <f aca="false">ROUND(A149*P$13,0)</f>
        <v>153000</v>
      </c>
      <c r="P149" s="0" t="n">
        <f aca="false">O149-O148</f>
        <v>1210</v>
      </c>
      <c r="Q149" s="0" t="n">
        <f aca="false">F$9*(Q$23-P$13*1000/(P149*N$16))*P$13/SUM(P$24:P149)</f>
        <v>869.340410385187</v>
      </c>
      <c r="R149" s="0" t="n">
        <f aca="false">F$9*((Q$23^2 - (P$13*1000/(P149*N$16))^2)/2)/(1000*COUNT(Q$24:Q149)/N$16)</f>
        <v>869.183602951857</v>
      </c>
    </row>
    <row r="150" customFormat="false" ht="15" hidden="false" customHeight="true" outlineLevel="0" collapsed="false">
      <c r="A150" s="0" t="n">
        <f aca="false">SUM(M$23:M150)</f>
        <v>0.616837838318911</v>
      </c>
      <c r="B150" s="0" t="n">
        <f aca="false">C150*3600/1609.344</f>
        <v>74.4083318377862</v>
      </c>
      <c r="C150" s="0" t="n">
        <f aca="false">G150</f>
        <v>33.2635006647639</v>
      </c>
      <c r="D150" s="0" t="n">
        <f aca="false">(C150+C149)/2</f>
        <v>33.2645400943213</v>
      </c>
      <c r="E150" s="0" t="n">
        <f aca="false">F150*$F$9</f>
        <v>7.92090019237465</v>
      </c>
      <c r="F150" s="0" t="n">
        <f aca="false">(C149-C150)/0.5</f>
        <v>0.0041577182295498</v>
      </c>
      <c r="G150" s="0" t="n">
        <f aca="false">G149-L149</f>
        <v>33.2635006647639</v>
      </c>
      <c r="H150" s="0" t="n">
        <f aca="false">G150*G150</f>
        <v>1106.46047647475</v>
      </c>
      <c r="I150" s="0" t="n">
        <f aca="false">1000*COUNT(Q$24:Q150)/N$16</f>
        <v>20.4377212745414</v>
      </c>
      <c r="J150" s="0" t="n">
        <f aca="false">$F$22*H150+$E$22*G150+$D$22</f>
        <v>818.560931018016</v>
      </c>
      <c r="K150" s="0" t="n">
        <f aca="false">J150/$F$9</f>
        <v>0.429666530600552</v>
      </c>
      <c r="L150" s="0" t="n">
        <f aca="false">K150*M150</f>
        <v>0.00207879880109943</v>
      </c>
      <c r="M150" s="0" t="n">
        <f aca="false">N150</f>
        <v>0.00483816786519039</v>
      </c>
      <c r="N150" s="0" t="n">
        <f aca="false">3600/(B150*N$15)</f>
        <v>0.00483816786519039</v>
      </c>
      <c r="O150" s="0" t="n">
        <f aca="false">ROUND(A150*P$13,0)</f>
        <v>154209</v>
      </c>
      <c r="P150" s="0" t="n">
        <f aca="false">O150-O149</f>
        <v>1209</v>
      </c>
      <c r="Q150" s="0" t="n">
        <f aca="false">F$9*(Q$23-P$13*1000/(P150*N$16))*P$13/SUM(P$24:P150)</f>
        <v>776.866226760313</v>
      </c>
      <c r="R150" s="0" t="n">
        <f aca="false">F$9*((Q$23^2 - (P$13*1000/(P150*N$16))^2)/2)/(1000*COUNT(Q$24:Q150)/N$16)</f>
        <v>777.067516638384</v>
      </c>
    </row>
    <row r="151" customFormat="false" ht="15" hidden="false" customHeight="true" outlineLevel="0" collapsed="false">
      <c r="A151" s="0" t="n">
        <f aca="false">SUM(M$23:M151)</f>
        <v>0.621676308563765</v>
      </c>
      <c r="B151" s="0" t="n">
        <f aca="false">C151*3600/1609.344</f>
        <v>74.4036816973041</v>
      </c>
      <c r="C151" s="0" t="n">
        <f aca="false">G151</f>
        <v>33.2614218659628</v>
      </c>
      <c r="D151" s="0" t="n">
        <f aca="false">(C151+C150)/2</f>
        <v>33.2624612653634</v>
      </c>
      <c r="E151" s="0" t="n">
        <f aca="false">F151*$F$9</f>
        <v>7.92067038430876</v>
      </c>
      <c r="F151" s="0" t="n">
        <f aca="false">(C150-C151)/0.5</f>
        <v>0.00415759760220169</v>
      </c>
      <c r="G151" s="0" t="n">
        <f aca="false">G150-L150</f>
        <v>33.2614218659628</v>
      </c>
      <c r="H151" s="0" t="n">
        <f aca="false">G151*G151</f>
        <v>1106.32218454555</v>
      </c>
      <c r="I151" s="0" t="n">
        <f aca="false">1000*COUNT(Q$24:Q151)/N$16</f>
        <v>20.598648213711</v>
      </c>
      <c r="J151" s="0" t="n">
        <f aca="false">$F$22*H151+$E$22*G151+$D$22</f>
        <v>818.486029048906</v>
      </c>
      <c r="K151" s="0" t="n">
        <f aca="false">J151/$F$9</f>
        <v>0.42962721420029</v>
      </c>
      <c r="L151" s="0" t="n">
        <f aca="false">K151*M151</f>
        <v>0.00207873849228765</v>
      </c>
      <c r="M151" s="0" t="n">
        <f aca="false">N151</f>
        <v>0.00483847024485408</v>
      </c>
      <c r="N151" s="0" t="n">
        <f aca="false">3600/(B151*N$15)</f>
        <v>0.00483847024485408</v>
      </c>
      <c r="O151" s="0" t="n">
        <f aca="false">ROUND(A151*P$13,0)</f>
        <v>155419</v>
      </c>
      <c r="P151" s="0" t="n">
        <f aca="false">O151-O150</f>
        <v>1210</v>
      </c>
      <c r="Q151" s="0" t="n">
        <f aca="false">F$9*(Q$23-P$13*1000/(P151*N$16))*P$13/SUM(P$24:P151)</f>
        <v>855.704383354005</v>
      </c>
      <c r="R151" s="0" t="n">
        <f aca="false">F$9*((Q$23^2 - (P$13*1000/(P151*N$16))^2)/2)/(1000*COUNT(Q$24:Q151)/N$16)</f>
        <v>855.602609155734</v>
      </c>
    </row>
    <row r="152" customFormat="false" ht="15" hidden="false" customHeight="true" outlineLevel="0" collapsed="false">
      <c r="A152" s="0" t="n">
        <f aca="false">SUM(M$23:M152)</f>
        <v>0.626515081217308</v>
      </c>
      <c r="B152" s="0" t="n">
        <f aca="false">C152*3600/1609.344</f>
        <v>74.399031691729</v>
      </c>
      <c r="C152" s="0" t="n">
        <f aca="false">G152</f>
        <v>33.2593431274705</v>
      </c>
      <c r="D152" s="0" t="n">
        <f aca="false">(C152+C151)/2</f>
        <v>33.2603824967167</v>
      </c>
      <c r="E152" s="0" t="n">
        <f aca="false">F152*$F$9</f>
        <v>7.92044059476094</v>
      </c>
      <c r="F152" s="0" t="n">
        <f aca="false">(C151-C152)/0.5</f>
        <v>0.0041574769845738</v>
      </c>
      <c r="G152" s="0" t="n">
        <f aca="false">G151-L151</f>
        <v>33.2593431274705</v>
      </c>
      <c r="H152" s="0" t="n">
        <f aca="false">G152*G152</f>
        <v>1106.18390527082</v>
      </c>
      <c r="I152" s="0" t="n">
        <f aca="false">1000*COUNT(Q$24:Q152)/N$16</f>
        <v>20.7595751528806</v>
      </c>
      <c r="J152" s="0" t="n">
        <f aca="false">$F$22*H152+$E$22*G152+$D$22</f>
        <v>818.411133446396</v>
      </c>
      <c r="K152" s="0" t="n">
        <f aca="false">J152/$F$9</f>
        <v>0.429587901141887</v>
      </c>
      <c r="L152" s="0" t="n">
        <f aca="false">K152*M152</f>
        <v>0.00207867818833819</v>
      </c>
      <c r="M152" s="0" t="n">
        <f aca="false">N152</f>
        <v>0.00483877265354277</v>
      </c>
      <c r="N152" s="0" t="n">
        <f aca="false">3600/(B152*N$15)</f>
        <v>0.00483877265354277</v>
      </c>
      <c r="O152" s="0" t="n">
        <f aca="false">ROUND(A152*P$13,0)</f>
        <v>156629</v>
      </c>
      <c r="P152" s="0" t="n">
        <f aca="false">O152-O151</f>
        <v>1210</v>
      </c>
      <c r="Q152" s="0" t="n">
        <f aca="false">F$9*(Q$23-P$13*1000/(P152*N$16))*P$13/SUM(P$24:P152)</f>
        <v>849.042806017354</v>
      </c>
      <c r="R152" s="0" t="n">
        <f aca="false">F$9*((Q$23^2 - (P$13*1000/(P152*N$16))^2)/2)/(1000*COUNT(Q$24:Q152)/N$16)</f>
        <v>848.970030790186</v>
      </c>
    </row>
    <row r="153" customFormat="false" ht="15" hidden="false" customHeight="true" outlineLevel="0" collapsed="false">
      <c r="A153" s="0" t="n">
        <f aca="false">SUM(M$23:M153)</f>
        <v>0.631354156308569</v>
      </c>
      <c r="B153" s="0" t="n">
        <f aca="false">C153*3600/1609.344</f>
        <v>74.39438182105</v>
      </c>
      <c r="C153" s="0" t="n">
        <f aca="false">G153</f>
        <v>33.2572644492822</v>
      </c>
      <c r="D153" s="0" t="n">
        <f aca="false">(C153+C152)/2</f>
        <v>33.2583037883764</v>
      </c>
      <c r="E153" s="0" t="n">
        <f aca="false">F153*$F$9</f>
        <v>7.92021082375827</v>
      </c>
      <c r="F153" s="0" t="n">
        <f aca="false">(C152-C153)/0.5</f>
        <v>0.00415735637668035</v>
      </c>
      <c r="G153" s="0" t="n">
        <f aca="false">G152-L152</f>
        <v>33.2572644492822</v>
      </c>
      <c r="H153" s="0" t="n">
        <f aca="false">G153*G153</f>
        <v>1106.04563864949</v>
      </c>
      <c r="I153" s="0" t="n">
        <f aca="false">1000*COUNT(Q$24:Q153)/N$16</f>
        <v>20.9205020920502</v>
      </c>
      <c r="J153" s="0" t="n">
        <f aca="false">$F$22*H153+$E$22*G153+$D$22</f>
        <v>818.336244209947</v>
      </c>
      <c r="K153" s="0" t="n">
        <f aca="false">J153/$F$9</f>
        <v>0.429548591425059</v>
      </c>
      <c r="L153" s="0" t="n">
        <f aca="false">K153*M153</f>
        <v>0.00207861788925123</v>
      </c>
      <c r="M153" s="0" t="n">
        <f aca="false">N153</f>
        <v>0.00483907509126096</v>
      </c>
      <c r="N153" s="0" t="n">
        <f aca="false">3600/(B153*N$15)</f>
        <v>0.00483907509126096</v>
      </c>
      <c r="O153" s="0" t="n">
        <f aca="false">ROUND(A153*P$13,0)</f>
        <v>157839</v>
      </c>
      <c r="P153" s="0" t="n">
        <f aca="false">O153-O152</f>
        <v>1210</v>
      </c>
      <c r="Q153" s="0" t="n">
        <f aca="false">F$9*(Q$23-P$13*1000/(P153*N$16))*P$13/SUM(P$24:P153)</f>
        <v>842.484146965132</v>
      </c>
      <c r="R153" s="0" t="n">
        <f aca="false">F$9*((Q$23^2 - (P$13*1000/(P153*N$16))^2)/2)/(1000*COUNT(Q$24:Q153)/N$16)</f>
        <v>842.4394920918</v>
      </c>
    </row>
    <row r="154" customFormat="false" ht="15" hidden="false" customHeight="true" outlineLevel="0" collapsed="false">
      <c r="A154" s="0" t="n">
        <f aca="false">SUM(M$23:M154)</f>
        <v>0.636193533866582</v>
      </c>
      <c r="B154" s="0" t="n">
        <f aca="false">C154*3600/1609.344</f>
        <v>74.3897320852563</v>
      </c>
      <c r="C154" s="0" t="n">
        <f aca="false">G154</f>
        <v>33.255185831393</v>
      </c>
      <c r="D154" s="0" t="n">
        <f aca="false">(C154+C153)/2</f>
        <v>33.2562251403376</v>
      </c>
      <c r="E154" s="0" t="n">
        <f aca="false">F154*$F$9</f>
        <v>7.91998107127367</v>
      </c>
      <c r="F154" s="0" t="n">
        <f aca="false">(C153-C154)/0.5</f>
        <v>0.00415723577850713</v>
      </c>
      <c r="G154" s="0" t="n">
        <f aca="false">G153-L153</f>
        <v>33.255185831393</v>
      </c>
      <c r="H154" s="0" t="n">
        <f aca="false">G154*G154</f>
        <v>1105.90738468048</v>
      </c>
      <c r="I154" s="0" t="n">
        <f aca="false">1000*COUNT(Q$24:Q154)/N$16</f>
        <v>21.0814290312198</v>
      </c>
      <c r="J154" s="0" t="n">
        <f aca="false">$F$22*H154+$E$22*G154+$D$22</f>
        <v>818.261361339018</v>
      </c>
      <c r="K154" s="0" t="n">
        <f aca="false">J154/$F$9</f>
        <v>0.429509285049523</v>
      </c>
      <c r="L154" s="0" t="n">
        <f aca="false">K154*M154</f>
        <v>0.00207855759502694</v>
      </c>
      <c r="M154" s="0" t="n">
        <f aca="false">N154</f>
        <v>0.00483937755801315</v>
      </c>
      <c r="N154" s="0" t="n">
        <f aca="false">3600/(B154*N$15)</f>
        <v>0.00483937755801315</v>
      </c>
      <c r="O154" s="0" t="n">
        <f aca="false">ROUND(A154*P$13,0)</f>
        <v>159048</v>
      </c>
      <c r="P154" s="0" t="n">
        <f aca="false">O154-O153</f>
        <v>1209</v>
      </c>
      <c r="Q154" s="0" t="n">
        <f aca="false">F$9*(Q$23-P$13*1000/(P154*N$16))*P$13/SUM(P$24:P154)</f>
        <v>753.050558070858</v>
      </c>
      <c r="R154" s="0" t="n">
        <f aca="false">F$9*((Q$23^2 - (P$13*1000/(P154*N$16))^2)/2)/(1000*COUNT(Q$24:Q154)/N$16)</f>
        <v>753.340264221944</v>
      </c>
    </row>
    <row r="155" customFormat="false" ht="15" hidden="false" customHeight="true" outlineLevel="0" collapsed="false">
      <c r="A155" s="0" t="n">
        <f aca="false">SUM(M$23:M155)</f>
        <v>0.641033213920386</v>
      </c>
      <c r="B155" s="0" t="n">
        <f aca="false">C155*3600/1609.344</f>
        <v>74.3850824843368</v>
      </c>
      <c r="C155" s="0" t="n">
        <f aca="false">G155</f>
        <v>33.2531072737979</v>
      </c>
      <c r="D155" s="0" t="n">
        <f aca="false">(C155+C154)/2</f>
        <v>33.2541465525954</v>
      </c>
      <c r="E155" s="0" t="n">
        <f aca="false">F155*$F$9</f>
        <v>7.91975133730715</v>
      </c>
      <c r="F155" s="0" t="n">
        <f aca="false">(C154-C155)/0.5</f>
        <v>0.00415711519005413</v>
      </c>
      <c r="G155" s="0" t="n">
        <f aca="false">G154-L154</f>
        <v>33.2531072737979</v>
      </c>
      <c r="H155" s="0" t="n">
        <f aca="false">G155*G155</f>
        <v>1105.76914336271</v>
      </c>
      <c r="I155" s="0" t="n">
        <f aca="false">1000*COUNT(Q$24:Q155)/N$16</f>
        <v>21.2423559703894</v>
      </c>
      <c r="J155" s="0" t="n">
        <f aca="false">$F$22*H155+$E$22*G155+$D$22</f>
        <v>818.18648483307</v>
      </c>
      <c r="K155" s="0" t="n">
        <f aca="false">J155/$F$9</f>
        <v>0.429469982014997</v>
      </c>
      <c r="L155" s="0" t="n">
        <f aca="false">K155*M155</f>
        <v>0.00207849730566548</v>
      </c>
      <c r="M155" s="0" t="n">
        <f aca="false">N155</f>
        <v>0.00483968005380386</v>
      </c>
      <c r="N155" s="0" t="n">
        <f aca="false">3600/(B155*N$15)</f>
        <v>0.00483968005380386</v>
      </c>
      <c r="O155" s="0" t="n">
        <f aca="false">ROUND(A155*P$13,0)</f>
        <v>160258</v>
      </c>
      <c r="P155" s="0" t="n">
        <f aca="false">O155-O154</f>
        <v>1210</v>
      </c>
      <c r="Q155" s="0" t="n">
        <f aca="false">F$9*(Q$23-P$13*1000/(P155*N$16))*P$13/SUM(P$24:P155)</f>
        <v>829.671404748402</v>
      </c>
      <c r="R155" s="0" t="n">
        <f aca="false">F$9*((Q$23^2 - (P$13*1000/(P155*N$16))^2)/2)/(1000*COUNT(Q$24:Q155)/N$16)</f>
        <v>829.675257363136</v>
      </c>
    </row>
    <row r="156" customFormat="false" ht="15" hidden="false" customHeight="true" outlineLevel="0" collapsed="false">
      <c r="A156" s="0" t="n">
        <f aca="false">SUM(M$23:M156)</f>
        <v>0.645873196499023</v>
      </c>
      <c r="B156" s="0" t="n">
        <f aca="false">C156*3600/1609.344</f>
        <v>74.3804330182808</v>
      </c>
      <c r="C156" s="0" t="n">
        <f aca="false">G156</f>
        <v>33.2510287764923</v>
      </c>
      <c r="D156" s="0" t="n">
        <f aca="false">(C156+C155)/2</f>
        <v>33.2520680251451</v>
      </c>
      <c r="E156" s="0" t="n">
        <f aca="false">F156*$F$9</f>
        <v>7.91952162188577</v>
      </c>
      <c r="F156" s="0" t="n">
        <f aca="false">(C155-C156)/0.5</f>
        <v>0.00415699461133556</v>
      </c>
      <c r="G156" s="0" t="n">
        <f aca="false">G155-L155</f>
        <v>33.2510287764923</v>
      </c>
      <c r="H156" s="0" t="n">
        <f aca="false">G156*G156</f>
        <v>1105.63091469512</v>
      </c>
      <c r="I156" s="0" t="n">
        <f aca="false">1000*COUNT(Q$24:Q156)/N$16</f>
        <v>21.4032829095591</v>
      </c>
      <c r="J156" s="0" t="n">
        <f aca="false">$F$22*H156+$E$22*G156+$D$22</f>
        <v>818.111614691562</v>
      </c>
      <c r="K156" s="0" t="n">
        <f aca="false">J156/$F$9</f>
        <v>0.429430682321195</v>
      </c>
      <c r="L156" s="0" t="n">
        <f aca="false">K156*M156</f>
        <v>0.00207843702116704</v>
      </c>
      <c r="M156" s="0" t="n">
        <f aca="false">N156</f>
        <v>0.0048399825786376</v>
      </c>
      <c r="N156" s="0" t="n">
        <f aca="false">3600/(B156*N$15)</f>
        <v>0.0048399825786376</v>
      </c>
      <c r="O156" s="0" t="n">
        <f aca="false">ROUND(A156*P$13,0)</f>
        <v>161468</v>
      </c>
      <c r="P156" s="0" t="n">
        <f aca="false">O156-O155</f>
        <v>1210</v>
      </c>
      <c r="Q156" s="0" t="n">
        <f aca="false">F$9*(Q$23-P$13*1000/(P156*N$16))*P$13/SUM(P$24:P156)</f>
        <v>823.407506779091</v>
      </c>
      <c r="R156" s="0" t="n">
        <f aca="false">F$9*((Q$23^2 - (P$13*1000/(P156*N$16))^2)/2)/(1000*COUNT(Q$24:Q156)/N$16)</f>
        <v>823.437097533338</v>
      </c>
    </row>
    <row r="157" customFormat="false" ht="15" hidden="false" customHeight="true" outlineLevel="0" collapsed="false">
      <c r="A157" s="0" t="n">
        <f aca="false">SUM(M$23:M157)</f>
        <v>0.650713481631542</v>
      </c>
      <c r="B157" s="0" t="n">
        <f aca="false">C157*3600/1609.344</f>
        <v>74.3757836870774</v>
      </c>
      <c r="C157" s="0" t="n">
        <f aca="false">G157</f>
        <v>33.2489503394711</v>
      </c>
      <c r="D157" s="0" t="n">
        <f aca="false">(C157+C156)/2</f>
        <v>33.2499895579817</v>
      </c>
      <c r="E157" s="0" t="n">
        <f aca="false">F157*$F$9</f>
        <v>7.91929192498246</v>
      </c>
      <c r="F157" s="0" t="n">
        <f aca="false">(C156-C157)/0.5</f>
        <v>0.00415687404233722</v>
      </c>
      <c r="G157" s="0" t="n">
        <f aca="false">G156-L156</f>
        <v>33.2489503394711</v>
      </c>
      <c r="H157" s="0" t="n">
        <f aca="false">G157*G157</f>
        <v>1105.49269867662</v>
      </c>
      <c r="I157" s="0" t="n">
        <f aca="false">1000*COUNT(Q$24:Q157)/N$16</f>
        <v>21.5642098487287</v>
      </c>
      <c r="J157" s="0" t="n">
        <f aca="false">$F$22*H157+$E$22*G157+$D$22</f>
        <v>818.036750913955</v>
      </c>
      <c r="K157" s="0" t="n">
        <f aca="false">J157/$F$9</f>
        <v>0.429391385967834</v>
      </c>
      <c r="L157" s="0" t="n">
        <f aca="false">K157*M157</f>
        <v>0.00207837674153178</v>
      </c>
      <c r="M157" s="0" t="n">
        <f aca="false">N157</f>
        <v>0.00484028513251886</v>
      </c>
      <c r="N157" s="0" t="n">
        <f aca="false">3600/(B157*N$15)</f>
        <v>0.00484028513251886</v>
      </c>
      <c r="O157" s="0" t="n">
        <f aca="false">ROUND(A157*P$13,0)</f>
        <v>162678</v>
      </c>
      <c r="P157" s="0" t="n">
        <f aca="false">O157-O156</f>
        <v>1210</v>
      </c>
      <c r="Q157" s="0" t="n">
        <f aca="false">F$9*(Q$23-P$13*1000/(P157*N$16))*P$13/SUM(P$24:P157)</f>
        <v>817.237483102784</v>
      </c>
      <c r="R157" s="0" t="n">
        <f aca="false">F$9*((Q$23^2 - (P$13*1000/(P157*N$16))^2)/2)/(1000*COUNT(Q$24:Q157)/N$16)</f>
        <v>817.292044566672</v>
      </c>
    </row>
    <row r="158" customFormat="false" ht="15" hidden="false" customHeight="true" outlineLevel="0" collapsed="false">
      <c r="A158" s="0" t="n">
        <f aca="false">SUM(M$23:M158)</f>
        <v>0.655554069346994</v>
      </c>
      <c r="B158" s="0" t="n">
        <f aca="false">C158*3600/1609.344</f>
        <v>74.3711344907157</v>
      </c>
      <c r="C158" s="0" t="n">
        <f aca="false">G158</f>
        <v>33.2468719627296</v>
      </c>
      <c r="D158" s="0" t="n">
        <f aca="false">(C158+C157)/2</f>
        <v>33.2479111511003</v>
      </c>
      <c r="E158" s="0" t="n">
        <f aca="false">F158*$F$9</f>
        <v>7.91906224659723</v>
      </c>
      <c r="F158" s="0" t="n">
        <f aca="false">(C157-C158)/0.5</f>
        <v>0.00415675348305911</v>
      </c>
      <c r="G158" s="0" t="n">
        <f aca="false">G157-L157</f>
        <v>33.2468719627296</v>
      </c>
      <c r="H158" s="0" t="n">
        <f aca="false">G158*G158</f>
        <v>1105.35449530613</v>
      </c>
      <c r="I158" s="0" t="n">
        <f aca="false">1000*COUNT(Q$24:Q158)/N$16</f>
        <v>21.7251367878983</v>
      </c>
      <c r="J158" s="0" t="n">
        <f aca="false">$F$22*H158+$E$22*G158+$D$22</f>
        <v>817.961893499709</v>
      </c>
      <c r="K158" s="0" t="n">
        <f aca="false">J158/$F$9</f>
        <v>0.429352092954633</v>
      </c>
      <c r="L158" s="0" t="n">
        <f aca="false">K158*M158</f>
        <v>0.00207831646675988</v>
      </c>
      <c r="M158" s="0" t="n">
        <f aca="false">N158</f>
        <v>0.00484058771545217</v>
      </c>
      <c r="N158" s="0" t="n">
        <f aca="false">3600/(B158*N$15)</f>
        <v>0.00484058771545217</v>
      </c>
      <c r="O158" s="0" t="n">
        <f aca="false">ROUND(A158*P$13,0)</f>
        <v>163889</v>
      </c>
      <c r="P158" s="0" t="n">
        <f aca="false">O158-O157</f>
        <v>1211</v>
      </c>
      <c r="Q158" s="0" t="n">
        <f aca="false">F$9*(Q$23-P$13*1000/(P158*N$16))*P$13/SUM(P$24:P158)</f>
        <v>891.532874475388</v>
      </c>
      <c r="R158" s="0" t="n">
        <f aca="false">F$9*((Q$23^2 - (P$13*1000/(P158*N$16))^2)/2)/(1000*COUNT(Q$24:Q158)/N$16)</f>
        <v>891.258343954175</v>
      </c>
    </row>
    <row r="159" customFormat="false" ht="15" hidden="false" customHeight="true" outlineLevel="0" collapsed="false">
      <c r="A159" s="0" t="n">
        <f aca="false">SUM(M$23:M159)</f>
        <v>0.660394959674436</v>
      </c>
      <c r="B159" s="0" t="n">
        <f aca="false">C159*3600/1609.344</f>
        <v>74.3664854291849</v>
      </c>
      <c r="C159" s="0" t="n">
        <f aca="false">G159</f>
        <v>33.2447936462628</v>
      </c>
      <c r="D159" s="0" t="n">
        <f aca="false">(C159+C158)/2</f>
        <v>33.2458328044962</v>
      </c>
      <c r="E159" s="0" t="n">
        <f aca="false">F159*$F$9</f>
        <v>7.91883258675714</v>
      </c>
      <c r="F159" s="0" t="n">
        <f aca="false">(C158-C159)/0.5</f>
        <v>0.00415663293351543</v>
      </c>
      <c r="G159" s="0" t="n">
        <f aca="false">G158-L158</f>
        <v>33.2447936462628</v>
      </c>
      <c r="H159" s="0" t="n">
        <f aca="false">G159*G159</f>
        <v>1105.2163045826</v>
      </c>
      <c r="I159" s="0" t="n">
        <f aca="false">1000*COUNT(Q$24:Q159)/N$16</f>
        <v>21.8860637270679</v>
      </c>
      <c r="J159" s="0" t="n">
        <f aca="false">$F$22*H159+$E$22*G159+$D$22</f>
        <v>817.887042448283</v>
      </c>
      <c r="K159" s="0" t="n">
        <f aca="false">J159/$F$9</f>
        <v>0.429312803281306</v>
      </c>
      <c r="L159" s="0" t="n">
        <f aca="false">K159*M159</f>
        <v>0.0020782561968515</v>
      </c>
      <c r="M159" s="0" t="n">
        <f aca="false">N159</f>
        <v>0.00484089032744203</v>
      </c>
      <c r="N159" s="0" t="n">
        <f aca="false">3600/(B159*N$15)</f>
        <v>0.00484089032744203</v>
      </c>
      <c r="O159" s="0" t="n">
        <f aca="false">ROUND(A159*P$13,0)</f>
        <v>165099</v>
      </c>
      <c r="P159" s="0" t="n">
        <f aca="false">O159-O158</f>
        <v>1210</v>
      </c>
      <c r="Q159" s="0" t="n">
        <f aca="false">F$9*(Q$23-P$13*1000/(P159*N$16))*P$13/SUM(P$24:P159)</f>
        <v>805.16582954424</v>
      </c>
      <c r="R159" s="0" t="n">
        <f aca="false">F$9*((Q$23^2 - (P$13*1000/(P159*N$16))^2)/2)/(1000*COUNT(Q$24:Q159)/N$16)</f>
        <v>805.273043911279</v>
      </c>
    </row>
    <row r="160" customFormat="false" ht="15" hidden="false" customHeight="true" outlineLevel="0" collapsed="false">
      <c r="A160" s="0" t="n">
        <f aca="false">SUM(M$23:M160)</f>
        <v>0.665236152642929</v>
      </c>
      <c r="B160" s="0" t="n">
        <f aca="false">C160*3600/1609.344</f>
        <v>74.361836502474</v>
      </c>
      <c r="C160" s="0" t="n">
        <f aca="false">G160</f>
        <v>33.242715390066</v>
      </c>
      <c r="D160" s="0" t="n">
        <f aca="false">(C160+C159)/2</f>
        <v>33.2437545181644</v>
      </c>
      <c r="E160" s="0" t="n">
        <f aca="false">F160*$F$9</f>
        <v>7.9186029454622</v>
      </c>
      <c r="F160" s="0" t="n">
        <f aca="false">(C159-C160)/0.5</f>
        <v>0.00415651239370618</v>
      </c>
      <c r="G160" s="0" t="n">
        <f aca="false">G159-L159</f>
        <v>33.242715390066</v>
      </c>
      <c r="H160" s="0" t="n">
        <f aca="false">G160*G160</f>
        <v>1105.07812650493</v>
      </c>
      <c r="I160" s="0" t="n">
        <f aca="false">1000*COUNT(Q$24:Q160)/N$16</f>
        <v>22.0469906662375</v>
      </c>
      <c r="J160" s="0" t="n">
        <f aca="false">$F$22*H160+$E$22*G160+$D$22</f>
        <v>817.812197759138</v>
      </c>
      <c r="K160" s="0" t="n">
        <f aca="false">J160/$F$9</f>
        <v>0.42927351694757</v>
      </c>
      <c r="L160" s="0" t="n">
        <f aca="false">K160*M160</f>
        <v>0.00207819593180682</v>
      </c>
      <c r="M160" s="0" t="n">
        <f aca="false">N160</f>
        <v>0.00484119296849296</v>
      </c>
      <c r="N160" s="0" t="n">
        <f aca="false">3600/(B160*N$15)</f>
        <v>0.00484119296849296</v>
      </c>
      <c r="O160" s="0" t="n">
        <f aca="false">ROUND(A160*P$13,0)</f>
        <v>166309</v>
      </c>
      <c r="P160" s="0" t="n">
        <f aca="false">O160-O159</f>
        <v>1210</v>
      </c>
      <c r="Q160" s="0" t="n">
        <f aca="false">F$9*(Q$23-P$13*1000/(P160*N$16))*P$13/SUM(P$24:P160)</f>
        <v>799.265178133665</v>
      </c>
      <c r="R160" s="0" t="n">
        <f aca="false">F$9*((Q$23^2 - (P$13*1000/(P160*N$16))^2)/2)/(1000*COUNT(Q$24:Q160)/N$16)</f>
        <v>799.39513848127</v>
      </c>
    </row>
    <row r="161" customFormat="false" ht="15" hidden="false" customHeight="true" outlineLevel="0" collapsed="false">
      <c r="A161" s="0" t="n">
        <f aca="false">SUM(M$23:M161)</f>
        <v>0.670077648281539</v>
      </c>
      <c r="B161" s="0" t="n">
        <f aca="false">C161*3600/1609.344</f>
        <v>74.3571877105721</v>
      </c>
      <c r="C161" s="0" t="n">
        <f aca="false">G161</f>
        <v>33.2406371941341</v>
      </c>
      <c r="D161" s="0" t="n">
        <f aca="false">(C161+C160)/2</f>
        <v>33.2416762921</v>
      </c>
      <c r="E161" s="0" t="n">
        <f aca="false">F161*$F$9</f>
        <v>7.91837332268533</v>
      </c>
      <c r="F161" s="0" t="n">
        <f aca="false">(C160-C161)/0.5</f>
        <v>0.00415639186361716</v>
      </c>
      <c r="G161" s="0" t="n">
        <f aca="false">G160-L160</f>
        <v>33.2406371941341</v>
      </c>
      <c r="H161" s="0" t="n">
        <f aca="false">G161*G161</f>
        <v>1104.93996107205</v>
      </c>
      <c r="I161" s="0" t="n">
        <f aca="false">1000*COUNT(Q$24:Q161)/N$16</f>
        <v>22.2079176054071</v>
      </c>
      <c r="J161" s="0" t="n">
        <f aca="false">$F$22*H161+$E$22*G161+$D$22</f>
        <v>817.737359431734</v>
      </c>
      <c r="K161" s="0" t="n">
        <f aca="false">J161/$F$9</f>
        <v>0.429234233953143</v>
      </c>
      <c r="L161" s="0" t="n">
        <f aca="false">K161*M161</f>
        <v>0.00207813567162602</v>
      </c>
      <c r="M161" s="0" t="n">
        <f aca="false">N161</f>
        <v>0.00484149563860946</v>
      </c>
      <c r="N161" s="0" t="n">
        <f aca="false">3600/(B161*N$15)</f>
        <v>0.00484149563860946</v>
      </c>
      <c r="O161" s="0" t="n">
        <f aca="false">ROUND(A161*P$13,0)</f>
        <v>167519</v>
      </c>
      <c r="P161" s="0" t="n">
        <f aca="false">O161-O160</f>
        <v>1210</v>
      </c>
      <c r="Q161" s="0" t="n">
        <f aca="false">F$9*(Q$23-P$13*1000/(P161*N$16))*P$13/SUM(P$24:P161)</f>
        <v>793.450383278347</v>
      </c>
      <c r="R161" s="0" t="n">
        <f aca="false">F$9*((Q$23^2 - (P$13*1000/(P161*N$16))^2)/2)/(1000*COUNT(Q$24:Q161)/N$16)</f>
        <v>793.602420086478</v>
      </c>
    </row>
    <row r="162" customFormat="false" ht="15" hidden="false" customHeight="true" outlineLevel="0" collapsed="false">
      <c r="A162" s="0" t="n">
        <f aca="false">SUM(M$23:M162)</f>
        <v>0.674919446619335</v>
      </c>
      <c r="B162" s="0" t="n">
        <f aca="false">C162*3600/1609.344</f>
        <v>74.3525390534684</v>
      </c>
      <c r="C162" s="0" t="n">
        <f aca="false">G162</f>
        <v>33.2385590584625</v>
      </c>
      <c r="D162" s="0" t="n">
        <f aca="false">(C162+C161)/2</f>
        <v>33.2395981262983</v>
      </c>
      <c r="E162" s="0" t="n">
        <f aca="false">F162*$F$9</f>
        <v>7.91814371842653</v>
      </c>
      <c r="F162" s="0" t="n">
        <f aca="false">(C161-C162)/0.5</f>
        <v>0.00415627134324836</v>
      </c>
      <c r="G162" s="0" t="n">
        <f aca="false">G161-L161</f>
        <v>33.2385590584625</v>
      </c>
      <c r="H162" s="0" t="n">
        <f aca="false">G162*G162</f>
        <v>1104.8018082829</v>
      </c>
      <c r="I162" s="0" t="n">
        <f aca="false">1000*COUNT(Q$24:Q162)/N$16</f>
        <v>22.3688445445768</v>
      </c>
      <c r="J162" s="0" t="n">
        <f aca="false">$F$22*H162+$E$22*G162+$D$22</f>
        <v>817.662527465532</v>
      </c>
      <c r="K162" s="0" t="n">
        <f aca="false">J162/$F$9</f>
        <v>0.429194954297741</v>
      </c>
      <c r="L162" s="0" t="n">
        <f aca="false">K162*M162</f>
        <v>0.00207807541630926</v>
      </c>
      <c r="M162" s="0" t="n">
        <f aca="false">N162</f>
        <v>0.00484179833779606</v>
      </c>
      <c r="N162" s="0" t="n">
        <f aca="false">3600/(B162*N$15)</f>
        <v>0.00484179833779606</v>
      </c>
      <c r="O162" s="0" t="n">
        <f aca="false">ROUND(A162*P$13,0)</f>
        <v>168730</v>
      </c>
      <c r="P162" s="0" t="n">
        <f aca="false">O162-O161</f>
        <v>1211</v>
      </c>
      <c r="Q162" s="0" t="n">
        <f aca="false">F$9*(Q$23-P$13*1000/(P162*N$16))*P$13/SUM(P$24:P162)</f>
        <v>865.770857849498</v>
      </c>
      <c r="R162" s="0" t="n">
        <f aca="false">F$9*((Q$23^2 - (P$13*1000/(P162*N$16))^2)/2)/(1000*COUNT(Q$24:Q162)/N$16)</f>
        <v>865.610621825997</v>
      </c>
    </row>
    <row r="163" customFormat="false" ht="15" hidden="false" customHeight="true" outlineLevel="0" collapsed="false">
      <c r="A163" s="0" t="n">
        <f aca="false">SUM(M$23:M163)</f>
        <v>0.679761547685392</v>
      </c>
      <c r="B163" s="0" t="n">
        <f aca="false">C163*3600/1609.344</f>
        <v>74.3478905311521</v>
      </c>
      <c r="C163" s="0" t="n">
        <f aca="false">G163</f>
        <v>33.2364809830462</v>
      </c>
      <c r="D163" s="0" t="n">
        <f aca="false">(C163+C162)/2</f>
        <v>33.2375200207544</v>
      </c>
      <c r="E163" s="0" t="n">
        <f aca="false">F163*$F$9</f>
        <v>7.91791413271288</v>
      </c>
      <c r="F163" s="0" t="n">
        <f aca="false">(C162-C163)/0.5</f>
        <v>0.004156150832614</v>
      </c>
      <c r="G163" s="0" t="n">
        <f aca="false">G162-L162</f>
        <v>33.2364809830462</v>
      </c>
      <c r="H163" s="0" t="n">
        <f aca="false">G163*G163</f>
        <v>1104.66366813639</v>
      </c>
      <c r="I163" s="0" t="n">
        <f aca="false">1000*COUNT(Q$24:Q163)/N$16</f>
        <v>22.5297714837464</v>
      </c>
      <c r="J163" s="0" t="n">
        <f aca="false">$F$22*H163+$E$22*G163+$D$22</f>
        <v>817.58770185999</v>
      </c>
      <c r="K163" s="0" t="n">
        <f aca="false">J163/$F$9</f>
        <v>0.42915567798108</v>
      </c>
      <c r="L163" s="0" t="n">
        <f aca="false">K163*M163</f>
        <v>0.00207801516585671</v>
      </c>
      <c r="M163" s="0" t="n">
        <f aca="false">N163</f>
        <v>0.00484210106605726</v>
      </c>
      <c r="N163" s="0" t="n">
        <f aca="false">3600/(B163*N$15)</f>
        <v>0.00484210106605726</v>
      </c>
      <c r="O163" s="0" t="n">
        <f aca="false">ROUND(A163*P$13,0)</f>
        <v>169940</v>
      </c>
      <c r="P163" s="0" t="n">
        <f aca="false">O163-O162</f>
        <v>1210</v>
      </c>
      <c r="Q163" s="0" t="n">
        <f aca="false">F$9*(Q$23-P$13*1000/(P163*N$16))*P$13/SUM(P$24:P163)</f>
        <v>782.066340502971</v>
      </c>
      <c r="R163" s="0" t="n">
        <f aca="false">F$9*((Q$23^2 - (P$13*1000/(P163*N$16))^2)/2)/(1000*COUNT(Q$24:Q163)/N$16)</f>
        <v>782.265242656672</v>
      </c>
    </row>
    <row r="164" customFormat="false" ht="15" hidden="false" customHeight="true" outlineLevel="0" collapsed="false">
      <c r="A164" s="0" t="n">
        <f aca="false">SUM(M$23:M164)</f>
        <v>0.68460395150879</v>
      </c>
      <c r="B164" s="0" t="n">
        <f aca="false">C164*3600/1609.344</f>
        <v>74.3432421436121</v>
      </c>
      <c r="C164" s="0" t="n">
        <f aca="false">G164</f>
        <v>33.2344029678804</v>
      </c>
      <c r="D164" s="0" t="n">
        <f aca="false">(C164+C163)/2</f>
        <v>33.2354419754633</v>
      </c>
      <c r="E164" s="0" t="n">
        <f aca="false">F164*$F$9</f>
        <v>7.91768456554437</v>
      </c>
      <c r="F164" s="0" t="n">
        <f aca="false">(C163-C164)/0.5</f>
        <v>0.00415603033171408</v>
      </c>
      <c r="G164" s="0" t="n">
        <f aca="false">G163-L163</f>
        <v>33.2344029678804</v>
      </c>
      <c r="H164" s="0" t="n">
        <f aca="false">G164*G164</f>
        <v>1104.52554063145</v>
      </c>
      <c r="I164" s="0" t="n">
        <f aca="false">1000*COUNT(Q$24:Q164)/N$16</f>
        <v>22.690698422916</v>
      </c>
      <c r="J164" s="0" t="n">
        <f aca="false">$F$22*H164+$E$22*G164+$D$22</f>
        <v>817.512882614571</v>
      </c>
      <c r="K164" s="0" t="n">
        <f aca="false">J164/$F$9</f>
        <v>0.429116405002877</v>
      </c>
      <c r="L164" s="0" t="n">
        <f aca="false">K164*M164</f>
        <v>0.00207795492026856</v>
      </c>
      <c r="M164" s="0" t="n">
        <f aca="false">N164</f>
        <v>0.00484240382339759</v>
      </c>
      <c r="N164" s="0" t="n">
        <f aca="false">3600/(B164*N$15)</f>
        <v>0.00484240382339759</v>
      </c>
      <c r="O164" s="0" t="n">
        <f aca="false">ROUND(A164*P$13,0)</f>
        <v>171151</v>
      </c>
      <c r="P164" s="0" t="n">
        <f aca="false">O164-O163</f>
        <v>1211</v>
      </c>
      <c r="Q164" s="0" t="n">
        <f aca="false">F$9*(Q$23-P$13*1000/(P164*N$16))*P$13/SUM(P$24:P164)</f>
        <v>853.437707430533</v>
      </c>
      <c r="R164" s="0" t="n">
        <f aca="false">F$9*((Q$23^2 - (P$13*1000/(P164*N$16))^2)/2)/(1000*COUNT(Q$24:Q164)/N$16)</f>
        <v>853.332456977401</v>
      </c>
    </row>
    <row r="165" customFormat="false" ht="15" hidden="false" customHeight="true" outlineLevel="0" collapsed="false">
      <c r="A165" s="0" t="n">
        <f aca="false">SUM(M$23:M165)</f>
        <v>0.689446658118611</v>
      </c>
      <c r="B165" s="0" t="n">
        <f aca="false">C165*3600/1609.344</f>
        <v>74.3385938908377</v>
      </c>
      <c r="C165" s="0" t="n">
        <f aca="false">G165</f>
        <v>33.2323250129601</v>
      </c>
      <c r="D165" s="0" t="n">
        <f aca="false">(C165+C164)/2</f>
        <v>33.2333639904202</v>
      </c>
      <c r="E165" s="0" t="n">
        <f aca="false">F165*$F$9</f>
        <v>7.91745501689394</v>
      </c>
      <c r="F165" s="0" t="n">
        <f aca="false">(C164-C165)/0.5</f>
        <v>0.00415590984053438</v>
      </c>
      <c r="G165" s="0" t="n">
        <f aca="false">G164-L164</f>
        <v>33.2323250129601</v>
      </c>
      <c r="H165" s="0" t="n">
        <f aca="false">G165*G165</f>
        <v>1104.38742576701</v>
      </c>
      <c r="I165" s="0" t="n">
        <f aca="false">1000*COUNT(Q$24:Q165)/N$16</f>
        <v>22.8516253620856</v>
      </c>
      <c r="J165" s="0" t="n">
        <f aca="false">$F$22*H165+$E$22*G165+$D$22</f>
        <v>817.438069728734</v>
      </c>
      <c r="K165" s="0" t="n">
        <f aca="false">J165/$F$9</f>
        <v>0.429077135362849</v>
      </c>
      <c r="L165" s="0" t="n">
        <f aca="false">K165*M165</f>
        <v>0.00207789467954497</v>
      </c>
      <c r="M165" s="0" t="n">
        <f aca="false">N165</f>
        <v>0.00484270660982156</v>
      </c>
      <c r="N165" s="0" t="n">
        <f aca="false">3600/(B165*N$15)</f>
        <v>0.00484270660982156</v>
      </c>
      <c r="O165" s="0" t="n">
        <f aca="false">ROUND(A165*P$13,0)</f>
        <v>172362</v>
      </c>
      <c r="P165" s="0" t="n">
        <f aca="false">O165-O164</f>
        <v>1211</v>
      </c>
      <c r="Q165" s="0" t="n">
        <f aca="false">F$9*(Q$23-P$13*1000/(P165*N$16))*P$13/SUM(P$24:P165)</f>
        <v>847.399491800321</v>
      </c>
      <c r="R165" s="0" t="n">
        <f aca="false">F$9*((Q$23^2 - (P$13*1000/(P165*N$16))^2)/2)/(1000*COUNT(Q$24:Q165)/N$16)</f>
        <v>847.323073477561</v>
      </c>
    </row>
    <row r="166" customFormat="false" ht="15" hidden="false" customHeight="true" outlineLevel="0" collapsed="false">
      <c r="A166" s="0" t="n">
        <f aca="false">SUM(M$23:M166)</f>
        <v>0.694289667543945</v>
      </c>
      <c r="B166" s="0" t="n">
        <f aca="false">C166*3600/1609.344</f>
        <v>74.333945772818</v>
      </c>
      <c r="C166" s="0" t="n">
        <f aca="false">G166</f>
        <v>33.2302471182805</v>
      </c>
      <c r="D166" s="0" t="n">
        <f aca="false">(C166+C165)/2</f>
        <v>33.2312860656203</v>
      </c>
      <c r="E166" s="0" t="n">
        <f aca="false">F166*$F$9</f>
        <v>7.91722548678866</v>
      </c>
      <c r="F166" s="0" t="n">
        <f aca="false">(C165-C166)/0.5</f>
        <v>0.00415578935908911</v>
      </c>
      <c r="G166" s="0" t="n">
        <f aca="false">G165-L165</f>
        <v>33.2302471182805</v>
      </c>
      <c r="H166" s="0" t="n">
        <f aca="false">G166*G166</f>
        <v>1104.24932354199</v>
      </c>
      <c r="I166" s="0" t="n">
        <f aca="false">1000*COUNT(Q$24:Q166)/N$16</f>
        <v>23.0125523012552</v>
      </c>
      <c r="J166" s="0" t="n">
        <f aca="false">$F$22*H166+$E$22*G166+$D$22</f>
        <v>817.363263201939</v>
      </c>
      <c r="K166" s="0" t="n">
        <f aca="false">J166/$F$9</f>
        <v>0.429037869060713</v>
      </c>
      <c r="L166" s="0" t="n">
        <f aca="false">K166*M166</f>
        <v>0.00207783444368611</v>
      </c>
      <c r="M166" s="0" t="n">
        <f aca="false">N166</f>
        <v>0.00484300942533368</v>
      </c>
      <c r="N166" s="0" t="n">
        <f aca="false">3600/(B166*N$15)</f>
        <v>0.00484300942533368</v>
      </c>
      <c r="O166" s="0" t="n">
        <f aca="false">ROUND(A166*P$13,0)</f>
        <v>173572</v>
      </c>
      <c r="P166" s="0" t="n">
        <f aca="false">O166-O165</f>
        <v>1210</v>
      </c>
      <c r="Q166" s="0" t="n">
        <f aca="false">F$9*(Q$23-P$13*1000/(P166*N$16))*P$13/SUM(P$24:P166)</f>
        <v>765.58764936574</v>
      </c>
      <c r="R166" s="0" t="n">
        <f aca="false">F$9*((Q$23^2 - (P$13*1000/(P166*N$16))^2)/2)/(1000*COUNT(Q$24:Q166)/N$16)</f>
        <v>765.854083719818</v>
      </c>
    </row>
    <row r="167" customFormat="false" ht="15" hidden="false" customHeight="true" outlineLevel="0" collapsed="false">
      <c r="A167" s="0" t="n">
        <f aca="false">SUM(M$23:M167)</f>
        <v>0.699132979813883</v>
      </c>
      <c r="B167" s="0" t="n">
        <f aca="false">C167*3600/1609.344</f>
        <v>74.329297789542</v>
      </c>
      <c r="C167" s="0" t="n">
        <f aca="false">G167</f>
        <v>33.2281692838369</v>
      </c>
      <c r="D167" s="0" t="n">
        <f aca="false">(C167+C166)/2</f>
        <v>33.2292082010587</v>
      </c>
      <c r="E167" s="0" t="n">
        <f aca="false">F167*$F$9</f>
        <v>7.91699597522852</v>
      </c>
      <c r="F167" s="0" t="n">
        <f aca="false">(C166-C167)/0.5</f>
        <v>0.00415566888737828</v>
      </c>
      <c r="G167" s="0" t="n">
        <f aca="false">G166-L166</f>
        <v>33.2281692838369</v>
      </c>
      <c r="H167" s="0" t="n">
        <f aca="false">G167*G167</f>
        <v>1104.11123395532</v>
      </c>
      <c r="I167" s="0" t="n">
        <f aca="false">1000*COUNT(Q$24:Q167)/N$16</f>
        <v>23.1734792404248</v>
      </c>
      <c r="J167" s="0" t="n">
        <f aca="false">$F$22*H167+$E$22*G167+$D$22</f>
        <v>817.288463033648</v>
      </c>
      <c r="K167" s="0" t="n">
        <f aca="false">J167/$F$9</f>
        <v>0.428998606096186</v>
      </c>
      <c r="L167" s="0" t="n">
        <f aca="false">K167*M167</f>
        <v>0.00207777421269216</v>
      </c>
      <c r="M167" s="0" t="n">
        <f aca="false">N167</f>
        <v>0.00484331226993848</v>
      </c>
      <c r="N167" s="0" t="n">
        <f aca="false">3600/(B167*N$15)</f>
        <v>0.00484331226993848</v>
      </c>
      <c r="O167" s="0" t="n">
        <f aca="false">ROUND(A167*P$13,0)</f>
        <v>174783</v>
      </c>
      <c r="P167" s="0" t="n">
        <f aca="false">O167-O166</f>
        <v>1211</v>
      </c>
      <c r="Q167" s="0" t="n">
        <f aca="false">F$9*(Q$23-P$13*1000/(P167*N$16))*P$13/SUM(P$24:P167)</f>
        <v>835.580626072406</v>
      </c>
      <c r="R167" s="0" t="n">
        <f aca="false">F$9*((Q$23^2 - (P$13*1000/(P167*N$16))^2)/2)/(1000*COUNT(Q$24:Q167)/N$16)</f>
        <v>835.554697457039</v>
      </c>
    </row>
    <row r="168" customFormat="false" ht="15" hidden="false" customHeight="true" outlineLevel="0" collapsed="false">
      <c r="A168" s="0" t="n">
        <f aca="false">SUM(M$23:M168)</f>
        <v>0.703976594957524</v>
      </c>
      <c r="B168" s="0" t="n">
        <f aca="false">C168*3600/1609.344</f>
        <v>74.3246499409989</v>
      </c>
      <c r="C168" s="0" t="n">
        <f aca="false">G168</f>
        <v>33.2260915096242</v>
      </c>
      <c r="D168" s="0" t="n">
        <f aca="false">(C168+C167)/2</f>
        <v>33.2271303967305</v>
      </c>
      <c r="E168" s="0" t="n">
        <f aca="false">F168*$F$9</f>
        <v>7.91676648218645</v>
      </c>
      <c r="F168" s="0" t="n">
        <f aca="false">(C167-C168)/0.5</f>
        <v>0.00415554842538768</v>
      </c>
      <c r="G168" s="0" t="n">
        <f aca="false">G167-L167</f>
        <v>33.2260915096242</v>
      </c>
      <c r="H168" s="0" t="n">
        <f aca="false">G168*G168</f>
        <v>1103.97315700592</v>
      </c>
      <c r="I168" s="0" t="n">
        <f aca="false">1000*COUNT(Q$24:Q168)/N$16</f>
        <v>23.3344061795945</v>
      </c>
      <c r="J168" s="0" t="n">
        <f aca="false">$F$22*H168+$E$22*G168+$D$22</f>
        <v>817.21366922332</v>
      </c>
      <c r="K168" s="0" t="n">
        <f aca="false">J168/$F$9</f>
        <v>0.428959346468984</v>
      </c>
      <c r="L168" s="0" t="n">
        <f aca="false">K168*M168</f>
        <v>0.00207771398656329</v>
      </c>
      <c r="M168" s="0" t="n">
        <f aca="false">N168</f>
        <v>0.00484361514364048</v>
      </c>
      <c r="N168" s="0" t="n">
        <f aca="false">3600/(B168*N$15)</f>
        <v>0.00484361514364048</v>
      </c>
      <c r="O168" s="0" t="n">
        <f aca="false">ROUND(A168*P$13,0)</f>
        <v>175994</v>
      </c>
      <c r="P168" s="0" t="n">
        <f aca="false">O168-O167</f>
        <v>1211</v>
      </c>
      <c r="Q168" s="0" t="n">
        <f aca="false">F$9*(Q$23-P$13*1000/(P168*N$16))*P$13/SUM(P$24:P168)</f>
        <v>829.791593621786</v>
      </c>
      <c r="R168" s="0" t="n">
        <f aca="false">F$9*((Q$23^2 - (P$13*1000/(P168*N$16))^2)/2)/(1000*COUNT(Q$24:Q168)/N$16)</f>
        <v>829.79225126768</v>
      </c>
    </row>
    <row r="169" customFormat="false" ht="15" hidden="false" customHeight="true" outlineLevel="0" collapsed="false">
      <c r="A169" s="0" t="n">
        <f aca="false">SUM(M$23:M169)</f>
        <v>0.708820513003968</v>
      </c>
      <c r="B169" s="0" t="n">
        <f aca="false">C169*3600/1609.344</f>
        <v>74.3200022271779</v>
      </c>
      <c r="C169" s="0" t="n">
        <f aca="false">G169</f>
        <v>33.2240137956376</v>
      </c>
      <c r="D169" s="0" t="n">
        <f aca="false">(C169+C168)/2</f>
        <v>33.2250526526309</v>
      </c>
      <c r="E169" s="0" t="n">
        <f aca="false">F169*$F$9</f>
        <v>7.91653700768953</v>
      </c>
      <c r="F169" s="0" t="n">
        <f aca="false">(C168-C169)/0.5</f>
        <v>0.00415542797313151</v>
      </c>
      <c r="G169" s="0" t="n">
        <f aca="false">G168-L168</f>
        <v>33.2240137956376</v>
      </c>
      <c r="H169" s="0" t="n">
        <f aca="false">G169*G169</f>
        <v>1103.83509269272</v>
      </c>
      <c r="I169" s="0" t="n">
        <f aca="false">1000*COUNT(Q$24:Q169)/N$16</f>
        <v>23.4953331187641</v>
      </c>
      <c r="J169" s="0" t="n">
        <f aca="false">$F$22*H169+$E$22*G169+$D$22</f>
        <v>817.138881770416</v>
      </c>
      <c r="K169" s="0" t="n">
        <f aca="false">J169/$F$9</f>
        <v>0.428920090178823</v>
      </c>
      <c r="L169" s="0" t="n">
        <f aca="false">K169*M169</f>
        <v>0.00207765376529968</v>
      </c>
      <c r="M169" s="0" t="n">
        <f aca="false">N169</f>
        <v>0.0048439180464442</v>
      </c>
      <c r="N169" s="0" t="n">
        <f aca="false">3600/(B169*N$15)</f>
        <v>0.0048439180464442</v>
      </c>
      <c r="O169" s="0" t="n">
        <f aca="false">ROUND(A169*P$13,0)</f>
        <v>177205</v>
      </c>
      <c r="P169" s="0" t="n">
        <f aca="false">O169-O168</f>
        <v>1211</v>
      </c>
      <c r="Q169" s="0" t="n">
        <f aca="false">F$9*(Q$23-P$13*1000/(P169*N$16))*P$13/SUM(P$24:P169)</f>
        <v>824.082223888676</v>
      </c>
      <c r="R169" s="0" t="n">
        <f aca="false">F$9*((Q$23^2 - (P$13*1000/(P169*N$16))^2)/2)/(1000*COUNT(Q$24:Q169)/N$16)</f>
        <v>824.108742697353</v>
      </c>
    </row>
    <row r="170" customFormat="false" ht="15" hidden="false" customHeight="true" outlineLevel="0" collapsed="false">
      <c r="A170" s="0" t="n">
        <f aca="false">SUM(M$23:M170)</f>
        <v>0.713664733982322</v>
      </c>
      <c r="B170" s="0" t="n">
        <f aca="false">C170*3600/1609.344</f>
        <v>74.315354648068</v>
      </c>
      <c r="C170" s="0" t="n">
        <f aca="false">G170</f>
        <v>33.2219361418723</v>
      </c>
      <c r="D170" s="0" t="n">
        <f aca="false">(C170+C169)/2</f>
        <v>33.2229749687549</v>
      </c>
      <c r="E170" s="0" t="n">
        <f aca="false">F170*$F$9</f>
        <v>7.91630755171068</v>
      </c>
      <c r="F170" s="0" t="n">
        <f aca="false">(C169-C170)/0.5</f>
        <v>0.00415530753059556</v>
      </c>
      <c r="G170" s="0" t="n">
        <f aca="false">G169-L169</f>
        <v>33.2219361418723</v>
      </c>
      <c r="H170" s="0" t="n">
        <f aca="false">G170*G170</f>
        <v>1103.69704101464</v>
      </c>
      <c r="I170" s="0" t="n">
        <f aca="false">1000*COUNT(Q$24:Q170)/N$16</f>
        <v>23.6562600579337</v>
      </c>
      <c r="J170" s="0" t="n">
        <f aca="false">$F$22*H170+$E$22*G170+$D$22</f>
        <v>817.064100674397</v>
      </c>
      <c r="K170" s="0" t="n">
        <f aca="false">J170/$F$9</f>
        <v>0.428880837225423</v>
      </c>
      <c r="L170" s="0" t="n">
        <f aca="false">K170*M170</f>
        <v>0.00207759354890149</v>
      </c>
      <c r="M170" s="0" t="n">
        <f aca="false">N170</f>
        <v>0.00484422097835416</v>
      </c>
      <c r="N170" s="0" t="n">
        <f aca="false">3600/(B170*N$15)</f>
        <v>0.00484422097835416</v>
      </c>
      <c r="O170" s="0" t="n">
        <f aca="false">ROUND(A170*P$13,0)</f>
        <v>178416</v>
      </c>
      <c r="P170" s="0" t="n">
        <f aca="false">O170-O169</f>
        <v>1211</v>
      </c>
      <c r="Q170" s="0" t="n">
        <f aca="false">F$9*(Q$23-P$13*1000/(P170*N$16))*P$13/SUM(P$24:P170)</f>
        <v>818.450883755002</v>
      </c>
      <c r="R170" s="0" t="n">
        <f aca="false">F$9*((Q$23^2 - (P$13*1000/(P170*N$16))^2)/2)/(1000*COUNT(Q$24:Q170)/N$16)</f>
        <v>818.502560774242</v>
      </c>
    </row>
    <row r="171" customFormat="false" ht="15" hidden="false" customHeight="true" outlineLevel="0" collapsed="false">
      <c r="A171" s="0" t="n">
        <f aca="false">SUM(M$23:M171)</f>
        <v>0.718509257921697</v>
      </c>
      <c r="B171" s="0" t="n">
        <f aca="false">C171*3600/1609.344</f>
        <v>74.3107072036583</v>
      </c>
      <c r="C171" s="0" t="n">
        <f aca="false">G171</f>
        <v>33.2198585483234</v>
      </c>
      <c r="D171" s="0" t="n">
        <f aca="false">(C171+C170)/2</f>
        <v>33.2208973450978</v>
      </c>
      <c r="E171" s="0" t="n">
        <f aca="false">F171*$F$9</f>
        <v>7.91607811430405</v>
      </c>
      <c r="F171" s="0" t="n">
        <f aca="false">(C170-C171)/0.5</f>
        <v>0.00415518709780827</v>
      </c>
      <c r="G171" s="0" t="n">
        <f aca="false">G170-L170</f>
        <v>33.2198585483234</v>
      </c>
      <c r="H171" s="0" t="n">
        <f aca="false">G171*G171</f>
        <v>1103.55900197062</v>
      </c>
      <c r="I171" s="0" t="n">
        <f aca="false">1000*COUNT(Q$24:Q171)/N$16</f>
        <v>23.8171869971033</v>
      </c>
      <c r="J171" s="0" t="n">
        <f aca="false">$F$22*H171+$E$22*G171+$D$22</f>
        <v>816.989325934722</v>
      </c>
      <c r="K171" s="0" t="n">
        <f aca="false">J171/$F$9</f>
        <v>0.428841587608497</v>
      </c>
      <c r="L171" s="0" t="n">
        <f aca="false">K171*M171</f>
        <v>0.0020775333373689</v>
      </c>
      <c r="M171" s="0" t="n">
        <f aca="false">N171</f>
        <v>0.00484452393937488</v>
      </c>
      <c r="N171" s="0" t="n">
        <f aca="false">3600/(B171*N$15)</f>
        <v>0.00484452393937488</v>
      </c>
      <c r="O171" s="0" t="n">
        <f aca="false">ROUND(A171*P$13,0)</f>
        <v>179627</v>
      </c>
      <c r="P171" s="0" t="n">
        <f aca="false">O171-O170</f>
        <v>1211</v>
      </c>
      <c r="Q171" s="0" t="n">
        <f aca="false">F$9*(Q$23-P$13*1000/(P171*N$16))*P$13/SUM(P$24:P171)</f>
        <v>812.895984439163</v>
      </c>
      <c r="R171" s="0" t="n">
        <f aca="false">F$9*((Q$23^2 - (P$13*1000/(P171*N$16))^2)/2)/(1000*COUNT(Q$24:Q171)/N$16)</f>
        <v>812.972138066308</v>
      </c>
    </row>
    <row r="172" customFormat="false" ht="15" hidden="false" customHeight="true" outlineLevel="0" collapsed="false">
      <c r="A172" s="0" t="n">
        <f aca="false">SUM(M$23:M172)</f>
        <v>0.723354084851208</v>
      </c>
      <c r="B172" s="0" t="n">
        <f aca="false">C172*3600/1609.344</f>
        <v>74.306059893938</v>
      </c>
      <c r="C172" s="0" t="n">
        <f aca="false">G172</f>
        <v>33.217781014986</v>
      </c>
      <c r="D172" s="0" t="n">
        <f aca="false">(C172+C171)/2</f>
        <v>33.2188197816547</v>
      </c>
      <c r="E172" s="0" t="n">
        <f aca="false">F172*$F$9</f>
        <v>7.9158486954155</v>
      </c>
      <c r="F172" s="0" t="n">
        <f aca="false">(C171-C172)/0.5</f>
        <v>0.00415506667474119</v>
      </c>
      <c r="G172" s="0" t="n">
        <f aca="false">G171-L171</f>
        <v>33.217781014986</v>
      </c>
      <c r="H172" s="0" t="n">
        <f aca="false">G172*G172</f>
        <v>1103.42097555957</v>
      </c>
      <c r="I172" s="0" t="n">
        <f aca="false">1000*COUNT(Q$24:Q172)/N$16</f>
        <v>23.9781139362729</v>
      </c>
      <c r="J172" s="0" t="n">
        <f aca="false">$F$22*H172+$E$22*G172+$D$22</f>
        <v>816.914557550854</v>
      </c>
      <c r="K172" s="0" t="n">
        <f aca="false">J172/$F$9</f>
        <v>0.428802341327765</v>
      </c>
      <c r="L172" s="0" t="n">
        <f aca="false">K172*M172</f>
        <v>0.00207747313070208</v>
      </c>
      <c r="M172" s="0" t="n">
        <f aca="false">N172</f>
        <v>0.00484482692951089</v>
      </c>
      <c r="N172" s="0" t="n">
        <f aca="false">3600/(B172*N$15)</f>
        <v>0.00484482692951089</v>
      </c>
      <c r="O172" s="0" t="n">
        <f aca="false">ROUND(A172*P$13,0)</f>
        <v>180839</v>
      </c>
      <c r="P172" s="0" t="n">
        <f aca="false">O172-O171</f>
        <v>1212</v>
      </c>
      <c r="Q172" s="0" t="n">
        <f aca="false">F$9*(Q$23-P$13*1000/(P172*N$16))*P$13/SUM(P$24:P172)</f>
        <v>880.085786453957</v>
      </c>
      <c r="R172" s="0" t="n">
        <f aca="false">F$9*((Q$23^2 - (P$13*1000/(P172*N$16))^2)/2)/(1000*COUNT(Q$24:Q172)/N$16)</f>
        <v>879.838191052378</v>
      </c>
    </row>
    <row r="173" customFormat="false" ht="15" hidden="false" customHeight="true" outlineLevel="0" collapsed="false">
      <c r="A173" s="0" t="n">
        <f aca="false">SUM(M$23:M173)</f>
        <v>0.728199214799975</v>
      </c>
      <c r="B173" s="0" t="n">
        <f aca="false">C173*3600/1609.344</f>
        <v>74.3014127188961</v>
      </c>
      <c r="C173" s="0" t="n">
        <f aca="false">G173</f>
        <v>33.2157035418553</v>
      </c>
      <c r="D173" s="0" t="n">
        <f aca="false">(C173+C172)/2</f>
        <v>33.2167422784207</v>
      </c>
      <c r="E173" s="0" t="n">
        <f aca="false">F173*$F$9</f>
        <v>7.91561929507209</v>
      </c>
      <c r="F173" s="0" t="n">
        <f aca="false">(C172-C173)/0.5</f>
        <v>0.00415494626140855</v>
      </c>
      <c r="G173" s="0" t="n">
        <f aca="false">G172-L172</f>
        <v>33.2157035418553</v>
      </c>
      <c r="H173" s="0" t="n">
        <f aca="false">G173*G173</f>
        <v>1103.28296178042</v>
      </c>
      <c r="I173" s="0" t="n">
        <f aca="false">1000*COUNT(Q$24:Q173)/N$16</f>
        <v>24.1390408754425</v>
      </c>
      <c r="J173" s="0" t="n">
        <f aca="false">$F$22*H173+$E$22*G173+$D$22</f>
        <v>816.839795522253</v>
      </c>
      <c r="K173" s="0" t="n">
        <f aca="false">J173/$F$9</f>
        <v>0.428763098382943</v>
      </c>
      <c r="L173" s="0" t="n">
        <f aca="false">K173*M173</f>
        <v>0.00207741292890121</v>
      </c>
      <c r="M173" s="0" t="n">
        <f aca="false">N173</f>
        <v>0.00484512994876672</v>
      </c>
      <c r="N173" s="0" t="n">
        <f aca="false">3600/(B173*N$15)</f>
        <v>0.00484512994876672</v>
      </c>
      <c r="O173" s="0" t="n">
        <f aca="false">ROUND(A173*P$13,0)</f>
        <v>182050</v>
      </c>
      <c r="P173" s="0" t="n">
        <f aca="false">O173-O172</f>
        <v>1211</v>
      </c>
      <c r="Q173" s="0" t="n">
        <f aca="false">F$9*(Q$23-P$13*1000/(P173*N$16))*P$13/SUM(P$24:P173)</f>
        <v>802.004931244271</v>
      </c>
      <c r="R173" s="0" t="n">
        <f aca="false">F$9*((Q$23^2 - (P$13*1000/(P173*N$16))^2)/2)/(1000*COUNT(Q$24:Q173)/N$16)</f>
        <v>802.132509558757</v>
      </c>
    </row>
    <row r="174" customFormat="false" ht="15" hidden="false" customHeight="true" outlineLevel="0" collapsed="false">
      <c r="A174" s="0" t="n">
        <f aca="false">SUM(M$23:M174)</f>
        <v>0.733044647797122</v>
      </c>
      <c r="B174" s="0" t="n">
        <f aca="false">C174*3600/1609.344</f>
        <v>74.2967656785219</v>
      </c>
      <c r="C174" s="0" t="n">
        <f aca="false">G174</f>
        <v>33.2136261289264</v>
      </c>
      <c r="D174" s="0" t="n">
        <f aca="false">(C174+C173)/2</f>
        <v>33.2146648353909</v>
      </c>
      <c r="E174" s="0" t="n">
        <f aca="false">F174*$F$9</f>
        <v>7.91538991324675</v>
      </c>
      <c r="F174" s="0" t="n">
        <f aca="false">(C173-C174)/0.5</f>
        <v>0.00415482585779614</v>
      </c>
      <c r="G174" s="0" t="n">
        <f aca="false">G173-L173</f>
        <v>33.2136261289264</v>
      </c>
      <c r="H174" s="0" t="n">
        <f aca="false">G174*G174</f>
        <v>1103.1449606321</v>
      </c>
      <c r="I174" s="0" t="n">
        <f aca="false">1000*COUNT(Q$24:Q174)/N$16</f>
        <v>24.2999678146122</v>
      </c>
      <c r="J174" s="0" t="n">
        <f aca="false">$F$22*H174+$E$22*G174+$D$22</f>
        <v>816.765039848379</v>
      </c>
      <c r="K174" s="0" t="n">
        <f aca="false">J174/$F$9</f>
        <v>0.428723858773747</v>
      </c>
      <c r="L174" s="0" t="n">
        <f aca="false">K174*M174</f>
        <v>0.00207735273196645</v>
      </c>
      <c r="M174" s="0" t="n">
        <f aca="false">N174</f>
        <v>0.00484543299714688</v>
      </c>
      <c r="N174" s="0" t="n">
        <f aca="false">3600/(B174*N$15)</f>
        <v>0.00484543299714688</v>
      </c>
      <c r="O174" s="0" t="n">
        <f aca="false">ROUND(A174*P$13,0)</f>
        <v>183261</v>
      </c>
      <c r="P174" s="0" t="n">
        <f aca="false">O174-O173</f>
        <v>1211</v>
      </c>
      <c r="Q174" s="0" t="n">
        <f aca="false">F$9*(Q$23-P$13*1000/(P174*N$16))*P$13/SUM(P$24:P174)</f>
        <v>796.670301797345</v>
      </c>
      <c r="R174" s="0" t="n">
        <f aca="false">F$9*((Q$23^2 - (P$13*1000/(P174*N$16))^2)/2)/(1000*COUNT(Q$24:Q174)/N$16)</f>
        <v>796.820373733865</v>
      </c>
    </row>
    <row r="175" customFormat="false" ht="15" hidden="false" customHeight="true" outlineLevel="0" collapsed="false">
      <c r="A175" s="0" t="n">
        <f aca="false">SUM(M$23:M175)</f>
        <v>0.737890383871778</v>
      </c>
      <c r="B175" s="0" t="n">
        <f aca="false">C175*3600/1609.344</f>
        <v>74.2921187728043</v>
      </c>
      <c r="C175" s="0" t="n">
        <f aca="false">G175</f>
        <v>33.2115487761945</v>
      </c>
      <c r="D175" s="0" t="n">
        <f aca="false">(C175+C174)/2</f>
        <v>33.2125874525604</v>
      </c>
      <c r="E175" s="0" t="n">
        <f aca="false">F175*$F$9</f>
        <v>7.91516054999364</v>
      </c>
      <c r="F175" s="0" t="n">
        <f aca="false">(C174-C175)/0.5</f>
        <v>0.00415470546393237</v>
      </c>
      <c r="G175" s="0" t="n">
        <f aca="false">G174-L174</f>
        <v>33.2115487761945</v>
      </c>
      <c r="H175" s="0" t="n">
        <f aca="false">G175*G175</f>
        <v>1103.00697211354</v>
      </c>
      <c r="I175" s="0" t="n">
        <f aca="false">1000*COUNT(Q$24:Q175)/N$16</f>
        <v>24.4608947537818</v>
      </c>
      <c r="J175" s="0" t="n">
        <f aca="false">$F$22*H175+$E$22*G175+$D$22</f>
        <v>816.690290528693</v>
      </c>
      <c r="K175" s="0" t="n">
        <f aca="false">J175/$F$9</f>
        <v>0.428684622499895</v>
      </c>
      <c r="L175" s="0" t="n">
        <f aca="false">K175*M175</f>
        <v>0.00207729253989799</v>
      </c>
      <c r="M175" s="0" t="n">
        <f aca="false">N175</f>
        <v>0.00484573607465592</v>
      </c>
      <c r="N175" s="0" t="n">
        <f aca="false">3600/(B175*N$15)</f>
        <v>0.00484573607465592</v>
      </c>
      <c r="O175" s="0" t="n">
        <f aca="false">ROUND(A175*P$13,0)</f>
        <v>184473</v>
      </c>
      <c r="P175" s="0" t="n">
        <f aca="false">O175-O174</f>
        <v>1212</v>
      </c>
      <c r="Q175" s="0" t="n">
        <f aca="false">F$9*(Q$23-P$13*1000/(P175*N$16))*P$13/SUM(P$24:P175)</f>
        <v>862.635143162399</v>
      </c>
      <c r="R175" s="0" t="n">
        <f aca="false">F$9*((Q$23^2 - (P$13*1000/(P175*N$16))^2)/2)/(1000*COUNT(Q$24:Q175)/N$16)</f>
        <v>862.472963597397</v>
      </c>
    </row>
    <row r="176" customFormat="false" ht="15" hidden="false" customHeight="true" outlineLevel="0" collapsed="false">
      <c r="A176" s="0" t="n">
        <f aca="false">SUM(M$23:M176)</f>
        <v>0.742736423053076</v>
      </c>
      <c r="B176" s="0" t="n">
        <f aca="false">C176*3600/1609.344</f>
        <v>74.2874720017326</v>
      </c>
      <c r="C176" s="0" t="n">
        <f aca="false">G176</f>
        <v>33.2094714836546</v>
      </c>
      <c r="D176" s="0" t="n">
        <f aca="false">(C176+C175)/2</f>
        <v>33.2105101299245</v>
      </c>
      <c r="E176" s="0" t="n">
        <f aca="false">F176*$F$9</f>
        <v>7.91493120528566</v>
      </c>
      <c r="F176" s="0" t="n">
        <f aca="false">(C175-C176)/0.5</f>
        <v>0.00415458507980304</v>
      </c>
      <c r="G176" s="0" t="n">
        <f aca="false">G175-L175</f>
        <v>33.2094714836546</v>
      </c>
      <c r="H176" s="0" t="n">
        <f aca="false">G176*G176</f>
        <v>1102.86899622366</v>
      </c>
      <c r="I176" s="0" t="n">
        <f aca="false">1000*COUNT(Q$24:Q176)/N$16</f>
        <v>24.6218216929514</v>
      </c>
      <c r="J176" s="0" t="n">
        <f aca="false">$F$22*H176+$E$22*G176+$D$22</f>
        <v>816.615547562657</v>
      </c>
      <c r="K176" s="0" t="n">
        <f aca="false">J176/$F$9</f>
        <v>0.428645389561103</v>
      </c>
      <c r="L176" s="0" t="n">
        <f aca="false">K176*M176</f>
        <v>0.002077232352696</v>
      </c>
      <c r="M176" s="0" t="n">
        <f aca="false">N176</f>
        <v>0.00484603918129834</v>
      </c>
      <c r="N176" s="0" t="n">
        <f aca="false">3600/(B176*N$15)</f>
        <v>0.00484603918129834</v>
      </c>
      <c r="O176" s="0" t="n">
        <f aca="false">ROUND(A176*P$13,0)</f>
        <v>185684</v>
      </c>
      <c r="P176" s="0" t="n">
        <f aca="false">O176-O175</f>
        <v>1211</v>
      </c>
      <c r="Q176" s="0" t="n">
        <f aca="false">F$9*(Q$23-P$13*1000/(P176*N$16))*P$13/SUM(P$24:P176)</f>
        <v>786.206889570513</v>
      </c>
      <c r="R176" s="0" t="n">
        <f aca="false">F$9*((Q$23^2 - (P$13*1000/(P176*N$16))^2)/2)/(1000*COUNT(Q$24:Q176)/N$16)</f>
        <v>786.404421136036</v>
      </c>
    </row>
    <row r="177" customFormat="false" ht="15" hidden="false" customHeight="true" outlineLevel="0" collapsed="false">
      <c r="A177" s="0" t="n">
        <f aca="false">SUM(M$23:M177)</f>
        <v>0.747582765370155</v>
      </c>
      <c r="B177" s="0" t="n">
        <f aca="false">C177*3600/1609.344</f>
        <v>74.2828253652958</v>
      </c>
      <c r="C177" s="0" t="n">
        <f aca="false">G177</f>
        <v>33.2073942513019</v>
      </c>
      <c r="D177" s="0" t="n">
        <f aca="false">(C177+C176)/2</f>
        <v>33.2084328674782</v>
      </c>
      <c r="E177" s="0" t="n">
        <f aca="false">F177*$F$9</f>
        <v>7.91470187909577</v>
      </c>
      <c r="F177" s="0" t="n">
        <f aca="false">(C176-C177)/0.5</f>
        <v>0.00415446470539393</v>
      </c>
      <c r="G177" s="0" t="n">
        <f aca="false">G176-L176</f>
        <v>33.2073942513019</v>
      </c>
      <c r="H177" s="0" t="n">
        <f aca="false">G177*G177</f>
        <v>1102.7310329614</v>
      </c>
      <c r="I177" s="0" t="n">
        <f aca="false">1000*COUNT(Q$24:Q177)/N$16</f>
        <v>24.782748632121</v>
      </c>
      <c r="J177" s="0" t="n">
        <f aca="false">$F$22*H177+$E$22*G177+$D$22</f>
        <v>816.54081094973</v>
      </c>
      <c r="K177" s="0" t="n">
        <f aca="false">J177/$F$9</f>
        <v>0.428606159957089</v>
      </c>
      <c r="L177" s="0" t="n">
        <f aca="false">K177*M177</f>
        <v>0.00207717217036064</v>
      </c>
      <c r="M177" s="0" t="n">
        <f aca="false">N177</f>
        <v>0.0048463423170787</v>
      </c>
      <c r="N177" s="0" t="n">
        <f aca="false">3600/(B177*N$15)</f>
        <v>0.0048463423170787</v>
      </c>
      <c r="O177" s="0" t="n">
        <f aca="false">ROUND(A177*P$13,0)</f>
        <v>186896</v>
      </c>
      <c r="P177" s="0" t="n">
        <f aca="false">O177-O176</f>
        <v>1212</v>
      </c>
      <c r="Q177" s="0" t="n">
        <f aca="false">F$9*(Q$23-P$13*1000/(P177*N$16))*P$13/SUM(P$24:P177)</f>
        <v>851.379300538527</v>
      </c>
      <c r="R177" s="0" t="n">
        <f aca="false">F$9*((Q$23^2 - (P$13*1000/(P177*N$16))^2)/2)/(1000*COUNT(Q$24:Q177)/N$16)</f>
        <v>851.27201601821</v>
      </c>
    </row>
    <row r="178" customFormat="false" ht="15" hidden="false" customHeight="true" outlineLevel="0" collapsed="false">
      <c r="A178" s="0" t="n">
        <f aca="false">SUM(M$23:M178)</f>
        <v>0.752429410852156</v>
      </c>
      <c r="B178" s="0" t="n">
        <f aca="false">C178*3600/1609.344</f>
        <v>74.2781788634831</v>
      </c>
      <c r="C178" s="0" t="n">
        <f aca="false">G178</f>
        <v>33.2053170791315</v>
      </c>
      <c r="D178" s="0" t="n">
        <f aca="false">(C178+C177)/2</f>
        <v>33.2063556652167</v>
      </c>
      <c r="E178" s="0" t="n">
        <f aca="false">F178*$F$9</f>
        <v>7.91447257145101</v>
      </c>
      <c r="F178" s="0" t="n">
        <f aca="false">(C177-C178)/0.5</f>
        <v>0.00415434434071926</v>
      </c>
      <c r="G178" s="0" t="n">
        <f aca="false">G177-L177</f>
        <v>33.2053170791315</v>
      </c>
      <c r="H178" s="0" t="n">
        <f aca="false">G178*G178</f>
        <v>1102.59308232566</v>
      </c>
      <c r="I178" s="0" t="n">
        <f aca="false">1000*COUNT(Q$24:Q178)/N$16</f>
        <v>24.9436755712906</v>
      </c>
      <c r="J178" s="0" t="n">
        <f aca="false">$F$22*H178+$E$22*G178+$D$22</f>
        <v>816.466080689374</v>
      </c>
      <c r="K178" s="0" t="n">
        <f aca="false">J178/$F$9</f>
        <v>0.42856693368757</v>
      </c>
      <c r="L178" s="0" t="n">
        <f aca="false">K178*M178</f>
        <v>0.0020771119928921</v>
      </c>
      <c r="M178" s="0" t="n">
        <f aca="false">N178</f>
        <v>0.0048466454820015</v>
      </c>
      <c r="N178" s="0" t="n">
        <f aca="false">3600/(B178*N$15)</f>
        <v>0.0048466454820015</v>
      </c>
      <c r="O178" s="0" t="n">
        <f aca="false">ROUND(A178*P$13,0)</f>
        <v>188107</v>
      </c>
      <c r="P178" s="0" t="n">
        <f aca="false">O178-O177</f>
        <v>1211</v>
      </c>
      <c r="Q178" s="0" t="n">
        <f aca="false">F$9*(Q$23-P$13*1000/(P178*N$16))*P$13/SUM(P$24:P178)</f>
        <v>776.014765715176</v>
      </c>
      <c r="R178" s="0" t="n">
        <f aca="false">F$9*((Q$23^2 - (P$13*1000/(P178*N$16))^2)/2)/(1000*COUNT(Q$24:Q178)/N$16)</f>
        <v>776.257267314926</v>
      </c>
    </row>
    <row r="179" customFormat="false" ht="15" hidden="false" customHeight="true" outlineLevel="0" collapsed="false">
      <c r="A179" s="0" t="n">
        <f aca="false">SUM(M$23:M179)</f>
        <v>0.757276359528227</v>
      </c>
      <c r="B179" s="0" t="n">
        <f aca="false">C179*3600/1609.344</f>
        <v>74.2735324962836</v>
      </c>
      <c r="C179" s="0" t="n">
        <f aca="false">G179</f>
        <v>33.2032399671386</v>
      </c>
      <c r="D179" s="0" t="n">
        <f aca="false">(C179+C178)/2</f>
        <v>33.2042785231351</v>
      </c>
      <c r="E179" s="0" t="n">
        <f aca="false">F179*$F$9</f>
        <v>7.91424328235141</v>
      </c>
      <c r="F179" s="0" t="n">
        <f aca="false">(C178-C179)/0.5</f>
        <v>0.00415422398577903</v>
      </c>
      <c r="G179" s="0" t="n">
        <f aca="false">G178-L178</f>
        <v>33.2032399671386</v>
      </c>
      <c r="H179" s="0" t="n">
        <f aca="false">G179*G179</f>
        <v>1102.45514431539</v>
      </c>
      <c r="I179" s="0" t="n">
        <f aca="false">1000*COUNT(Q$24:Q179)/N$16</f>
        <v>25.1046025104602</v>
      </c>
      <c r="J179" s="0" t="n">
        <f aca="false">$F$22*H179+$E$22*G179+$D$22</f>
        <v>816.39135678105</v>
      </c>
      <c r="K179" s="0" t="n">
        <f aca="false">J179/$F$9</f>
        <v>0.428527710752262</v>
      </c>
      <c r="L179" s="0" t="n">
        <f aca="false">K179*M179</f>
        <v>0.00207705182029054</v>
      </c>
      <c r="M179" s="0" t="n">
        <f aca="false">N179</f>
        <v>0.0048469486760713</v>
      </c>
      <c r="N179" s="0" t="n">
        <f aca="false">3600/(B179*N$15)</f>
        <v>0.0048469486760713</v>
      </c>
      <c r="O179" s="0" t="n">
        <f aca="false">ROUND(A179*P$13,0)</f>
        <v>189319</v>
      </c>
      <c r="P179" s="0" t="n">
        <f aca="false">O179-O178</f>
        <v>1212</v>
      </c>
      <c r="Q179" s="0" t="n">
        <f aca="false">F$9*(Q$23-P$13*1000/(P179*N$16))*P$13/SUM(P$24:P179)</f>
        <v>840.413411685169</v>
      </c>
      <c r="R179" s="0" t="n">
        <f aca="false">F$9*((Q$23^2 - (P$13*1000/(P179*N$16))^2)/2)/(1000*COUNT(Q$24:Q179)/N$16)</f>
        <v>840.358272223105</v>
      </c>
    </row>
    <row r="180" customFormat="false" ht="15" hidden="false" customHeight="true" outlineLevel="0" collapsed="false">
      <c r="A180" s="0" t="n">
        <f aca="false">SUM(M$23:M180)</f>
        <v>0.76212361142752</v>
      </c>
      <c r="B180" s="0" t="n">
        <f aca="false">C180*3600/1609.344</f>
        <v>74.2688862636863</v>
      </c>
      <c r="C180" s="0" t="n">
        <f aca="false">G180</f>
        <v>33.2011629153183</v>
      </c>
      <c r="D180" s="0" t="n">
        <f aca="false">(C180+C179)/2</f>
        <v>33.2022014412285</v>
      </c>
      <c r="E180" s="0" t="n">
        <f aca="false">F180*$F$9</f>
        <v>7.91401401182402</v>
      </c>
      <c r="F180" s="0" t="n">
        <f aca="false">(C179-C180)/0.5</f>
        <v>0.00415410364058744</v>
      </c>
      <c r="G180" s="0" t="n">
        <f aca="false">G179-L179</f>
        <v>33.2011629153183</v>
      </c>
      <c r="H180" s="0" t="n">
        <f aca="false">G180*G180</f>
        <v>1102.31721892951</v>
      </c>
      <c r="I180" s="0" t="n">
        <f aca="false">1000*COUNT(Q$24:Q180)/N$16</f>
        <v>25.2655294496299</v>
      </c>
      <c r="J180" s="0" t="n">
        <f aca="false">$F$22*H180+$E$22*G180+$D$22</f>
        <v>816.316639224218</v>
      </c>
      <c r="K180" s="0" t="n">
        <f aca="false">J180/$F$9</f>
        <v>0.428488491150884</v>
      </c>
      <c r="L180" s="0" t="n">
        <f aca="false">K180*M180</f>
        <v>0.00207699165255615</v>
      </c>
      <c r="M180" s="0" t="n">
        <f aca="false">N180</f>
        <v>0.00484725189929261</v>
      </c>
      <c r="N180" s="0" t="n">
        <f aca="false">3600/(B180*N$15)</f>
        <v>0.00484725189929261</v>
      </c>
      <c r="O180" s="0" t="n">
        <f aca="false">ROUND(A180*P$13,0)</f>
        <v>190531</v>
      </c>
      <c r="P180" s="0" t="n">
        <f aca="false">O180-O179</f>
        <v>1212</v>
      </c>
      <c r="Q180" s="0" t="n">
        <f aca="false">F$9*(Q$23-P$13*1000/(P180*N$16))*P$13/SUM(P$24:P180)</f>
        <v>835.03351586799</v>
      </c>
      <c r="R180" s="0" t="n">
        <f aca="false">F$9*((Q$23^2 - (P$13*1000/(P180*N$16))^2)/2)/(1000*COUNT(Q$24:Q180)/N$16)</f>
        <v>835.005671763085</v>
      </c>
    </row>
    <row r="181" customFormat="false" ht="15" hidden="false" customHeight="true" outlineLevel="0" collapsed="false">
      <c r="A181" s="0" t="n">
        <f aca="false">SUM(M$23:M181)</f>
        <v>0.76697116657919</v>
      </c>
      <c r="B181" s="0" t="n">
        <f aca="false">C181*3600/1609.344</f>
        <v>74.2642401656804</v>
      </c>
      <c r="C181" s="0" t="n">
        <f aca="false">G181</f>
        <v>33.1990859236658</v>
      </c>
      <c r="D181" s="0" t="n">
        <f aca="false">(C181+C180)/2</f>
        <v>33.200124419492</v>
      </c>
      <c r="E181" s="0" t="n">
        <f aca="false">F181*$F$9</f>
        <v>7.91378475981471</v>
      </c>
      <c r="F181" s="0" t="n">
        <f aca="false">(C180-C181)/0.5</f>
        <v>0.00415398330511607</v>
      </c>
      <c r="G181" s="0" t="n">
        <f aca="false">G180-L180</f>
        <v>33.1990859236658</v>
      </c>
      <c r="H181" s="0" t="n">
        <f aca="false">G181*G181</f>
        <v>1102.17930616694</v>
      </c>
      <c r="I181" s="0" t="n">
        <f aca="false">1000*COUNT(Q$24:Q181)/N$16</f>
        <v>25.4264563887995</v>
      </c>
      <c r="J181" s="0" t="n">
        <f aca="false">$F$22*H181+$E$22*G181+$D$22</f>
        <v>816.241928018341</v>
      </c>
      <c r="K181" s="0" t="n">
        <f aca="false">J181/$F$9</f>
        <v>0.428449274883151</v>
      </c>
      <c r="L181" s="0" t="n">
        <f aca="false">K181*M181</f>
        <v>0.00207693148968908</v>
      </c>
      <c r="M181" s="0" t="n">
        <f aca="false">N181</f>
        <v>0.00484755515166997</v>
      </c>
      <c r="N181" s="0" t="n">
        <f aca="false">3600/(B181*N$15)</f>
        <v>0.00484755515166997</v>
      </c>
      <c r="O181" s="0" t="n">
        <f aca="false">ROUND(A181*P$13,0)</f>
        <v>191743</v>
      </c>
      <c r="P181" s="0" t="n">
        <f aca="false">O181-O180</f>
        <v>1212</v>
      </c>
      <c r="Q181" s="0" t="n">
        <f aca="false">F$9*(Q$23-P$13*1000/(P181*N$16))*P$13/SUM(P$24:P181)</f>
        <v>829.722060599457</v>
      </c>
      <c r="R181" s="0" t="n">
        <f aca="false">F$9*((Q$23^2 - (P$13*1000/(P181*N$16))^2)/2)/(1000*COUNT(Q$24:Q181)/N$16)</f>
        <v>829.720825739268</v>
      </c>
    </row>
    <row r="182" customFormat="false" ht="15" hidden="false" customHeight="true" outlineLevel="0" collapsed="false">
      <c r="A182" s="0" t="n">
        <f aca="false">SUM(M$23:M182)</f>
        <v>0.771819025012398</v>
      </c>
      <c r="B182" s="0" t="n">
        <f aca="false">C182*3600/1609.344</f>
        <v>74.259594202255</v>
      </c>
      <c r="C182" s="0" t="n">
        <f aca="false">G182</f>
        <v>33.1970089921761</v>
      </c>
      <c r="D182" s="0" t="n">
        <f aca="false">(C182+C181)/2</f>
        <v>33.1980474579209</v>
      </c>
      <c r="E182" s="0" t="n">
        <f aca="false">F182*$F$9</f>
        <v>7.91355552635054</v>
      </c>
      <c r="F182" s="0" t="n">
        <f aca="false">(C181-C182)/0.5</f>
        <v>0.00415386297937914</v>
      </c>
      <c r="G182" s="0" t="n">
        <f aca="false">G181-L181</f>
        <v>33.1970089921761</v>
      </c>
      <c r="H182" s="0" t="n">
        <f aca="false">G182*G182</f>
        <v>1102.04140602662</v>
      </c>
      <c r="I182" s="0" t="n">
        <f aca="false">1000*COUNT(Q$24:Q182)/N$16</f>
        <v>25.5873833279691</v>
      </c>
      <c r="J182" s="0" t="n">
        <f aca="false">$F$22*H182+$E$22*G182+$D$22</f>
        <v>816.167223162878</v>
      </c>
      <c r="K182" s="0" t="n">
        <f aca="false">J182/$F$9</f>
        <v>0.428410061948781</v>
      </c>
      <c r="L182" s="0" t="n">
        <f aca="false">K182*M182</f>
        <v>0.00207687133168953</v>
      </c>
      <c r="M182" s="0" t="n">
        <f aca="false">N182</f>
        <v>0.00484785843320792</v>
      </c>
      <c r="N182" s="0" t="n">
        <f aca="false">3600/(B182*N$15)</f>
        <v>0.00484785843320792</v>
      </c>
      <c r="O182" s="0" t="n">
        <f aca="false">ROUND(A182*P$13,0)</f>
        <v>192955</v>
      </c>
      <c r="P182" s="0" t="n">
        <f aca="false">O182-O181</f>
        <v>1212</v>
      </c>
      <c r="Q182" s="0" t="n">
        <f aca="false">F$9*(Q$23-P$13*1000/(P182*N$16))*P$13/SUM(P$24:P182)</f>
        <v>824.4777481307</v>
      </c>
      <c r="R182" s="0" t="n">
        <f aca="false">F$9*((Q$23^2 - (P$13*1000/(P182*N$16))^2)/2)/(1000*COUNT(Q$24:Q182)/N$16)</f>
        <v>824.502455766065</v>
      </c>
    </row>
    <row r="183" customFormat="false" ht="15" hidden="false" customHeight="true" outlineLevel="0" collapsed="false">
      <c r="A183" s="0" t="n">
        <f aca="false">SUM(M$23:M183)</f>
        <v>0.776667186756309</v>
      </c>
      <c r="B183" s="0" t="n">
        <f aca="false">C183*3600/1609.344</f>
        <v>74.2549483733992</v>
      </c>
      <c r="C183" s="0" t="n">
        <f aca="false">G183</f>
        <v>33.1949321208444</v>
      </c>
      <c r="D183" s="0" t="n">
        <f aca="false">(C183+C182)/2</f>
        <v>33.1959705565102</v>
      </c>
      <c r="E183" s="0" t="n">
        <f aca="false">F183*$F$9</f>
        <v>7.91332631143152</v>
      </c>
      <c r="F183" s="0" t="n">
        <f aca="false">(C182-C183)/0.5</f>
        <v>0.00415374266337665</v>
      </c>
      <c r="G183" s="0" t="n">
        <f aca="false">G182-L182</f>
        <v>33.1949321208444</v>
      </c>
      <c r="H183" s="0" t="n">
        <f aca="false">G183*G183</f>
        <v>1101.90351850747</v>
      </c>
      <c r="I183" s="0" t="n">
        <f aca="false">1000*COUNT(Q$24:Q183)/N$16</f>
        <v>25.7483102671387</v>
      </c>
      <c r="J183" s="0" t="n">
        <f aca="false">$F$22*H183+$E$22*G183+$D$22</f>
        <v>816.092524657292</v>
      </c>
      <c r="K183" s="0" t="n">
        <f aca="false">J183/$F$9</f>
        <v>0.428370852347492</v>
      </c>
      <c r="L183" s="0" t="n">
        <f aca="false">K183*M183</f>
        <v>0.00207681117855766</v>
      </c>
      <c r="M183" s="0" t="n">
        <f aca="false">N183</f>
        <v>0.004848161743911</v>
      </c>
      <c r="N183" s="0" t="n">
        <f aca="false">3600/(B183*N$15)</f>
        <v>0.004848161743911</v>
      </c>
      <c r="O183" s="0" t="n">
        <f aca="false">ROUND(A183*P$13,0)</f>
        <v>194167</v>
      </c>
      <c r="P183" s="0" t="n">
        <f aca="false">O183-O182</f>
        <v>1212</v>
      </c>
      <c r="Q183" s="0" t="n">
        <f aca="false">F$9*(Q$23-P$13*1000/(P183*N$16))*P$13/SUM(P$24:P183)</f>
        <v>819.299313316797</v>
      </c>
      <c r="R183" s="0" t="n">
        <f aca="false">F$9*((Q$23^2 - (P$13*1000/(P183*N$16))^2)/2)/(1000*COUNT(Q$24:Q183)/N$16)</f>
        <v>819.349315417527</v>
      </c>
    </row>
    <row r="184" customFormat="false" ht="15" hidden="false" customHeight="true" outlineLevel="0" collapsed="false">
      <c r="A184" s="0" t="n">
        <f aca="false">SUM(M$23:M184)</f>
        <v>0.781515651840093</v>
      </c>
      <c r="B184" s="0" t="n">
        <f aca="false">C184*3600/1609.344</f>
        <v>74.2503026791021</v>
      </c>
      <c r="C184" s="0" t="n">
        <f aca="false">G184</f>
        <v>33.1928553096658</v>
      </c>
      <c r="D184" s="0" t="n">
        <f aca="false">(C184+C183)/2</f>
        <v>33.1938937152551</v>
      </c>
      <c r="E184" s="0" t="n">
        <f aca="false">F184*$F$9</f>
        <v>7.91309711505764</v>
      </c>
      <c r="F184" s="0" t="n">
        <f aca="false">(C183-C184)/0.5</f>
        <v>0.00415362235710859</v>
      </c>
      <c r="G184" s="0" t="n">
        <f aca="false">G183-L183</f>
        <v>33.1928553096658</v>
      </c>
      <c r="H184" s="0" t="n">
        <f aca="false">G184*G184</f>
        <v>1101.76564360841</v>
      </c>
      <c r="I184" s="0" t="n">
        <f aca="false">1000*COUNT(Q$24:Q184)/N$16</f>
        <v>25.9092372063083</v>
      </c>
      <c r="J184" s="0" t="n">
        <f aca="false">$F$22*H184+$E$22*G184+$D$22</f>
        <v>816.017832501043</v>
      </c>
      <c r="K184" s="0" t="n">
        <f aca="false">J184/$F$9</f>
        <v>0.428331646079</v>
      </c>
      <c r="L184" s="0" t="n">
        <f aca="false">K184*M184</f>
        <v>0.00207675103029364</v>
      </c>
      <c r="M184" s="0" t="n">
        <f aca="false">N184</f>
        <v>0.00484846508378373</v>
      </c>
      <c r="N184" s="0" t="n">
        <f aca="false">3600/(B184*N$15)</f>
        <v>0.00484846508378373</v>
      </c>
      <c r="O184" s="0" t="n">
        <f aca="false">ROUND(A184*P$13,0)</f>
        <v>195379</v>
      </c>
      <c r="P184" s="0" t="n">
        <f aca="false">O184-O183</f>
        <v>1212</v>
      </c>
      <c r="Q184" s="0" t="n">
        <f aca="false">F$9*(Q$23-P$13*1000/(P184*N$16))*P$13/SUM(P$24:P184)</f>
        <v>814.185522599263</v>
      </c>
      <c r="R184" s="0" t="n">
        <f aca="false">F$9*((Q$23^2 - (P$13*1000/(P184*N$16))^2)/2)/(1000*COUNT(Q$24:Q184)/N$16)</f>
        <v>814.26018923481</v>
      </c>
    </row>
    <row r="185" customFormat="false" ht="15" hidden="false" customHeight="true" outlineLevel="0" collapsed="false">
      <c r="A185" s="0" t="n">
        <f aca="false">SUM(M$23:M185)</f>
        <v>0.786364420292923</v>
      </c>
      <c r="B185" s="0" t="n">
        <f aca="false">C185*3600/1609.344</f>
        <v>74.2456571193529</v>
      </c>
      <c r="C185" s="0" t="n">
        <f aca="false">G185</f>
        <v>33.1907785586355</v>
      </c>
      <c r="D185" s="0" t="n">
        <f aca="false">(C185+C184)/2</f>
        <v>33.1918169341507</v>
      </c>
      <c r="E185" s="0" t="n">
        <f aca="false">F185*$F$9</f>
        <v>7.91286793725598</v>
      </c>
      <c r="F185" s="0" t="n">
        <f aca="false">(C184-C185)/0.5</f>
        <v>0.00415350206058918</v>
      </c>
      <c r="G185" s="0" t="n">
        <f aca="false">G184-L184</f>
        <v>33.1907785586355</v>
      </c>
      <c r="H185" s="0" t="n">
        <f aca="false">G185*G185</f>
        <v>1101.62778132838</v>
      </c>
      <c r="I185" s="0" t="n">
        <f aca="false">1000*COUNT(Q$24:Q185)/N$16</f>
        <v>26.070164145478</v>
      </c>
      <c r="J185" s="0" t="n">
        <f aca="false">$F$22*H185+$E$22*G185+$D$22</f>
        <v>815.943146693593</v>
      </c>
      <c r="K185" s="0" t="n">
        <f aca="false">J185/$F$9</f>
        <v>0.428292443143023</v>
      </c>
      <c r="L185" s="0" t="n">
        <f aca="false">K185*M185</f>
        <v>0.00207669088689765</v>
      </c>
      <c r="M185" s="0" t="n">
        <f aca="false">N185</f>
        <v>0.00484876845283065</v>
      </c>
      <c r="N185" s="0" t="n">
        <f aca="false">3600/(B185*N$15)</f>
        <v>0.00484876845283065</v>
      </c>
      <c r="O185" s="0" t="n">
        <f aca="false">ROUND(A185*P$13,0)</f>
        <v>196591</v>
      </c>
      <c r="P185" s="0" t="n">
        <f aca="false">O185-O184</f>
        <v>1212</v>
      </c>
      <c r="Q185" s="0" t="n">
        <f aca="false">F$9*(Q$23-P$13*1000/(P185*N$16))*P$13/SUM(P$24:P185)</f>
        <v>809.135173026405</v>
      </c>
      <c r="R185" s="0" t="n">
        <f aca="false">F$9*((Q$23^2 - (P$13*1000/(P185*N$16))^2)/2)/(1000*COUNT(Q$24:Q185)/N$16)</f>
        <v>809.233891770397</v>
      </c>
    </row>
    <row r="186" customFormat="false" ht="15" hidden="false" customHeight="true" outlineLevel="0" collapsed="false">
      <c r="A186" s="0" t="n">
        <f aca="false">SUM(M$23:M186)</f>
        <v>0.79121349214398</v>
      </c>
      <c r="B186" s="0" t="n">
        <f aca="false">C186*3600/1609.344</f>
        <v>74.2410116941406</v>
      </c>
      <c r="C186" s="0" t="n">
        <f aca="false">G186</f>
        <v>33.1887018677486</v>
      </c>
      <c r="D186" s="0" t="n">
        <f aca="false">(C186+C185)/2</f>
        <v>33.1897402131921</v>
      </c>
      <c r="E186" s="0" t="n">
        <f aca="false">F186*$F$9</f>
        <v>7.9126387779724</v>
      </c>
      <c r="F186" s="0" t="n">
        <f aca="false">(C185-C186)/0.5</f>
        <v>0.00415338177378999</v>
      </c>
      <c r="G186" s="0" t="n">
        <f aca="false">G185-L185</f>
        <v>33.1887018677486</v>
      </c>
      <c r="H186" s="0" t="n">
        <f aca="false">G186*G186</f>
        <v>1101.4899316663</v>
      </c>
      <c r="I186" s="0" t="n">
        <f aca="false">1000*COUNT(Q$24:Q186)/N$16</f>
        <v>26.2310910846476</v>
      </c>
      <c r="J186" s="0" t="n">
        <f aca="false">$F$22*H186+$E$22*G186+$D$22</f>
        <v>815.868467234402</v>
      </c>
      <c r="K186" s="0" t="n">
        <f aca="false">J186/$F$9</f>
        <v>0.428253243539277</v>
      </c>
      <c r="L186" s="0" t="n">
        <f aca="false">K186*M186</f>
        <v>0.00207663074836987</v>
      </c>
      <c r="M186" s="0" t="n">
        <f aca="false">N186</f>
        <v>0.00484907185105631</v>
      </c>
      <c r="N186" s="0" t="n">
        <f aca="false">3600/(B186*N$15)</f>
        <v>0.00484907185105631</v>
      </c>
      <c r="O186" s="0" t="n">
        <f aca="false">ROUND(A186*P$13,0)</f>
        <v>197803</v>
      </c>
      <c r="P186" s="0" t="n">
        <f aca="false">O186-O185</f>
        <v>1212</v>
      </c>
      <c r="Q186" s="0" t="n">
        <f aca="false">F$9*(Q$23-P$13*1000/(P186*N$16))*P$13/SUM(P$24:P186)</f>
        <v>804.147091309911</v>
      </c>
      <c r="R186" s="0" t="n">
        <f aca="false">F$9*((Q$23^2 - (P$13*1000/(P186*N$16))^2)/2)/(1000*COUNT(Q$24:Q186)/N$16)</f>
        <v>804.269266667511</v>
      </c>
    </row>
    <row r="187" customFormat="false" ht="15" hidden="false" customHeight="true" outlineLevel="0" collapsed="false">
      <c r="A187" s="0" t="n">
        <f aca="false">SUM(M$23:M187)</f>
        <v>0.796062867422445</v>
      </c>
      <c r="B187" s="0" t="n">
        <f aca="false">C187*3600/1609.344</f>
        <v>74.2363664034544</v>
      </c>
      <c r="C187" s="0" t="n">
        <f aca="false">G187</f>
        <v>33.1866252370003</v>
      </c>
      <c r="D187" s="0" t="n">
        <f aca="false">(C187+C186)/2</f>
        <v>33.1876635523744</v>
      </c>
      <c r="E187" s="0" t="n">
        <f aca="false">F187*$F$9</f>
        <v>7.91240963726103</v>
      </c>
      <c r="F187" s="0" t="n">
        <f aca="false">(C186-C187)/0.5</f>
        <v>0.00415326149673945</v>
      </c>
      <c r="G187" s="0" t="n">
        <f aca="false">G186-L186</f>
        <v>33.1866252370003</v>
      </c>
      <c r="H187" s="0" t="n">
        <f aca="false">G187*G187</f>
        <v>1101.3520946211</v>
      </c>
      <c r="I187" s="0" t="n">
        <f aca="false">1000*COUNT(Q$24:Q187)/N$16</f>
        <v>26.3920180238172</v>
      </c>
      <c r="J187" s="0" t="n">
        <f aca="false">$F$22*H187+$E$22*G187+$D$22</f>
        <v>815.793794122933</v>
      </c>
      <c r="K187" s="0" t="n">
        <f aca="false">J187/$F$9</f>
        <v>0.42821404726748</v>
      </c>
      <c r="L187" s="0" t="n">
        <f aca="false">K187*M187</f>
        <v>0.00207657061471047</v>
      </c>
      <c r="M187" s="0" t="n">
        <f aca="false">N187</f>
        <v>0.00484937527846525</v>
      </c>
      <c r="N187" s="0" t="n">
        <f aca="false">3600/(B187*N$15)</f>
        <v>0.00484937527846525</v>
      </c>
      <c r="O187" s="0" t="n">
        <f aca="false">ROUND(A187*P$13,0)</f>
        <v>199016</v>
      </c>
      <c r="P187" s="0" t="n">
        <f aca="false">O187-O186</f>
        <v>1213</v>
      </c>
      <c r="Q187" s="0" t="n">
        <f aca="false">F$9*(Q$23-P$13*1000/(P187*N$16))*P$13/SUM(P$24:P187)</f>
        <v>865.103651863293</v>
      </c>
      <c r="R187" s="0" t="n">
        <f aca="false">F$9*((Q$23^2 - (P$13*1000/(P187*N$16))^2)/2)/(1000*COUNT(Q$24:Q187)/N$16)</f>
        <v>864.910147405347</v>
      </c>
    </row>
    <row r="188" customFormat="false" ht="15" hidden="false" customHeight="true" outlineLevel="0" collapsed="false">
      <c r="A188" s="0" t="n">
        <f aca="false">SUM(M$23:M188)</f>
        <v>0.800912546157507</v>
      </c>
      <c r="B188" s="0" t="n">
        <f aca="false">C188*3600/1609.344</f>
        <v>74.2317212472833</v>
      </c>
      <c r="C188" s="0" t="n">
        <f aca="false">G188</f>
        <v>33.1845486663856</v>
      </c>
      <c r="D188" s="0" t="n">
        <f aca="false">(C188+C187)/2</f>
        <v>33.1855869516929</v>
      </c>
      <c r="E188" s="0" t="n">
        <f aca="false">F188*$F$9</f>
        <v>7.91218051509482</v>
      </c>
      <c r="F188" s="0" t="n">
        <f aca="false">(C187-C188)/0.5</f>
        <v>0.00415314122942334</v>
      </c>
      <c r="G188" s="0" t="n">
        <f aca="false">G187-L187</f>
        <v>33.1845486663856</v>
      </c>
      <c r="H188" s="0" t="n">
        <f aca="false">G188*G188</f>
        <v>1101.21427019171</v>
      </c>
      <c r="I188" s="0" t="n">
        <f aca="false">1000*COUNT(Q$24:Q188)/N$16</f>
        <v>26.5529449629868</v>
      </c>
      <c r="J188" s="0" t="n">
        <f aca="false">$F$22*H188+$E$22*G188+$D$22</f>
        <v>815.719127358646</v>
      </c>
      <c r="K188" s="0" t="n">
        <f aca="false">J188/$F$9</f>
        <v>0.42817485432735</v>
      </c>
      <c r="L188" s="0" t="n">
        <f aca="false">K188*M188</f>
        <v>0.00207651048591962</v>
      </c>
      <c r="M188" s="0" t="n">
        <f aca="false">N188</f>
        <v>0.004849678735062</v>
      </c>
      <c r="N188" s="0" t="n">
        <f aca="false">3600/(B188*N$15)</f>
        <v>0.004849678735062</v>
      </c>
      <c r="O188" s="0" t="n">
        <f aca="false">ROUND(A188*P$13,0)</f>
        <v>200228</v>
      </c>
      <c r="P188" s="0" t="n">
        <f aca="false">O188-O187</f>
        <v>1212</v>
      </c>
      <c r="Q188" s="0" t="n">
        <f aca="false">F$9*(Q$23-P$13*1000/(P188*N$16))*P$13/SUM(P$24:P188)</f>
        <v>794.349190027546</v>
      </c>
      <c r="R188" s="0" t="n">
        <f aca="false">F$9*((Q$23^2 - (P$13*1000/(P188*N$16))^2)/2)/(1000*COUNT(Q$24:Q188)/N$16)</f>
        <v>794.520548283663</v>
      </c>
    </row>
    <row r="189" customFormat="false" ht="15" hidden="false" customHeight="true" outlineLevel="0" collapsed="false">
      <c r="A189" s="0" t="n">
        <f aca="false">SUM(M$23:M189)</f>
        <v>0.805762528378358</v>
      </c>
      <c r="B189" s="0" t="n">
        <f aca="false">C189*3600/1609.344</f>
        <v>74.2270762256166</v>
      </c>
      <c r="C189" s="0" t="n">
        <f aca="false">G189</f>
        <v>33.1824721558996</v>
      </c>
      <c r="D189" s="0" t="n">
        <f aca="false">(C189+C188)/2</f>
        <v>33.1835104111426</v>
      </c>
      <c r="E189" s="0" t="n">
        <f aca="false">F189*$F$9</f>
        <v>7.91195141147374</v>
      </c>
      <c r="F189" s="0" t="n">
        <f aca="false">(C188-C189)/0.5</f>
        <v>0.00415302097184167</v>
      </c>
      <c r="G189" s="0" t="n">
        <f aca="false">G188-L188</f>
        <v>33.1824721558996</v>
      </c>
      <c r="H189" s="0" t="n">
        <f aca="false">G189*G189</f>
        <v>1101.07645837705</v>
      </c>
      <c r="I189" s="0" t="n">
        <f aca="false">1000*COUNT(Q$24:Q189)/N$16</f>
        <v>26.7138719021564</v>
      </c>
      <c r="J189" s="0" t="n">
        <f aca="false">$F$22*H189+$E$22*G189+$D$22</f>
        <v>815.644466941003</v>
      </c>
      <c r="K189" s="0" t="n">
        <f aca="false">J189/$F$9</f>
        <v>0.428135664718604</v>
      </c>
      <c r="L189" s="0" t="n">
        <f aca="false">K189*M189</f>
        <v>0.0020764503619975</v>
      </c>
      <c r="M189" s="0" t="n">
        <f aca="false">N189</f>
        <v>0.0048499822208511</v>
      </c>
      <c r="N189" s="0" t="n">
        <f aca="false">3600/(B189*N$15)</f>
        <v>0.0048499822208511</v>
      </c>
      <c r="O189" s="0" t="n">
        <f aca="false">ROUND(A189*P$13,0)</f>
        <v>201441</v>
      </c>
      <c r="P189" s="0" t="n">
        <f aca="false">O189-O188</f>
        <v>1213</v>
      </c>
      <c r="Q189" s="0" t="n">
        <f aca="false">F$9*(Q$23-P$13*1000/(P189*N$16))*P$13/SUM(P$24:P189)</f>
        <v>854.626894576981</v>
      </c>
      <c r="R189" s="0" t="n">
        <f aca="false">F$9*((Q$23^2 - (P$13*1000/(P189*N$16))^2)/2)/(1000*COUNT(Q$24:Q189)/N$16)</f>
        <v>854.48954321974</v>
      </c>
    </row>
    <row r="190" customFormat="false" ht="15" hidden="false" customHeight="true" outlineLevel="0" collapsed="false">
      <c r="A190" s="0" t="n">
        <f aca="false">SUM(M$23:M190)</f>
        <v>0.810612814114195</v>
      </c>
      <c r="B190" s="0" t="n">
        <f aca="false">C190*3600/1609.344</f>
        <v>74.2224313384432</v>
      </c>
      <c r="C190" s="0" t="n">
        <f aca="false">G190</f>
        <v>33.1803957055376</v>
      </c>
      <c r="D190" s="0" t="n">
        <f aca="false">(C190+C189)/2</f>
        <v>33.1814339307186</v>
      </c>
      <c r="E190" s="0" t="n">
        <f aca="false">F190*$F$9</f>
        <v>7.91172232639782</v>
      </c>
      <c r="F190" s="0" t="n">
        <f aca="false">(C189-C190)/0.5</f>
        <v>0.00415290072399444</v>
      </c>
      <c r="G190" s="0" t="n">
        <f aca="false">G189-L189</f>
        <v>33.1803957055376</v>
      </c>
      <c r="H190" s="0" t="n">
        <f aca="false">G190*G190</f>
        <v>1100.93865917606</v>
      </c>
      <c r="I190" s="0" t="n">
        <f aca="false">1000*COUNT(Q$24:Q190)/N$16</f>
        <v>26.874798841326</v>
      </c>
      <c r="J190" s="0" t="n">
        <f aca="false">$F$22*H190+$E$22*G190+$D$22</f>
        <v>815.569812869465</v>
      </c>
      <c r="K190" s="0" t="n">
        <f aca="false">J190/$F$9</f>
        <v>0.428096478440958</v>
      </c>
      <c r="L190" s="0" t="n">
        <f aca="false">K190*M190</f>
        <v>0.00207639024294428</v>
      </c>
      <c r="M190" s="0" t="n">
        <f aca="false">N190</f>
        <v>0.00485028573583711</v>
      </c>
      <c r="N190" s="0" t="n">
        <f aca="false">3600/(B190*N$15)</f>
        <v>0.00485028573583711</v>
      </c>
      <c r="O190" s="0" t="n">
        <f aca="false">ROUND(A190*P$13,0)</f>
        <v>202653</v>
      </c>
      <c r="P190" s="0" t="n">
        <f aca="false">O190-O189</f>
        <v>1212</v>
      </c>
      <c r="Q190" s="0" t="n">
        <f aca="false">F$9*(Q$23-P$13*1000/(P190*N$16))*P$13/SUM(P$24:P190)</f>
        <v>784.787174143857</v>
      </c>
      <c r="R190" s="0" t="n">
        <f aca="false">F$9*((Q$23^2 - (P$13*1000/(P190*N$16))^2)/2)/(1000*COUNT(Q$24:Q190)/N$16)</f>
        <v>785.005332136553</v>
      </c>
    </row>
    <row r="191" customFormat="false" ht="15" hidden="false" customHeight="true" outlineLevel="0" collapsed="false">
      <c r="A191" s="0" t="n">
        <f aca="false">SUM(M$23:M191)</f>
        <v>0.81546340339422</v>
      </c>
      <c r="B191" s="0" t="n">
        <f aca="false">C191*3600/1609.344</f>
        <v>74.2177865857523</v>
      </c>
      <c r="C191" s="0" t="n">
        <f aca="false">G191</f>
        <v>33.1783193152947</v>
      </c>
      <c r="D191" s="0" t="n">
        <f aca="false">(C191+C190)/2</f>
        <v>33.1793575104162</v>
      </c>
      <c r="E191" s="0" t="n">
        <f aca="false">F191*$F$9</f>
        <v>7.91149325986704</v>
      </c>
      <c r="F191" s="0" t="n">
        <f aca="false">(C190-C191)/0.5</f>
        <v>0.00415278048588164</v>
      </c>
      <c r="G191" s="0" t="n">
        <f aca="false">G190-L190</f>
        <v>33.1783193152947</v>
      </c>
      <c r="H191" s="0" t="n">
        <f aca="false">G191*G191</f>
        <v>1100.80087258766</v>
      </c>
      <c r="I191" s="0" t="n">
        <f aca="false">1000*COUNT(Q$24:Q191)/N$16</f>
        <v>27.0357257804957</v>
      </c>
      <c r="J191" s="0" t="n">
        <f aca="false">$F$22*H191+$E$22*G191+$D$22</f>
        <v>815.495165143494</v>
      </c>
      <c r="K191" s="0" t="n">
        <f aca="false">J191/$F$9</f>
        <v>0.42805729549413</v>
      </c>
      <c r="L191" s="0" t="n">
        <f aca="false">K191*M191</f>
        <v>0.00207633012876013</v>
      </c>
      <c r="M191" s="0" t="n">
        <f aca="false">N191</f>
        <v>0.00485058928002455</v>
      </c>
      <c r="N191" s="0" t="n">
        <f aca="false">3600/(B191*N$15)</f>
        <v>0.00485058928002455</v>
      </c>
      <c r="O191" s="0" t="n">
        <f aca="false">ROUND(A191*P$13,0)</f>
        <v>203866</v>
      </c>
      <c r="P191" s="0" t="n">
        <f aca="false">O191-O190</f>
        <v>1213</v>
      </c>
      <c r="Q191" s="0" t="n">
        <f aca="false">F$9*(Q$23-P$13*1000/(P191*N$16))*P$13/SUM(P$24:P191)</f>
        <v>844.400856566909</v>
      </c>
      <c r="R191" s="0" t="n">
        <f aca="false">F$9*((Q$23^2 - (P$13*1000/(P191*N$16))^2)/2)/(1000*COUNT(Q$24:Q191)/N$16)</f>
        <v>844.3170486576</v>
      </c>
    </row>
    <row r="192" customFormat="false" ht="15" hidden="false" customHeight="true" outlineLevel="0" collapsed="false">
      <c r="A192" s="0" t="n">
        <f aca="false">SUM(M$23:M192)</f>
        <v>0.820314296247638</v>
      </c>
      <c r="B192" s="0" t="n">
        <f aca="false">C192*3600/1609.344</f>
        <v>74.213141967533</v>
      </c>
      <c r="C192" s="0" t="n">
        <f aca="false">G192</f>
        <v>33.1762429851659</v>
      </c>
      <c r="D192" s="0" t="n">
        <f aca="false">(C192+C191)/2</f>
        <v>33.1772811502303</v>
      </c>
      <c r="E192" s="0" t="n">
        <f aca="false">F192*$F$9</f>
        <v>7.91126421190848</v>
      </c>
      <c r="F192" s="0" t="n">
        <f aca="false">(C191-C192)/0.5</f>
        <v>0.00415266025751748</v>
      </c>
      <c r="G192" s="0" t="n">
        <f aca="false">G191-L191</f>
        <v>33.1762429851659</v>
      </c>
      <c r="H192" s="0" t="n">
        <f aca="false">G192*G192</f>
        <v>1100.66309861077</v>
      </c>
      <c r="I192" s="0" t="n">
        <f aca="false">1000*COUNT(Q$24:Q192)/N$16</f>
        <v>27.1966527196653</v>
      </c>
      <c r="J192" s="0" t="n">
        <f aca="false">$F$22*H192+$E$22*G192+$D$22</f>
        <v>815.420523762552</v>
      </c>
      <c r="K192" s="0" t="n">
        <f aca="false">J192/$F$9</f>
        <v>0.428018115877839</v>
      </c>
      <c r="L192" s="0" t="n">
        <f aca="false">K192*M192</f>
        <v>0.00207627001944524</v>
      </c>
      <c r="M192" s="0" t="n">
        <f aca="false">N192</f>
        <v>0.00485089285341799</v>
      </c>
      <c r="N192" s="0" t="n">
        <f aca="false">3600/(B192*N$15)</f>
        <v>0.00485089285341799</v>
      </c>
      <c r="O192" s="0" t="n">
        <f aca="false">ROUND(A192*P$13,0)</f>
        <v>205079</v>
      </c>
      <c r="P192" s="0" t="n">
        <f aca="false">O192-O191</f>
        <v>1213</v>
      </c>
      <c r="Q192" s="0" t="n">
        <f aca="false">F$9*(Q$23-P$13*1000/(P192*N$16))*P$13/SUM(P$24:P192)</f>
        <v>839.377003011537</v>
      </c>
      <c r="R192" s="0" t="n">
        <f aca="false">F$9*((Q$23^2 - (P$13*1000/(P192*N$16))^2)/2)/(1000*COUNT(Q$24:Q192)/N$16)</f>
        <v>839.321089789804</v>
      </c>
    </row>
    <row r="193" customFormat="false" ht="13.8" hidden="false" customHeight="false" outlineLevel="0" collapsed="false">
      <c r="A193" s="0" t="n">
        <f aca="false">SUM(M$23:M193)</f>
        <v>0.82516549270366</v>
      </c>
      <c r="B193" s="0" t="n">
        <f aca="false">C193*3600/1609.344</f>
        <v>74.2084974837744</v>
      </c>
      <c r="C193" s="0" t="n">
        <f aca="false">G193</f>
        <v>33.1741667151465</v>
      </c>
      <c r="D193" s="0" t="n">
        <f aca="false">(C193+C192)/2</f>
        <v>33.1752048501562</v>
      </c>
      <c r="E193" s="0" t="n">
        <f aca="false">F193*$F$9</f>
        <v>7.91103518249506</v>
      </c>
      <c r="F193" s="0" t="n">
        <f aca="false">(C192-C193)/0.5</f>
        <v>0.00415254003888776</v>
      </c>
      <c r="G193" s="0" t="n">
        <f aca="false">G192-L192</f>
        <v>33.1741667151465</v>
      </c>
      <c r="H193" s="0" t="n">
        <f aca="false">G193*G193</f>
        <v>1100.52533724433</v>
      </c>
      <c r="I193" s="0" t="n">
        <f aca="false">1000*COUNT(Q$24:Q193)/N$16</f>
        <v>27.3575796588349</v>
      </c>
      <c r="J193" s="0" t="n">
        <f aca="false">$F$22*H193+$E$22*G193+$D$22</f>
        <v>815.3458887261</v>
      </c>
      <c r="K193" s="0" t="n">
        <f aca="false">J193/$F$9</f>
        <v>0.4279789395918</v>
      </c>
      <c r="L193" s="0" t="n">
        <f aca="false">K193*M193</f>
        <v>0.00207620991499977</v>
      </c>
      <c r="M193" s="0" t="n">
        <f aca="false">N193</f>
        <v>0.00485119645602195</v>
      </c>
      <c r="N193" s="0" t="n">
        <f aca="false">3600/(B193*N$15)</f>
        <v>0.00485119645602195</v>
      </c>
      <c r="O193" s="0" t="n">
        <f aca="false">ROUND(A193*P$13,0)</f>
        <v>206291</v>
      </c>
      <c r="P193" s="0" t="n">
        <f aca="false">O193-O192</f>
        <v>1212</v>
      </c>
      <c r="Q193" s="0" t="n">
        <f aca="false">F$9*(Q$23-P$13*1000/(P193*N$16))*P$13/SUM(P$24:P193)</f>
        <v>770.86625250646</v>
      </c>
      <c r="R193" s="0" t="n">
        <f aca="false">F$9*((Q$23^2 - (P$13*1000/(P193*N$16))^2)/2)/(1000*COUNT(Q$24:Q193)/N$16)</f>
        <v>771.152296863555</v>
      </c>
    </row>
    <row r="194" customFormat="false" ht="13.8" hidden="false" customHeight="false" outlineLevel="0" collapsed="false">
      <c r="A194" s="0" t="n">
        <f aca="false">SUM(M$23:M194)</f>
        <v>0.830016992791501</v>
      </c>
      <c r="B194" s="0" t="n">
        <f aca="false">C194*3600/1609.344</f>
        <v>74.2038531344656</v>
      </c>
      <c r="C194" s="0" t="n">
        <f aca="false">G194</f>
        <v>33.1720905052315</v>
      </c>
      <c r="D194" s="0" t="n">
        <f aca="false">(C194+C193)/2</f>
        <v>33.173128610189</v>
      </c>
      <c r="E194" s="0" t="n">
        <f aca="false">F194*$F$9</f>
        <v>7.91080617162679</v>
      </c>
      <c r="F194" s="0" t="n">
        <f aca="false">(C193-C194)/0.5</f>
        <v>0.00415241982999248</v>
      </c>
      <c r="G194" s="0" t="n">
        <f aca="false">G193-L193</f>
        <v>33.1720905052315</v>
      </c>
      <c r="H194" s="0" t="n">
        <f aca="false">G194*G194</f>
        <v>1100.38758848727</v>
      </c>
      <c r="I194" s="0" t="n">
        <f aca="false">1000*COUNT(Q$24:Q194)/N$16</f>
        <v>27.5185065980045</v>
      </c>
      <c r="J194" s="0" t="n">
        <f aca="false">$F$22*H194+$E$22*G194+$D$22</f>
        <v>815.271260033599</v>
      </c>
      <c r="K194" s="0" t="n">
        <f aca="false">J194/$F$9</f>
        <v>0.427939766635732</v>
      </c>
      <c r="L194" s="0" t="n">
        <f aca="false">K194*M194</f>
        <v>0.00207614981542391</v>
      </c>
      <c r="M194" s="0" t="n">
        <f aca="false">N194</f>
        <v>0.00485150008784099</v>
      </c>
      <c r="N194" s="0" t="n">
        <f aca="false">3600/(B194*N$15)</f>
        <v>0.00485150008784099</v>
      </c>
      <c r="O194" s="0" t="n">
        <f aca="false">ROUND(A194*P$13,0)</f>
        <v>207504</v>
      </c>
      <c r="P194" s="0" t="n">
        <f aca="false">O194-O193</f>
        <v>1213</v>
      </c>
      <c r="Q194" s="0" t="n">
        <f aca="false">F$9*(Q$23-P$13*1000/(P194*N$16))*P$13/SUM(P$24:P194)</f>
        <v>829.510547526898</v>
      </c>
      <c r="R194" s="0" t="n">
        <f aca="false">F$9*((Q$23^2 - (P$13*1000/(P194*N$16))^2)/2)/(1000*COUNT(Q$24:Q194)/N$16)</f>
        <v>829.50446885659</v>
      </c>
    </row>
    <row r="195" customFormat="false" ht="13.8" hidden="false" customHeight="false" outlineLevel="0" collapsed="false">
      <c r="A195" s="0" t="n">
        <f aca="false">SUM(M$23:M195)</f>
        <v>0.83486879654038</v>
      </c>
      <c r="B195" s="0" t="n">
        <f aca="false">C195*3600/1609.344</f>
        <v>74.1992089195957</v>
      </c>
      <c r="C195" s="0" t="n">
        <f aca="false">G195</f>
        <v>33.1700143554161</v>
      </c>
      <c r="D195" s="0" t="n">
        <f aca="false">(C195+C194)/2</f>
        <v>33.1710524303238</v>
      </c>
      <c r="E195" s="0" t="n">
        <f aca="false">F195*$F$9</f>
        <v>7.91057717933074</v>
      </c>
      <c r="F195" s="0" t="n">
        <f aca="false">(C194-C195)/0.5</f>
        <v>0.00415229963084585</v>
      </c>
      <c r="G195" s="0" t="n">
        <f aca="false">G194-L194</f>
        <v>33.1700143554161</v>
      </c>
      <c r="H195" s="0" t="n">
        <f aca="false">G195*G195</f>
        <v>1100.24985233851</v>
      </c>
      <c r="I195" s="0" t="n">
        <f aca="false">1000*COUNT(Q$24:Q195)/N$16</f>
        <v>27.6794335371741</v>
      </c>
      <c r="J195" s="0" t="n">
        <f aca="false">$F$22*H195+$E$22*G195+$D$22</f>
        <v>815.196637684512</v>
      </c>
      <c r="K195" s="0" t="n">
        <f aca="false">J195/$F$9</f>
        <v>0.427900597009351</v>
      </c>
      <c r="L195" s="0" t="n">
        <f aca="false">K195*M195</f>
        <v>0.00207608972071782</v>
      </c>
      <c r="M195" s="0" t="n">
        <f aca="false">N195</f>
        <v>0.00485180374887966</v>
      </c>
      <c r="N195" s="0" t="n">
        <f aca="false">3600/(B195*N$15)</f>
        <v>0.00485180374887966</v>
      </c>
      <c r="O195" s="0" t="n">
        <f aca="false">ROUND(A195*P$13,0)</f>
        <v>208717</v>
      </c>
      <c r="P195" s="0" t="n">
        <f aca="false">O195-O194</f>
        <v>1213</v>
      </c>
      <c r="Q195" s="0" t="n">
        <f aca="false">F$9*(Q$23-P$13*1000/(P195*N$16))*P$13/SUM(P$24:P195)</f>
        <v>824.661806006203</v>
      </c>
      <c r="R195" s="0" t="n">
        <f aca="false">F$9*((Q$23^2 - (P$13*1000/(P195*N$16))^2)/2)/(1000*COUNT(Q$24:Q195)/N$16)</f>
        <v>824.681768456261</v>
      </c>
    </row>
    <row r="196" customFormat="false" ht="13.8" hidden="false" customHeight="false" outlineLevel="0" collapsed="false">
      <c r="A196" s="0" t="n">
        <f aca="false">SUM(M$23:M196)</f>
        <v>0.839720903979523</v>
      </c>
      <c r="B196" s="0" t="n">
        <f aca="false">C196*3600/1609.344</f>
        <v>74.1945648391539</v>
      </c>
      <c r="C196" s="0" t="n">
        <f aca="false">G196</f>
        <v>33.1679382656954</v>
      </c>
      <c r="D196" s="0" t="n">
        <f aca="false">(C196+C195)/2</f>
        <v>33.1689763105557</v>
      </c>
      <c r="E196" s="0" t="n">
        <f aca="false">F196*$F$9</f>
        <v>7.91034820557984</v>
      </c>
      <c r="F196" s="0" t="n">
        <f aca="false">(C195-C196)/0.5</f>
        <v>0.00415217944143365</v>
      </c>
      <c r="G196" s="0" t="n">
        <f aca="false">G195-L195</f>
        <v>33.1679382656954</v>
      </c>
      <c r="H196" s="0" t="n">
        <f aca="false">G196*G196</f>
        <v>1100.11212879698</v>
      </c>
      <c r="I196" s="0" t="n">
        <f aca="false">1000*COUNT(Q$24:Q196)/N$16</f>
        <v>27.8403604763437</v>
      </c>
      <c r="J196" s="0" t="n">
        <f aca="false">$F$22*H196+$E$22*G196+$D$22</f>
        <v>815.1220216783</v>
      </c>
      <c r="K196" s="0" t="n">
        <f aca="false">J196/$F$9</f>
        <v>0.427861430712376</v>
      </c>
      <c r="L196" s="0" t="n">
        <f aca="false">K196*M196</f>
        <v>0.00207602963088168</v>
      </c>
      <c r="M196" s="0" t="n">
        <f aca="false">N196</f>
        <v>0.00485210743914251</v>
      </c>
      <c r="N196" s="0" t="n">
        <f aca="false">3600/(B196*N$15)</f>
        <v>0.00485210743914251</v>
      </c>
      <c r="O196" s="0" t="n">
        <f aca="false">ROUND(A196*P$13,0)</f>
        <v>209930</v>
      </c>
      <c r="P196" s="0" t="n">
        <f aca="false">O196-O195</f>
        <v>1213</v>
      </c>
      <c r="Q196" s="0" t="n">
        <f aca="false">F$9*(Q$23-P$13*1000/(P196*N$16))*P$13/SUM(P$24:P196)</f>
        <v>819.869419810229</v>
      </c>
      <c r="R196" s="0" t="n">
        <f aca="false">F$9*((Q$23^2 - (P$13*1000/(P196*N$16))^2)/2)/(1000*COUNT(Q$24:Q196)/N$16)</f>
        <v>819.914821817785</v>
      </c>
    </row>
    <row r="197" customFormat="false" ht="13.8" hidden="false" customHeight="false" outlineLevel="0" collapsed="false">
      <c r="A197" s="0" t="n">
        <f aca="false">SUM(M$23:M197)</f>
        <v>0.844573315138157</v>
      </c>
      <c r="B197" s="0" t="n">
        <f aca="false">C197*3600/1609.344</f>
        <v>74.1899208931292</v>
      </c>
      <c r="C197" s="0" t="n">
        <f aca="false">G197</f>
        <v>33.1658622360645</v>
      </c>
      <c r="D197" s="0" t="n">
        <f aca="false">(C197+C196)/2</f>
        <v>33.1669002508799</v>
      </c>
      <c r="E197" s="0" t="n">
        <f aca="false">F197*$F$9</f>
        <v>7.91011925040115</v>
      </c>
      <c r="F197" s="0" t="n">
        <f aca="false">(C196-C197)/0.5</f>
        <v>0.00415205926177009</v>
      </c>
      <c r="G197" s="0" t="n">
        <f aca="false">G196-L196</f>
        <v>33.1658622360645</v>
      </c>
      <c r="H197" s="0" t="n">
        <f aca="false">G197*G197</f>
        <v>1099.97441786161</v>
      </c>
      <c r="I197" s="0" t="n">
        <f aca="false">1000*COUNT(Q$24:Q197)/N$16</f>
        <v>28.0012874155134</v>
      </c>
      <c r="J197" s="0" t="n">
        <f aca="false">$F$22*H197+$E$22*G197+$D$22</f>
        <v>815.047412014423</v>
      </c>
      <c r="K197" s="0" t="n">
        <f aca="false">J197/$F$9</f>
        <v>0.427822267744523</v>
      </c>
      <c r="L197" s="0" t="n">
        <f aca="false">K197*M197</f>
        <v>0.00207596954591566</v>
      </c>
      <c r="M197" s="0" t="n">
        <f aca="false">N197</f>
        <v>0.00485241115863408</v>
      </c>
      <c r="N197" s="0" t="n">
        <f aca="false">3600/(B197*N$15)</f>
        <v>0.00485241115863408</v>
      </c>
      <c r="O197" s="0" t="n">
        <f aca="false">ROUND(A197*P$13,0)</f>
        <v>211143</v>
      </c>
      <c r="P197" s="0" t="n">
        <f aca="false">O197-O196</f>
        <v>1213</v>
      </c>
      <c r="Q197" s="0" t="n">
        <f aca="false">F$9*(Q$23-P$13*1000/(P197*N$16))*P$13/SUM(P$24:P197)</f>
        <v>815.132412116571</v>
      </c>
      <c r="R197" s="0" t="n">
        <f aca="false">F$9*((Q$23^2 - (P$13*1000/(P197*N$16))^2)/2)/(1000*COUNT(Q$24:Q197)/N$16)</f>
        <v>815.202667669407</v>
      </c>
    </row>
    <row r="198" customFormat="false" ht="13.8" hidden="false" customHeight="false" outlineLevel="0" collapsed="false">
      <c r="A198" s="0" t="n">
        <f aca="false">SUM(M$23:M198)</f>
        <v>0.849426030045516</v>
      </c>
      <c r="B198" s="0" t="n">
        <f aca="false">C198*3600/1609.344</f>
        <v>74.1852770815107</v>
      </c>
      <c r="C198" s="0" t="n">
        <f aca="false">G198</f>
        <v>33.1637862665186</v>
      </c>
      <c r="D198" s="0" t="n">
        <f aca="false">(C198+C197)/2</f>
        <v>33.1648242512915</v>
      </c>
      <c r="E198" s="0" t="n">
        <f aca="false">F198*$F$9</f>
        <v>7.90989031374054</v>
      </c>
      <c r="F198" s="0" t="n">
        <f aca="false">(C197-C198)/0.5</f>
        <v>0.00415193909182676</v>
      </c>
      <c r="G198" s="0" t="n">
        <f aca="false">G197-L197</f>
        <v>33.1637862665186</v>
      </c>
      <c r="H198" s="0" t="n">
        <f aca="false">G198*G198</f>
        <v>1099.83671953132</v>
      </c>
      <c r="I198" s="0" t="n">
        <f aca="false">1000*COUNT(Q$24:Q198)/N$16</f>
        <v>28.162214354683</v>
      </c>
      <c r="J198" s="0" t="n">
        <f aca="false">$F$22*H198+$E$22*G198+$D$22</f>
        <v>814.972808692347</v>
      </c>
      <c r="K198" s="0" t="n">
        <f aca="false">J198/$F$9</f>
        <v>0.427783108105511</v>
      </c>
      <c r="L198" s="0" t="n">
        <f aca="false">K198*M198</f>
        <v>0.00207590946581995</v>
      </c>
      <c r="M198" s="0" t="n">
        <f aca="false">N198</f>
        <v>0.00485271490735893</v>
      </c>
      <c r="N198" s="0" t="n">
        <f aca="false">3600/(B198*N$15)</f>
        <v>0.00485271490735893</v>
      </c>
      <c r="O198" s="0" t="n">
        <f aca="false">ROUND(A198*P$13,0)</f>
        <v>212357</v>
      </c>
      <c r="P198" s="0" t="n">
        <f aca="false">O198-O197</f>
        <v>1214</v>
      </c>
      <c r="Q198" s="0" t="n">
        <f aca="false">F$9*(Q$23-P$13*1000/(P198*N$16))*P$13/SUM(P$24:P198)</f>
        <v>872.069053931149</v>
      </c>
      <c r="R198" s="0" t="n">
        <f aca="false">F$9*((Q$23^2 - (P$13*1000/(P198*N$16))^2)/2)/(1000*COUNT(Q$24:Q198)/N$16)</f>
        <v>871.817630272516</v>
      </c>
    </row>
    <row r="199" customFormat="false" ht="13.8" hidden="false" customHeight="false" outlineLevel="0" collapsed="false">
      <c r="A199" s="0" t="n">
        <f aca="false">SUM(M$23:M199)</f>
        <v>0.854279048730838</v>
      </c>
      <c r="B199" s="0" t="n">
        <f aca="false">C199*3600/1609.344</f>
        <v>74.1806334042876</v>
      </c>
      <c r="C199" s="0" t="n">
        <f aca="false">G199</f>
        <v>33.1617103570527</v>
      </c>
      <c r="D199" s="0" t="n">
        <f aca="false">(C199+C198)/2</f>
        <v>33.1627483117856</v>
      </c>
      <c r="E199" s="0" t="n">
        <f aca="false">F199*$F$9</f>
        <v>7.90966139567922</v>
      </c>
      <c r="F199" s="0" t="n">
        <f aca="false">(C198-C199)/0.5</f>
        <v>0.00415181893164629</v>
      </c>
      <c r="G199" s="0" t="n">
        <f aca="false">G198-L198</f>
        <v>33.1617103570527</v>
      </c>
      <c r="H199" s="0" t="n">
        <f aca="false">G199*G199</f>
        <v>1099.69903380506</v>
      </c>
      <c r="I199" s="0" t="n">
        <f aca="false">1000*COUNT(Q$24:Q199)/N$16</f>
        <v>28.3231412938526</v>
      </c>
      <c r="J199" s="0" t="n">
        <f aca="false">$F$22*H199+$E$22*G199+$D$22</f>
        <v>814.898211711529</v>
      </c>
      <c r="K199" s="0" t="n">
        <f aca="false">J199/$F$9</f>
        <v>0.427743951795057</v>
      </c>
      <c r="L199" s="0" t="n">
        <f aca="false">K199*M199</f>
        <v>0.00207584939059471</v>
      </c>
      <c r="M199" s="0" t="n">
        <f aca="false">N199</f>
        <v>0.00485301868532161</v>
      </c>
      <c r="N199" s="0" t="n">
        <f aca="false">3600/(B199*N$15)</f>
        <v>0.00485301868532161</v>
      </c>
      <c r="O199" s="0" t="n">
        <f aca="false">ROUND(A199*P$13,0)</f>
        <v>213570</v>
      </c>
      <c r="P199" s="0" t="n">
        <f aca="false">O199-O198</f>
        <v>1213</v>
      </c>
      <c r="Q199" s="0" t="n">
        <f aca="false">F$9*(Q$23-P$13*1000/(P199*N$16))*P$13/SUM(P$24:P199)</f>
        <v>805.816942115125</v>
      </c>
      <c r="R199" s="0" t="n">
        <f aca="false">F$9*((Q$23^2 - (P$13*1000/(P199*N$16))^2)/2)/(1000*COUNT(Q$24:Q199)/N$16)</f>
        <v>805.939000991346</v>
      </c>
    </row>
    <row r="200" customFormat="false" ht="13.8" hidden="false" customHeight="false" outlineLevel="0" collapsed="false">
      <c r="A200" s="0" t="n">
        <f aca="false">SUM(M$23:M200)</f>
        <v>0.859132371223364</v>
      </c>
      <c r="B200" s="0" t="n">
        <f aca="false">C200*3600/1609.344</f>
        <v>74.175989861449</v>
      </c>
      <c r="C200" s="0" t="n">
        <f aca="false">G200</f>
        <v>33.1596345076621</v>
      </c>
      <c r="D200" s="0" t="n">
        <f aca="false">(C200+C199)/2</f>
        <v>33.1606724323574</v>
      </c>
      <c r="E200" s="0" t="n">
        <f aca="false">F200*$F$9</f>
        <v>7.90943249613598</v>
      </c>
      <c r="F200" s="0" t="n">
        <f aca="false">(C199-C200)/0.5</f>
        <v>0.00415169878118604</v>
      </c>
      <c r="G200" s="0" t="n">
        <f aca="false">G199-L199</f>
        <v>33.1596345076621</v>
      </c>
      <c r="H200" s="0" t="n">
        <f aca="false">G200*G200</f>
        <v>1099.56136068174</v>
      </c>
      <c r="I200" s="0" t="n">
        <f aca="false">1000*COUNT(Q$24:Q200)/N$16</f>
        <v>28.4840682330222</v>
      </c>
      <c r="J200" s="0" t="n">
        <f aca="false">$F$22*H200+$E$22*G200+$D$22</f>
        <v>814.823621071435</v>
      </c>
      <c r="K200" s="0" t="n">
        <f aca="false">J200/$F$9</f>
        <v>0.427704798812877</v>
      </c>
      <c r="L200" s="0" t="n">
        <f aca="false">K200*M200</f>
        <v>0.00207578932024013</v>
      </c>
      <c r="M200" s="0" t="n">
        <f aca="false">N200</f>
        <v>0.00485332249252666</v>
      </c>
      <c r="N200" s="0" t="n">
        <f aca="false">3600/(B200*N$15)</f>
        <v>0.00485332249252666</v>
      </c>
      <c r="O200" s="0" t="n">
        <f aca="false">ROUND(A200*P$13,0)</f>
        <v>214783</v>
      </c>
      <c r="P200" s="0" t="n">
        <f aca="false">O200-O199</f>
        <v>1213</v>
      </c>
      <c r="Q200" s="0" t="n">
        <f aca="false">F$9*(Q$23-P$13*1000/(P200*N$16))*P$13/SUM(P$24:P200)</f>
        <v>801.240473244543</v>
      </c>
      <c r="R200" s="0" t="n">
        <f aca="false">F$9*((Q$23^2 - (P$13*1000/(P200*N$16))^2)/2)/(1000*COUNT(Q$24:Q200)/N$16)</f>
        <v>801.385673302129</v>
      </c>
    </row>
    <row r="201" customFormat="false" ht="13.8" hidden="false" customHeight="false" outlineLevel="0" collapsed="false">
      <c r="A201" s="0" t="n">
        <f aca="false">SUM(M$23:M201)</f>
        <v>0.863985997552343</v>
      </c>
      <c r="B201" s="0" t="n">
        <f aca="false">C201*3600/1609.344</f>
        <v>74.1713464529839</v>
      </c>
      <c r="C201" s="0" t="n">
        <f aca="false">G201</f>
        <v>33.1575587183419</v>
      </c>
      <c r="D201" s="0" t="n">
        <f aca="false">(C201+C200)/2</f>
        <v>33.158596613002</v>
      </c>
      <c r="E201" s="0" t="n">
        <f aca="false">F201*$F$9</f>
        <v>7.90920361516495</v>
      </c>
      <c r="F201" s="0" t="n">
        <f aca="false">(C200-C201)/0.5</f>
        <v>0.00415157864047444</v>
      </c>
      <c r="G201" s="0" t="n">
        <f aca="false">G200-L200</f>
        <v>33.1575587183419</v>
      </c>
      <c r="H201" s="0" t="n">
        <f aca="false">G201*G201</f>
        <v>1099.42370016029</v>
      </c>
      <c r="I201" s="0" t="n">
        <f aca="false">1000*COUNT(Q$24:Q201)/N$16</f>
        <v>28.6449951721918</v>
      </c>
      <c r="J201" s="0" t="n">
        <f aca="false">$F$22*H201+$E$22*G201+$D$22</f>
        <v>814.749036771524</v>
      </c>
      <c r="K201" s="0" t="n">
        <f aca="false">J201/$F$9</f>
        <v>0.427665649158691</v>
      </c>
      <c r="L201" s="0" t="n">
        <f aca="false">K201*M201</f>
        <v>0.00207572925475637</v>
      </c>
      <c r="M201" s="0" t="n">
        <f aca="false">N201</f>
        <v>0.00485362632897865</v>
      </c>
      <c r="N201" s="0" t="n">
        <f aca="false">3600/(B201*N$15)</f>
        <v>0.00485362632897865</v>
      </c>
      <c r="O201" s="0" t="n">
        <f aca="false">ROUND(A201*P$13,0)</f>
        <v>215996</v>
      </c>
      <c r="P201" s="0" t="n">
        <f aca="false">O201-O200</f>
        <v>1213</v>
      </c>
      <c r="Q201" s="0" t="n">
        <f aca="false">F$9*(Q$23-P$13*1000/(P201*N$16))*P$13/SUM(P$24:P201)</f>
        <v>796.715693015648</v>
      </c>
      <c r="R201" s="0" t="n">
        <f aca="false">F$9*((Q$23^2 - (P$13*1000/(P201*N$16))^2)/2)/(1000*COUNT(Q$24:Q201)/N$16)</f>
        <v>796.883506598185</v>
      </c>
    </row>
    <row r="202" customFormat="false" ht="13.8" hidden="false" customHeight="false" outlineLevel="0" collapsed="false">
      <c r="A202" s="0" t="n">
        <f aca="false">SUM(M$23:M202)</f>
        <v>0.868839927747025</v>
      </c>
      <c r="B202" s="0" t="n">
        <f aca="false">C202*3600/1609.344</f>
        <v>74.1667031788814</v>
      </c>
      <c r="C202" s="0" t="n">
        <f aca="false">G202</f>
        <v>33.1554829890871</v>
      </c>
      <c r="D202" s="0" t="n">
        <f aca="false">(C202+C201)/2</f>
        <v>33.1565208537145</v>
      </c>
      <c r="E202" s="0" t="n">
        <f aca="false">F202*$F$9</f>
        <v>7.90897475276614</v>
      </c>
      <c r="F202" s="0" t="n">
        <f aca="false">(C201-C202)/0.5</f>
        <v>0.00415145850951149</v>
      </c>
      <c r="G202" s="0" t="n">
        <f aca="false">G201-L201</f>
        <v>33.1554829890871</v>
      </c>
      <c r="H202" s="0" t="n">
        <f aca="false">G202*G202</f>
        <v>1099.28605223965</v>
      </c>
      <c r="I202" s="0" t="n">
        <f aca="false">1000*COUNT(Q$24:Q202)/N$16</f>
        <v>28.8059221113614</v>
      </c>
      <c r="J202" s="0" t="n">
        <f aca="false">$F$22*H202+$E$22*G202+$D$22</f>
        <v>814.67445881126</v>
      </c>
      <c r="K202" s="0" t="n">
        <f aca="false">J202/$F$9</f>
        <v>0.427626502832215</v>
      </c>
      <c r="L202" s="0" t="n">
        <f aca="false">K202*M202</f>
        <v>0.00207566919414361</v>
      </c>
      <c r="M202" s="0" t="n">
        <f aca="false">N202</f>
        <v>0.00485393019468213</v>
      </c>
      <c r="N202" s="0" t="n">
        <f aca="false">3600/(B202*N$15)</f>
        <v>0.00485393019468213</v>
      </c>
      <c r="O202" s="0" t="n">
        <f aca="false">ROUND(A202*P$13,0)</f>
        <v>217210</v>
      </c>
      <c r="P202" s="0" t="n">
        <f aca="false">O202-O201</f>
        <v>1214</v>
      </c>
      <c r="Q202" s="0" t="n">
        <f aca="false">F$9*(Q$23-P$13*1000/(P202*N$16))*P$13/SUM(P$24:P202)</f>
        <v>852.476668769685</v>
      </c>
      <c r="R202" s="0" t="n">
        <f aca="false">F$9*((Q$23^2 - (P$13*1000/(P202*N$16))^2)/2)/(1000*COUNT(Q$24:Q202)/N$16)</f>
        <v>852.335672054136</v>
      </c>
    </row>
    <row r="203" customFormat="false" ht="13.8" hidden="false" customHeight="false" outlineLevel="0" collapsed="false">
      <c r="A203" s="0" t="n">
        <f aca="false">SUM(M$23:M203)</f>
        <v>0.873694161836667</v>
      </c>
      <c r="B203" s="0" t="n">
        <f aca="false">C203*3600/1609.344</f>
        <v>74.1620600391307</v>
      </c>
      <c r="C203" s="0" t="n">
        <f aca="false">G203</f>
        <v>33.153407319893</v>
      </c>
      <c r="D203" s="0" t="n">
        <f aca="false">(C203+C202)/2</f>
        <v>33.1544451544901</v>
      </c>
      <c r="E203" s="0" t="n">
        <f aca="false">F203*$F$9</f>
        <v>7.90874590891248</v>
      </c>
      <c r="F203" s="0" t="n">
        <f aca="false">(C202-C203)/0.5</f>
        <v>0.00415133838828297</v>
      </c>
      <c r="G203" s="0" t="n">
        <f aca="false">G202-L202</f>
        <v>33.153407319893</v>
      </c>
      <c r="H203" s="0" t="n">
        <f aca="false">G203*G203</f>
        <v>1099.14841691874</v>
      </c>
      <c r="I203" s="0" t="n">
        <f aca="false">1000*COUNT(Q$24:Q203)/N$16</f>
        <v>28.9668490505311</v>
      </c>
      <c r="J203" s="0" t="n">
        <f aca="false">$F$22*H203+$E$22*G203+$D$22</f>
        <v>814.599887190104</v>
      </c>
      <c r="K203" s="0" t="n">
        <f aca="false">J203/$F$9</f>
        <v>0.427587359833168</v>
      </c>
      <c r="L203" s="0" t="n">
        <f aca="false">K203*M203</f>
        <v>0.00207560913840204</v>
      </c>
      <c r="M203" s="0" t="n">
        <f aca="false">N203</f>
        <v>0.00485423408964166</v>
      </c>
      <c r="N203" s="0" t="n">
        <f aca="false">3600/(B203*N$15)</f>
        <v>0.00485423408964166</v>
      </c>
      <c r="O203" s="0" t="n">
        <f aca="false">ROUND(A203*P$13,0)</f>
        <v>218424</v>
      </c>
      <c r="P203" s="0" t="n">
        <f aca="false">O203-O202</f>
        <v>1214</v>
      </c>
      <c r="Q203" s="0" t="n">
        <f aca="false">F$9*(Q$23-P$13*1000/(P203*N$16))*P$13/SUM(P$24:P203)</f>
        <v>847.712431503608</v>
      </c>
      <c r="R203" s="0" t="n">
        <f aca="false">F$9*((Q$23^2 - (P$13*1000/(P203*N$16))^2)/2)/(1000*COUNT(Q$24:Q203)/N$16)</f>
        <v>847.600473876057</v>
      </c>
    </row>
    <row r="204" customFormat="false" ht="13.8" hidden="false" customHeight="false" outlineLevel="0" collapsed="false">
      <c r="A204" s="0" t="n">
        <f aca="false">SUM(M$23:M204)</f>
        <v>0.878548699850528</v>
      </c>
      <c r="B204" s="0" t="n">
        <f aca="false">C204*3600/1609.344</f>
        <v>74.1574170337209</v>
      </c>
      <c r="C204" s="0" t="n">
        <f aca="false">G204</f>
        <v>33.1513317107546</v>
      </c>
      <c r="D204" s="0" t="n">
        <f aca="false">(C204+C203)/2</f>
        <v>33.1523695153238</v>
      </c>
      <c r="E204" s="0" t="n">
        <f aca="false">F204*$F$9</f>
        <v>7.90851708363104</v>
      </c>
      <c r="F204" s="0" t="n">
        <f aca="false">(C203-C204)/0.5</f>
        <v>0.00415121827680309</v>
      </c>
      <c r="G204" s="0" t="n">
        <f aca="false">G203-L203</f>
        <v>33.1513317107546</v>
      </c>
      <c r="H204" s="0" t="n">
        <f aca="false">G204*G204</f>
        <v>1099.01079419648</v>
      </c>
      <c r="I204" s="0" t="n">
        <f aca="false">1000*COUNT(Q$24:Q204)/N$16</f>
        <v>29.1277759897007</v>
      </c>
      <c r="J204" s="0" t="n">
        <f aca="false">$F$22*H204+$E$22*G204+$D$22</f>
        <v>814.525321907518</v>
      </c>
      <c r="K204" s="0" t="n">
        <f aca="false">J204/$F$9</f>
        <v>0.427548220161265</v>
      </c>
      <c r="L204" s="0" t="n">
        <f aca="false">K204*M204</f>
        <v>0.00207554908753181</v>
      </c>
      <c r="M204" s="0" t="n">
        <f aca="false">N204</f>
        <v>0.00485453801386179</v>
      </c>
      <c r="N204" s="0" t="n">
        <f aca="false">3600/(B204*N$15)</f>
        <v>0.00485453801386179</v>
      </c>
      <c r="O204" s="0" t="n">
        <f aca="false">ROUND(A204*P$13,0)</f>
        <v>219637</v>
      </c>
      <c r="P204" s="0" t="n">
        <f aca="false">O204-O203</f>
        <v>1213</v>
      </c>
      <c r="Q204" s="0" t="n">
        <f aca="false">F$9*(Q$23-P$13*1000/(P204*N$16))*P$13/SUM(P$24:P204)</f>
        <v>783.435699982096</v>
      </c>
      <c r="R204" s="0" t="n">
        <f aca="false">F$9*((Q$23^2 - (P$13*1000/(P204*N$16))^2)/2)/(1000*COUNT(Q$24:Q204)/N$16)</f>
        <v>783.675492676668</v>
      </c>
    </row>
    <row r="205" customFormat="false" ht="13.8" hidden="false" customHeight="false" outlineLevel="0" collapsed="false">
      <c r="A205" s="0" t="n">
        <f aca="false">SUM(M$23:M205)</f>
        <v>0.883403541817876</v>
      </c>
      <c r="B205" s="0" t="n">
        <f aca="false">C205*3600/1609.344</f>
        <v>74.1527741626411</v>
      </c>
      <c r="C205" s="0" t="n">
        <f aca="false">G205</f>
        <v>33.1492561616671</v>
      </c>
      <c r="D205" s="0" t="n">
        <f aca="false">(C205+C204)/2</f>
        <v>33.1502939362108</v>
      </c>
      <c r="E205" s="0" t="n">
        <f aca="false">F205*$F$9</f>
        <v>7.90828827689474</v>
      </c>
      <c r="F205" s="0" t="n">
        <f aca="false">(C204-C205)/0.5</f>
        <v>0.00415109817505766</v>
      </c>
      <c r="G205" s="0" t="n">
        <f aca="false">G204-L204</f>
        <v>33.1492561616671</v>
      </c>
      <c r="H205" s="0" t="n">
        <f aca="false">G205*G205</f>
        <v>1098.87318407182</v>
      </c>
      <c r="I205" s="0" t="n">
        <f aca="false">1000*COUNT(Q$24:Q205)/N$16</f>
        <v>29.2887029288703</v>
      </c>
      <c r="J205" s="0" t="n">
        <f aca="false">$F$22*H205+$E$22*G205+$D$22</f>
        <v>814.450762962965</v>
      </c>
      <c r="K205" s="0" t="n">
        <f aca="false">J205/$F$9</f>
        <v>0.427509083816227</v>
      </c>
      <c r="L205" s="0" t="n">
        <f aca="false">K205*M205</f>
        <v>0.00207548904153312</v>
      </c>
      <c r="M205" s="0" t="n">
        <f aca="false">N205</f>
        <v>0.00485484196734708</v>
      </c>
      <c r="N205" s="0" t="n">
        <f aca="false">3600/(B205*N$15)</f>
        <v>0.00485484196734708</v>
      </c>
      <c r="O205" s="0" t="n">
        <f aca="false">ROUND(A205*P$13,0)</f>
        <v>220851</v>
      </c>
      <c r="P205" s="0" t="n">
        <f aca="false">O205-O204</f>
        <v>1214</v>
      </c>
      <c r="Q205" s="0" t="n">
        <f aca="false">F$9*(Q$23-P$13*1000/(P205*N$16))*P$13/SUM(P$24:P205)</f>
        <v>838.345763146718</v>
      </c>
      <c r="R205" s="0" t="n">
        <f aca="false">F$9*((Q$23^2 - (P$13*1000/(P205*N$16))^2)/2)/(1000*COUNT(Q$24:Q205)/N$16)</f>
        <v>838.286182954342</v>
      </c>
    </row>
    <row r="206" customFormat="false" ht="13.8" hidden="false" customHeight="false" outlineLevel="0" collapsed="false">
      <c r="A206" s="0" t="n">
        <f aca="false">SUM(M$23:M206)</f>
        <v>0.888258687767978</v>
      </c>
      <c r="B206" s="0" t="n">
        <f aca="false">C206*3600/1609.344</f>
        <v>74.1481314258803</v>
      </c>
      <c r="C206" s="0" t="n">
        <f aca="false">G206</f>
        <v>33.1471806726255</v>
      </c>
      <c r="D206" s="0" t="n">
        <f aca="false">(C206+C205)/2</f>
        <v>33.1482184171463</v>
      </c>
      <c r="E206" s="0" t="n">
        <f aca="false">F206*$F$9</f>
        <v>7.90805948873067</v>
      </c>
      <c r="F206" s="0" t="n">
        <f aca="false">(C205-C206)/0.5</f>
        <v>0.00415097808306086</v>
      </c>
      <c r="G206" s="0" t="n">
        <f aca="false">G205-L205</f>
        <v>33.1471806726255</v>
      </c>
      <c r="H206" s="0" t="n">
        <f aca="false">G206*G206</f>
        <v>1098.73558654368</v>
      </c>
      <c r="I206" s="0" t="n">
        <f aca="false">1000*COUNT(Q$24:Q206)/N$16</f>
        <v>29.4496298680399</v>
      </c>
      <c r="J206" s="0" t="n">
        <f aca="false">$F$22*H206+$E$22*G206+$D$22</f>
        <v>814.376210355906</v>
      </c>
      <c r="K206" s="0" t="n">
        <f aca="false">J206/$F$9</f>
        <v>0.427469950797769</v>
      </c>
      <c r="L206" s="0" t="n">
        <f aca="false">K206*M206</f>
        <v>0.00207542900040613</v>
      </c>
      <c r="M206" s="0" t="n">
        <f aca="false">N206</f>
        <v>0.00485514595010208</v>
      </c>
      <c r="N206" s="0" t="n">
        <f aca="false">3600/(B206*N$15)</f>
        <v>0.00485514595010208</v>
      </c>
      <c r="O206" s="0" t="n">
        <f aca="false">ROUND(A206*P$13,0)</f>
        <v>222065</v>
      </c>
      <c r="P206" s="0" t="n">
        <f aca="false">O206-O205</f>
        <v>1214</v>
      </c>
      <c r="Q206" s="0" t="n">
        <f aca="false">F$9*(Q$23-P$13*1000/(P206*N$16))*P$13/SUM(P$24:P206)</f>
        <v>833.737736721254</v>
      </c>
      <c r="R206" s="0" t="n">
        <f aca="false">F$9*((Q$23^2 - (P$13*1000/(P206*N$16))^2)/2)/(1000*COUNT(Q$24:Q206)/N$16)</f>
        <v>833.705384140384</v>
      </c>
    </row>
    <row r="207" customFormat="false" ht="13.8" hidden="false" customHeight="false" outlineLevel="0" collapsed="false">
      <c r="A207" s="0" t="n">
        <f aca="false">SUM(M$23:M207)</f>
        <v>0.893114137730109</v>
      </c>
      <c r="B207" s="0" t="n">
        <f aca="false">C207*3600/1609.344</f>
        <v>74.1434888234277</v>
      </c>
      <c r="C207" s="0" t="n">
        <f aca="false">G207</f>
        <v>33.1451052436251</v>
      </c>
      <c r="D207" s="0" t="n">
        <f aca="false">(C207+C206)/2</f>
        <v>33.1461429581253</v>
      </c>
      <c r="E207" s="0" t="n">
        <f aca="false">F207*$F$9</f>
        <v>7.90783071913881</v>
      </c>
      <c r="F207" s="0" t="n">
        <f aca="false">(C206-C207)/0.5</f>
        <v>0.00415085800081272</v>
      </c>
      <c r="G207" s="0" t="n">
        <f aca="false">G206-L206</f>
        <v>33.1451052436251</v>
      </c>
      <c r="H207" s="0" t="n">
        <f aca="false">G207*G207</f>
        <v>1098.59800161099</v>
      </c>
      <c r="I207" s="0" t="n">
        <f aca="false">1000*COUNT(Q$24:Q207)/N$16</f>
        <v>29.6105568072095</v>
      </c>
      <c r="J207" s="0" t="n">
        <f aca="false">$F$22*H207+$E$22*G207+$D$22</f>
        <v>814.301664085803</v>
      </c>
      <c r="K207" s="0" t="n">
        <f aca="false">J207/$F$9</f>
        <v>0.42743082110561</v>
      </c>
      <c r="L207" s="0" t="n">
        <f aca="false">K207*M207</f>
        <v>0.00207536896415101</v>
      </c>
      <c r="M207" s="0" t="n">
        <f aca="false">N207</f>
        <v>0.00485544996213137</v>
      </c>
      <c r="N207" s="0" t="n">
        <f aca="false">3600/(B207*N$15)</f>
        <v>0.00485544996213137</v>
      </c>
      <c r="O207" s="0" t="n">
        <f aca="false">ROUND(A207*P$13,0)</f>
        <v>223279</v>
      </c>
      <c r="P207" s="0" t="n">
        <f aca="false">O207-O206</f>
        <v>1214</v>
      </c>
      <c r="Q207" s="0" t="n">
        <f aca="false">F$9*(Q$23-P$13*1000/(P207*N$16))*P$13/SUM(P$24:P207)</f>
        <v>829.180090062274</v>
      </c>
      <c r="R207" s="0" t="n">
        <f aca="false">F$9*((Q$23^2 - (P$13*1000/(P207*N$16))^2)/2)/(1000*COUNT(Q$24:Q207)/N$16)</f>
        <v>829.174376617882</v>
      </c>
    </row>
    <row r="208" customFormat="false" ht="13.8" hidden="false" customHeight="false" outlineLevel="0" collapsed="false">
      <c r="A208" s="0" t="n">
        <f aca="false">SUM(M$23:M208)</f>
        <v>0.897969891733549</v>
      </c>
      <c r="B208" s="0" t="n">
        <f aca="false">C208*3600/1609.344</f>
        <v>74.1388463552724</v>
      </c>
      <c r="C208" s="0" t="n">
        <f aca="false">G208</f>
        <v>33.143029874661</v>
      </c>
      <c r="D208" s="0" t="n">
        <f aca="false">(C208+C207)/2</f>
        <v>33.1440675591431</v>
      </c>
      <c r="E208" s="0" t="n">
        <f aca="false">F208*$F$9</f>
        <v>7.9076019680921</v>
      </c>
      <c r="F208" s="0" t="n">
        <f aca="false">(C207-C208)/0.5</f>
        <v>0.00415073792829901</v>
      </c>
      <c r="G208" s="0" t="n">
        <f aca="false">G207-L207</f>
        <v>33.143029874661</v>
      </c>
      <c r="H208" s="0" t="n">
        <f aca="false">G208*G208</f>
        <v>1098.46042927267</v>
      </c>
      <c r="I208" s="0" t="n">
        <f aca="false">1000*COUNT(Q$24:Q208)/N$16</f>
        <v>29.7714837463791</v>
      </c>
      <c r="J208" s="0" t="n">
        <f aca="false">$F$22*H208+$E$22*G208+$D$22</f>
        <v>814.22712415212</v>
      </c>
      <c r="K208" s="0" t="n">
        <f aca="false">J208/$F$9</f>
        <v>0.427391694739467</v>
      </c>
      <c r="L208" s="0" t="n">
        <f aca="false">K208*M208</f>
        <v>0.00207530893276796</v>
      </c>
      <c r="M208" s="0" t="n">
        <f aca="false">N208</f>
        <v>0.0048557540034395</v>
      </c>
      <c r="N208" s="0" t="n">
        <f aca="false">3600/(B208*N$15)</f>
        <v>0.0048557540034395</v>
      </c>
      <c r="O208" s="0" t="n">
        <f aca="false">ROUND(A208*P$13,0)</f>
        <v>224492</v>
      </c>
      <c r="P208" s="0" t="n">
        <f aca="false">O208-O207</f>
        <v>1213</v>
      </c>
      <c r="Q208" s="0" t="n">
        <f aca="false">F$9*(Q$23-P$13*1000/(P208*N$16))*P$13/SUM(P$24:P208)</f>
        <v>766.401590728683</v>
      </c>
      <c r="R208" s="0" t="n">
        <f aca="false">F$9*((Q$23^2 - (P$13*1000/(P208*N$16))^2)/2)/(1000*COUNT(Q$24:Q208)/N$16)</f>
        <v>766.731157699875</v>
      </c>
    </row>
    <row r="209" customFormat="false" ht="13.8" hidden="false" customHeight="false" outlineLevel="0" collapsed="false">
      <c r="A209" s="0" t="n">
        <f aca="false">SUM(M$23:M209)</f>
        <v>0.90282594980758</v>
      </c>
      <c r="B209" s="0" t="n">
        <f aca="false">C209*3600/1609.344</f>
        <v>74.1342040214035</v>
      </c>
      <c r="C209" s="0" t="n">
        <f aca="false">G209</f>
        <v>33.1409545657282</v>
      </c>
      <c r="D209" s="0" t="n">
        <f aca="false">(C209+C208)/2</f>
        <v>33.1419922201946</v>
      </c>
      <c r="E209" s="0" t="n">
        <f aca="false">F209*$F$9</f>
        <v>7.9073732356176</v>
      </c>
      <c r="F209" s="0" t="n">
        <f aca="false">(C208-C209)/0.5</f>
        <v>0.00415061786553395</v>
      </c>
      <c r="G209" s="0" t="n">
        <f aca="false">G208-L208</f>
        <v>33.1409545657282</v>
      </c>
      <c r="H209" s="0" t="n">
        <f aca="false">G209*G209</f>
        <v>1098.32286952766</v>
      </c>
      <c r="I209" s="0" t="n">
        <f aca="false">1000*COUNT(Q$24:Q209)/N$16</f>
        <v>29.9324106855488</v>
      </c>
      <c r="J209" s="0" t="n">
        <f aca="false">$F$22*H209+$E$22*G209+$D$22</f>
        <v>814.152590554318</v>
      </c>
      <c r="K209" s="0" t="n">
        <f aca="false">J209/$F$9</f>
        <v>0.427352571699059</v>
      </c>
      <c r="L209" s="0" t="n">
        <f aca="false">K209*M209</f>
        <v>0.00207524890625714</v>
      </c>
      <c r="M209" s="0" t="n">
        <f aca="false">N209</f>
        <v>0.00485605807403103</v>
      </c>
      <c r="N209" s="0" t="n">
        <f aca="false">3600/(B209*N$15)</f>
        <v>0.00485605807403103</v>
      </c>
      <c r="O209" s="0" t="n">
        <f aca="false">ROUND(A209*P$13,0)</f>
        <v>225706</v>
      </c>
      <c r="P209" s="0" t="n">
        <f aca="false">O209-O208</f>
        <v>1214</v>
      </c>
      <c r="Q209" s="0" t="n">
        <f aca="false">F$9*(Q$23-P$13*1000/(P209*N$16))*P$13/SUM(P$24:P209)</f>
        <v>820.216320369788</v>
      </c>
      <c r="R209" s="0" t="n">
        <f aca="false">F$9*((Q$23^2 - (P$13*1000/(P209*N$16))^2)/2)/(1000*COUNT(Q$24:Q209)/N$16)</f>
        <v>820.258523105862</v>
      </c>
    </row>
    <row r="210" customFormat="false" ht="13.8" hidden="false" customHeight="false" outlineLevel="0" collapsed="false">
      <c r="A210" s="0" t="n">
        <f aca="false">SUM(M$23:M210)</f>
        <v>0.90768231198149</v>
      </c>
      <c r="B210" s="0" t="n">
        <f aca="false">C210*3600/1609.344</f>
        <v>74.12956182181</v>
      </c>
      <c r="C210" s="0" t="n">
        <f aca="false">G210</f>
        <v>33.138879316822</v>
      </c>
      <c r="D210" s="0" t="n">
        <f aca="false">(C210+C209)/2</f>
        <v>33.1399169412751</v>
      </c>
      <c r="E210" s="0" t="n">
        <f aca="false">F210*$F$9</f>
        <v>7.90714452171533</v>
      </c>
      <c r="F210" s="0" t="n">
        <f aca="false">(C209-C210)/0.5</f>
        <v>0.00415049781251753</v>
      </c>
      <c r="G210" s="0" t="n">
        <f aca="false">G209-L209</f>
        <v>33.138879316822</v>
      </c>
      <c r="H210" s="0" t="n">
        <f aca="false">G210*G210</f>
        <v>1098.18532237489</v>
      </c>
      <c r="I210" s="0" t="n">
        <f aca="false">1000*COUNT(Q$24:Q210)/N$16</f>
        <v>30.0933376247184</v>
      </c>
      <c r="J210" s="0" t="n">
        <f aca="false">$F$22*H210+$E$22*G210+$D$22</f>
        <v>814.078063291859</v>
      </c>
      <c r="K210" s="0" t="n">
        <f aca="false">J210/$F$9</f>
        <v>0.427313451984103</v>
      </c>
      <c r="L210" s="0" t="n">
        <f aca="false">K210*M210</f>
        <v>0.00207518888461873</v>
      </c>
      <c r="M210" s="0" t="n">
        <f aca="false">N210</f>
        <v>0.00485636217391052</v>
      </c>
      <c r="N210" s="0" t="n">
        <f aca="false">3600/(B210*N$15)</f>
        <v>0.00485636217391052</v>
      </c>
      <c r="O210" s="0" t="n">
        <f aca="false">ROUND(A210*P$13,0)</f>
        <v>226921</v>
      </c>
      <c r="P210" s="0" t="n">
        <f aca="false">O210-O209</f>
        <v>1215</v>
      </c>
      <c r="Q210" s="0" t="n">
        <f aca="false">F$9*(Q$23-P$13*1000/(P210*N$16))*P$13/SUM(P$24:P210)</f>
        <v>873.353419851855</v>
      </c>
      <c r="R210" s="0" t="n">
        <f aca="false">F$9*((Q$23^2 - (P$13*1000/(P210*N$16))^2)/2)/(1000*COUNT(Q$24:Q210)/N$16)</f>
        <v>873.071878162436</v>
      </c>
    </row>
    <row r="211" customFormat="false" ht="13.8" hidden="false" customHeight="false" outlineLevel="0" collapsed="false">
      <c r="A211" s="0" t="n">
        <f aca="false">SUM(M$23:M211)</f>
        <v>0.912538978284573</v>
      </c>
      <c r="B211" s="0" t="n">
        <f aca="false">C211*3600/1609.344</f>
        <v>74.1249197564812</v>
      </c>
      <c r="C211" s="0" t="n">
        <f aca="false">G211</f>
        <v>33.1368041279373</v>
      </c>
      <c r="D211" s="0" t="n">
        <f aca="false">(C211+C210)/2</f>
        <v>33.1378417223797</v>
      </c>
      <c r="E211" s="0" t="n">
        <f aca="false">F211*$F$9</f>
        <v>7.9069158263582</v>
      </c>
      <c r="F211" s="0" t="n">
        <f aca="false">(C210-C211)/0.5</f>
        <v>0.00415037776923555</v>
      </c>
      <c r="G211" s="0" t="n">
        <f aca="false">G210-L210</f>
        <v>33.1368041279373</v>
      </c>
      <c r="H211" s="0" t="n">
        <f aca="false">G211*G211</f>
        <v>1098.04778781329</v>
      </c>
      <c r="I211" s="0" t="n">
        <f aca="false">1000*COUNT(Q$24:Q211)/N$16</f>
        <v>30.254264563888</v>
      </c>
      <c r="J211" s="0" t="n">
        <f aca="false">$F$22*H211+$E$22*G211+$D$22</f>
        <v>814.003542364206</v>
      </c>
      <c r="K211" s="0" t="n">
        <f aca="false">J211/$F$9</f>
        <v>0.427274335594316</v>
      </c>
      <c r="L211" s="0" t="n">
        <f aca="false">K211*M211</f>
        <v>0.0020751288678529</v>
      </c>
      <c r="M211" s="0" t="n">
        <f aca="false">N211</f>
        <v>0.00485666630308255</v>
      </c>
      <c r="N211" s="0" t="n">
        <f aca="false">3600/(B211*N$15)</f>
        <v>0.00485666630308255</v>
      </c>
      <c r="O211" s="0" t="n">
        <f aca="false">ROUND(A211*P$13,0)</f>
        <v>228135</v>
      </c>
      <c r="P211" s="0" t="n">
        <f aca="false">O211-O210</f>
        <v>1214</v>
      </c>
      <c r="Q211" s="0" t="n">
        <f aca="false">F$9*(Q$23-P$13*1000/(P211*N$16))*P$13/SUM(P$24:P211)</f>
        <v>811.437130548129</v>
      </c>
      <c r="R211" s="0" t="n">
        <f aca="false">F$9*((Q$23^2 - (P$13*1000/(P211*N$16))^2)/2)/(1000*COUNT(Q$24:Q211)/N$16)</f>
        <v>811.532368604736</v>
      </c>
    </row>
    <row r="212" customFormat="false" ht="13.8" hidden="false" customHeight="false" outlineLevel="0" collapsed="false">
      <c r="A212" s="0" t="n">
        <f aca="false">SUM(M$23:M212)</f>
        <v>0.917395948746124</v>
      </c>
      <c r="B212" s="0" t="n">
        <f aca="false">C212*3600/1609.344</f>
        <v>74.120277825406</v>
      </c>
      <c r="C212" s="0" t="n">
        <f aca="false">G212</f>
        <v>33.1347289990695</v>
      </c>
      <c r="D212" s="0" t="n">
        <f aca="false">(C212+C211)/2</f>
        <v>33.1357665635034</v>
      </c>
      <c r="E212" s="0" t="n">
        <f aca="false">F212*$F$9</f>
        <v>7.9066871495733</v>
      </c>
      <c r="F212" s="0" t="n">
        <f aca="false">(C211-C212)/0.5</f>
        <v>0.00415025773570221</v>
      </c>
      <c r="G212" s="0" t="n">
        <f aca="false">G211-L211</f>
        <v>33.1347289990695</v>
      </c>
      <c r="H212" s="0" t="n">
        <f aca="false">G212*G212</f>
        <v>1097.91026584178</v>
      </c>
      <c r="I212" s="0" t="n">
        <f aca="false">1000*COUNT(Q$24:Q212)/N$16</f>
        <v>30.4151915030576</v>
      </c>
      <c r="J212" s="0" t="n">
        <f aca="false">$F$22*H212+$E$22*G212+$D$22</f>
        <v>813.929027770821</v>
      </c>
      <c r="K212" s="0" t="n">
        <f aca="false">J212/$F$9</f>
        <v>0.427235222529417</v>
      </c>
      <c r="L212" s="0" t="n">
        <f aca="false">K212*M212</f>
        <v>0.00207506885595983</v>
      </c>
      <c r="M212" s="0" t="n">
        <f aca="false">N212</f>
        <v>0.00485697046155167</v>
      </c>
      <c r="N212" s="0" t="n">
        <f aca="false">3600/(B212*N$15)</f>
        <v>0.00485697046155167</v>
      </c>
      <c r="O212" s="0" t="n">
        <f aca="false">ROUND(A212*P$13,0)</f>
        <v>229349</v>
      </c>
      <c r="P212" s="0" t="n">
        <f aca="false">O212-O211</f>
        <v>1214</v>
      </c>
      <c r="Q212" s="0" t="n">
        <f aca="false">F$9*(Q$23-P$13*1000/(P212*N$16))*P$13/SUM(P$24:P212)</f>
        <v>807.119405392703</v>
      </c>
      <c r="R212" s="0" t="n">
        <f aca="false">F$9*((Q$23^2 - (P$13*1000/(P212*N$16))^2)/2)/(1000*COUNT(Q$24:Q212)/N$16)</f>
        <v>807.238546548626</v>
      </c>
    </row>
    <row r="213" customFormat="false" ht="13.8" hidden="false" customHeight="false" outlineLevel="0" collapsed="false">
      <c r="A213" s="0" t="n">
        <f aca="false">SUM(M$23:M213)</f>
        <v>0.922253223395447</v>
      </c>
      <c r="B213" s="0" t="n">
        <f aca="false">C213*3600/1609.344</f>
        <v>74.1156360285736</v>
      </c>
      <c r="C213" s="0" t="n">
        <f aca="false">G213</f>
        <v>33.1326539302135</v>
      </c>
      <c r="D213" s="0" t="n">
        <f aca="false">(C213+C212)/2</f>
        <v>33.1336914646415</v>
      </c>
      <c r="E213" s="0" t="n">
        <f aca="false">F213*$F$9</f>
        <v>7.90645849136061</v>
      </c>
      <c r="F213" s="0" t="n">
        <f aca="false">(C212-C213)/0.5</f>
        <v>0.00415013771191752</v>
      </c>
      <c r="G213" s="0" t="n">
        <f aca="false">G212-L212</f>
        <v>33.1326539302135</v>
      </c>
      <c r="H213" s="0" t="n">
        <f aca="false">G213*G213</f>
        <v>1097.77275645929</v>
      </c>
      <c r="I213" s="0" t="n">
        <f aca="false">1000*COUNT(Q$24:Q213)/N$16</f>
        <v>30.5761184422272</v>
      </c>
      <c r="J213" s="0" t="n">
        <f aca="false">$F$22*H213+$E$22*G213+$D$22</f>
        <v>813.854519511167</v>
      </c>
      <c r="K213" s="0" t="n">
        <f aca="false">J213/$F$9</f>
        <v>0.427196112789123</v>
      </c>
      <c r="L213" s="0" t="n">
        <f aca="false">K213*M213</f>
        <v>0.0020750088489397</v>
      </c>
      <c r="M213" s="0" t="n">
        <f aca="false">N213</f>
        <v>0.00485727464932245</v>
      </c>
      <c r="N213" s="0" t="n">
        <f aca="false">3600/(B213*N$15)</f>
        <v>0.00485727464932245</v>
      </c>
      <c r="O213" s="0" t="n">
        <f aca="false">ROUND(A213*P$13,0)</f>
        <v>230563</v>
      </c>
      <c r="P213" s="0" t="n">
        <f aca="false">O213-O212</f>
        <v>1214</v>
      </c>
      <c r="Q213" s="0" t="n">
        <f aca="false">F$9*(Q$23-P$13*1000/(P213*N$16))*P$13/SUM(P$24:P213)</f>
        <v>802.84738698456</v>
      </c>
      <c r="R213" s="0" t="n">
        <f aca="false">F$9*((Q$23^2 - (P$13*1000/(P213*N$16))^2)/2)/(1000*COUNT(Q$24:Q213)/N$16)</f>
        <v>802.989922619423</v>
      </c>
    </row>
    <row r="214" customFormat="false" ht="13.8" hidden="false" customHeight="false" outlineLevel="0" collapsed="false">
      <c r="A214" s="0" t="n">
        <f aca="false">SUM(M$23:M214)</f>
        <v>0.927110802261846</v>
      </c>
      <c r="B214" s="0" t="n">
        <f aca="false">C214*3600/1609.344</f>
        <v>74.1109943659731</v>
      </c>
      <c r="C214" s="0" t="n">
        <f aca="false">G214</f>
        <v>33.1305789213646</v>
      </c>
      <c r="D214" s="0" t="n">
        <f aca="false">(C214+C213)/2</f>
        <v>33.1316164257891</v>
      </c>
      <c r="E214" s="0" t="n">
        <f aca="false">F214*$F$9</f>
        <v>7.90622985172014</v>
      </c>
      <c r="F214" s="0" t="n">
        <f aca="false">(C213-C214)/0.5</f>
        <v>0.00415001769788148</v>
      </c>
      <c r="G214" s="0" t="n">
        <f aca="false">G213-L213</f>
        <v>33.1305789213646</v>
      </c>
      <c r="H214" s="0" t="n">
        <f aca="false">G214*G214</f>
        <v>1097.63525966477</v>
      </c>
      <c r="I214" s="0" t="n">
        <f aca="false">1000*COUNT(Q$24:Q214)/N$16</f>
        <v>30.7370453813968</v>
      </c>
      <c r="J214" s="0" t="n">
        <f aca="false">$F$22*H214+$E$22*G214+$D$22</f>
        <v>813.780017584706</v>
      </c>
      <c r="K214" s="0" t="n">
        <f aca="false">J214/$F$9</f>
        <v>0.427157006373153</v>
      </c>
      <c r="L214" s="0" t="n">
        <f aca="false">K214*M214</f>
        <v>0.00207494884679269</v>
      </c>
      <c r="M214" s="0" t="n">
        <f aca="false">N214</f>
        <v>0.00485757886639946</v>
      </c>
      <c r="N214" s="0" t="n">
        <f aca="false">3600/(B214*N$15)</f>
        <v>0.00485757886639946</v>
      </c>
      <c r="O214" s="0" t="n">
        <f aca="false">ROUND(A214*P$13,0)</f>
        <v>231778</v>
      </c>
      <c r="P214" s="0" t="n">
        <f aca="false">O214-O213</f>
        <v>1215</v>
      </c>
      <c r="Q214" s="0" t="n">
        <f aca="false">F$9*(Q$23-P$13*1000/(P214*N$16))*P$13/SUM(P$24:P214)</f>
        <v>854.956705680423</v>
      </c>
      <c r="R214" s="0" t="n">
        <f aca="false">F$9*((Q$23^2 - (P$13*1000/(P214*N$16))^2)/2)/(1000*COUNT(Q$24:Q214)/N$16)</f>
        <v>854.787650347516</v>
      </c>
    </row>
    <row r="215" customFormat="false" ht="13.8" hidden="false" customHeight="false" outlineLevel="0" collapsed="false">
      <c r="A215" s="0" t="n">
        <f aca="false">SUM(M$23:M215)</f>
        <v>0.931968685374633</v>
      </c>
      <c r="B215" s="0" t="n">
        <f aca="false">C215*3600/1609.344</f>
        <v>74.1063528375935</v>
      </c>
      <c r="C215" s="0" t="n">
        <f aca="false">G215</f>
        <v>33.1285039725178</v>
      </c>
      <c r="D215" s="0" t="n">
        <f aca="false">(C215+C214)/2</f>
        <v>33.1295414469412</v>
      </c>
      <c r="E215" s="0" t="n">
        <f aca="false">F215*$F$9</f>
        <v>7.90600123062482</v>
      </c>
      <c r="F215" s="0" t="n">
        <f aca="false">(C214-C215)/0.5</f>
        <v>0.00414989769357987</v>
      </c>
      <c r="G215" s="0" t="n">
        <f aca="false">G214-L214</f>
        <v>33.1285039725178</v>
      </c>
      <c r="H215" s="0" t="n">
        <f aca="false">G215*G215</f>
        <v>1097.49777545713</v>
      </c>
      <c r="I215" s="0" t="n">
        <f aca="false">1000*COUNT(Q$24:Q215)/N$16</f>
        <v>30.8979723205665</v>
      </c>
      <c r="J215" s="0" t="n">
        <f aca="false">$F$22*H215+$E$22*G215+$D$22</f>
        <v>813.705521990901</v>
      </c>
      <c r="K215" s="0" t="n">
        <f aca="false">J215/$F$9</f>
        <v>0.427117903281224</v>
      </c>
      <c r="L215" s="0" t="n">
        <f aca="false">K215*M215</f>
        <v>0.00207488884951896</v>
      </c>
      <c r="M215" s="0" t="n">
        <f aca="false">N215</f>
        <v>0.00485788311278726</v>
      </c>
      <c r="N215" s="0" t="n">
        <f aca="false">3600/(B215*N$15)</f>
        <v>0.00485788311278726</v>
      </c>
      <c r="O215" s="0" t="n">
        <f aca="false">ROUND(A215*P$13,0)</f>
        <v>232992</v>
      </c>
      <c r="P215" s="0" t="n">
        <f aca="false">O215-O214</f>
        <v>1214</v>
      </c>
      <c r="Q215" s="0" t="n">
        <f aca="false">F$9*(Q$23-P$13*1000/(P215*N$16))*P$13/SUM(P$24:P215)</f>
        <v>794.434170380944</v>
      </c>
      <c r="R215" s="0" t="n">
        <f aca="false">F$9*((Q$23^2 - (P$13*1000/(P215*N$16))^2)/2)/(1000*COUNT(Q$24:Q215)/N$16)</f>
        <v>794.625444258804</v>
      </c>
    </row>
    <row r="216" customFormat="false" ht="13.8" hidden="false" customHeight="false" outlineLevel="0" collapsed="false">
      <c r="A216" s="0" t="n">
        <f aca="false">SUM(M$23:M216)</f>
        <v>0.936826872763124</v>
      </c>
      <c r="B216" s="0" t="n">
        <f aca="false">C216*3600/1609.344</f>
        <v>74.101711443424</v>
      </c>
      <c r="C216" s="0" t="n">
        <f aca="false">G216</f>
        <v>33.1264290836683</v>
      </c>
      <c r="D216" s="0" t="n">
        <f aca="false">(C216+C215)/2</f>
        <v>33.127466528093</v>
      </c>
      <c r="E216" s="0" t="n">
        <f aca="false">F216*$F$9</f>
        <v>7.90577262812879</v>
      </c>
      <c r="F216" s="0" t="n">
        <f aca="false">(C215-C216)/0.5</f>
        <v>0.00414977769904112</v>
      </c>
      <c r="G216" s="0" t="n">
        <f aca="false">G215-L215</f>
        <v>33.1264290836683</v>
      </c>
      <c r="H216" s="0" t="n">
        <f aca="false">G216*G216</f>
        <v>1097.3603038353</v>
      </c>
      <c r="I216" s="0" t="n">
        <f aca="false">1000*COUNT(Q$24:Q216)/N$16</f>
        <v>31.0588992597361</v>
      </c>
      <c r="J216" s="0" t="n">
        <f aca="false">$F$22*H216+$E$22*G216+$D$22</f>
        <v>813.631032729214</v>
      </c>
      <c r="K216" s="0" t="n">
        <f aca="false">J216/$F$9</f>
        <v>0.427078803513054</v>
      </c>
      <c r="L216" s="0" t="n">
        <f aca="false">K216*M216</f>
        <v>0.0020748288571187</v>
      </c>
      <c r="M216" s="0" t="n">
        <f aca="false">N216</f>
        <v>0.00485818738849043</v>
      </c>
      <c r="N216" s="0" t="n">
        <f aca="false">3600/(B216*N$15)</f>
        <v>0.00485818738849043</v>
      </c>
      <c r="O216" s="0" t="n">
        <f aca="false">ROUND(A216*P$13,0)</f>
        <v>234207</v>
      </c>
      <c r="P216" s="0" t="n">
        <f aca="false">O216-O215</f>
        <v>1215</v>
      </c>
      <c r="Q216" s="0" t="n">
        <f aca="false">F$9*(Q$23-P$13*1000/(P216*N$16))*P$13/SUM(P$24:P216)</f>
        <v>846.044141516695</v>
      </c>
      <c r="R216" s="0" t="n">
        <f aca="false">F$9*((Q$23^2 - (P$13*1000/(P216*N$16))^2)/2)/(1000*COUNT(Q$24:Q216)/N$16)</f>
        <v>845.929747235107</v>
      </c>
    </row>
    <row r="217" customFormat="false" ht="13.8" hidden="false" customHeight="false" outlineLevel="0" collapsed="false">
      <c r="A217" s="0" t="n">
        <f aca="false">SUM(M$23:M217)</f>
        <v>0.941685364456637</v>
      </c>
      <c r="B217" s="0" t="n">
        <f aca="false">C217*3600/1609.344</f>
        <v>74.0970701834538</v>
      </c>
      <c r="C217" s="0" t="n">
        <f aca="false">G217</f>
        <v>33.1243542548112</v>
      </c>
      <c r="D217" s="0" t="n">
        <f aca="false">(C217+C216)/2</f>
        <v>33.1253916692397</v>
      </c>
      <c r="E217" s="0" t="n">
        <f aca="false">F217*$F$9</f>
        <v>7.9055440441779</v>
      </c>
      <c r="F217" s="0" t="n">
        <f aca="false">(C216-C217)/0.5</f>
        <v>0.00414965771423681</v>
      </c>
      <c r="G217" s="0" t="n">
        <f aca="false">G216-L216</f>
        <v>33.1243542548112</v>
      </c>
      <c r="H217" s="0" t="n">
        <f aca="false">G217*G217</f>
        <v>1097.22284479823</v>
      </c>
      <c r="I217" s="0" t="n">
        <f aca="false">1000*COUNT(Q$24:Q217)/N$16</f>
        <v>31.2198261989057</v>
      </c>
      <c r="J217" s="0" t="n">
        <f aca="false">$F$22*H217+$E$22*G217+$D$22</f>
        <v>813.556549799108</v>
      </c>
      <c r="K217" s="0" t="n">
        <f aca="false">J217/$F$9</f>
        <v>0.427039707068361</v>
      </c>
      <c r="L217" s="0" t="n">
        <f aca="false">K217*M217</f>
        <v>0.00207476886959209</v>
      </c>
      <c r="M217" s="0" t="n">
        <f aca="false">N217</f>
        <v>0.00485849169351354</v>
      </c>
      <c r="N217" s="0" t="n">
        <f aca="false">3600/(B217*N$15)</f>
        <v>0.00485849169351354</v>
      </c>
      <c r="O217" s="0" t="n">
        <f aca="false">ROUND(A217*P$13,0)</f>
        <v>235421</v>
      </c>
      <c r="P217" s="0" t="n">
        <f aca="false">O217-O216</f>
        <v>1214</v>
      </c>
      <c r="Q217" s="0" t="n">
        <f aca="false">F$9*(Q$23-P$13*1000/(P217*N$16))*P$13/SUM(P$24:P217)</f>
        <v>786.195453101727</v>
      </c>
      <c r="R217" s="0" t="n">
        <f aca="false">F$9*((Q$23^2 - (P$13*1000/(P217*N$16))^2)/2)/(1000*COUNT(Q$24:Q217)/N$16)</f>
        <v>786.433429369538</v>
      </c>
    </row>
    <row r="218" customFormat="false" ht="13.8" hidden="false" customHeight="false" outlineLevel="0" collapsed="false">
      <c r="A218" s="0" t="n">
        <f aca="false">SUM(M$23:M218)</f>
        <v>0.946544160484499</v>
      </c>
      <c r="B218" s="0" t="n">
        <f aca="false">C218*3600/1609.344</f>
        <v>74.0924290576717</v>
      </c>
      <c r="C218" s="0" t="n">
        <f aca="false">G218</f>
        <v>33.1222794859416</v>
      </c>
      <c r="D218" s="0" t="n">
        <f aca="false">(C218+C217)/2</f>
        <v>33.1233168703764</v>
      </c>
      <c r="E218" s="0" t="n">
        <f aca="false">F218*$F$9</f>
        <v>7.90531547879924</v>
      </c>
      <c r="F218" s="0" t="n">
        <f aca="false">(C217-C218)/0.5</f>
        <v>0.00414953773918114</v>
      </c>
      <c r="G218" s="0" t="n">
        <f aca="false">G217-L217</f>
        <v>33.1222794859416</v>
      </c>
      <c r="H218" s="0" t="n">
        <f aca="false">G218*G218</f>
        <v>1097.08539834483</v>
      </c>
      <c r="I218" s="0" t="n">
        <f aca="false">1000*COUNT(Q$24:Q218)/N$16</f>
        <v>31.3807531380753</v>
      </c>
      <c r="J218" s="0" t="n">
        <f aca="false">$F$22*H218+$E$22*G218+$D$22</f>
        <v>813.482073200046</v>
      </c>
      <c r="K218" s="0" t="n">
        <f aca="false">J218/$F$9</f>
        <v>0.427000613946862</v>
      </c>
      <c r="L218" s="0" t="n">
        <f aca="false">K218*M218</f>
        <v>0.00207470888693929</v>
      </c>
      <c r="M218" s="0" t="n">
        <f aca="false">N218</f>
        <v>0.00485879602786116</v>
      </c>
      <c r="N218" s="0" t="n">
        <f aca="false">3600/(B218*N$15)</f>
        <v>0.00485879602786116</v>
      </c>
      <c r="O218" s="0" t="n">
        <f aca="false">ROUND(A218*P$13,0)</f>
        <v>236636</v>
      </c>
      <c r="P218" s="0" t="n">
        <f aca="false">O218-O217</f>
        <v>1215</v>
      </c>
      <c r="Q218" s="0" t="n">
        <f aca="false">F$9*(Q$23-P$13*1000/(P218*N$16))*P$13/SUM(P$24:P218)</f>
        <v>837.315479715849</v>
      </c>
      <c r="R218" s="0" t="n">
        <f aca="false">F$9*((Q$23^2 - (P$13*1000/(P218*N$16))^2)/2)/(1000*COUNT(Q$24:Q218)/N$16)</f>
        <v>837.253544699362</v>
      </c>
    </row>
    <row r="219" customFormat="false" ht="13.8" hidden="false" customHeight="false" outlineLevel="0" collapsed="false">
      <c r="A219" s="0" t="n">
        <f aca="false">SUM(M$23:M219)</f>
        <v>0.951403260876036</v>
      </c>
      <c r="B219" s="0" t="n">
        <f aca="false">C219*3600/1609.344</f>
        <v>74.0877880660671</v>
      </c>
      <c r="C219" s="0" t="n">
        <f aca="false">G219</f>
        <v>33.1202047770546</v>
      </c>
      <c r="D219" s="0" t="n">
        <f aca="false">(C219+C218)/2</f>
        <v>33.1212421314981</v>
      </c>
      <c r="E219" s="0" t="n">
        <f aca="false">F219*$F$9</f>
        <v>7.90508693199279</v>
      </c>
      <c r="F219" s="0" t="n">
        <f aca="false">(C218-C219)/0.5</f>
        <v>0.00414941777387412</v>
      </c>
      <c r="G219" s="0" t="n">
        <f aca="false">G218-L218</f>
        <v>33.1202047770546</v>
      </c>
      <c r="H219" s="0" t="n">
        <f aca="false">G219*G219</f>
        <v>1096.94796447403</v>
      </c>
      <c r="I219" s="0" t="n">
        <f aca="false">1000*COUNT(Q$24:Q219)/N$16</f>
        <v>31.5416800772449</v>
      </c>
      <c r="J219" s="0" t="n">
        <f aca="false">$F$22*H219+$E$22*G219+$D$22</f>
        <v>813.40760293149</v>
      </c>
      <c r="K219" s="0" t="n">
        <f aca="false">J219/$F$9</f>
        <v>0.426961524148277</v>
      </c>
      <c r="L219" s="0" t="n">
        <f aca="false">K219*M219</f>
        <v>0.00207464890916049</v>
      </c>
      <c r="M219" s="0" t="n">
        <f aca="false">N219</f>
        <v>0.00485910039153785</v>
      </c>
      <c r="N219" s="0" t="n">
        <f aca="false">3600/(B219*N$15)</f>
        <v>0.00485910039153785</v>
      </c>
      <c r="O219" s="0" t="n">
        <f aca="false">ROUND(A219*P$13,0)</f>
        <v>237851</v>
      </c>
      <c r="P219" s="0" t="n">
        <f aca="false">O219-O218</f>
        <v>1215</v>
      </c>
      <c r="Q219" s="0" t="n">
        <f aca="false">F$9*(Q$23-P$13*1000/(P219*N$16))*P$13/SUM(P$24:P219)</f>
        <v>833.016582572567</v>
      </c>
      <c r="R219" s="0" t="n">
        <f aca="false">F$9*((Q$23^2 - (P$13*1000/(P219*N$16))^2)/2)/(1000*COUNT(Q$24:Q219)/N$16)</f>
        <v>832.981842940692</v>
      </c>
    </row>
    <row r="220" customFormat="false" ht="13.8" hidden="false" customHeight="false" outlineLevel="0" collapsed="false">
      <c r="A220" s="0" t="n">
        <f aca="false">SUM(M$23:M220)</f>
        <v>0.956262665660585</v>
      </c>
      <c r="B220" s="0" t="n">
        <f aca="false">C220*3600/1609.344</f>
        <v>74.0831472086289</v>
      </c>
      <c r="C220" s="0" t="n">
        <f aca="false">G220</f>
        <v>33.1181301281455</v>
      </c>
      <c r="D220" s="0" t="n">
        <f aca="false">(C220+C219)/2</f>
        <v>33.1191674526001</v>
      </c>
      <c r="E220" s="0" t="n">
        <f aca="false">F220*$F$9</f>
        <v>7.90485840375856</v>
      </c>
      <c r="F220" s="0" t="n">
        <f aca="false">(C219-C220)/0.5</f>
        <v>0.00414929781831575</v>
      </c>
      <c r="G220" s="0" t="n">
        <f aca="false">G219-L219</f>
        <v>33.1181301281455</v>
      </c>
      <c r="H220" s="0" t="n">
        <f aca="false">G220*G220</f>
        <v>1096.81054318478</v>
      </c>
      <c r="I220" s="0" t="n">
        <f aca="false">1000*COUNT(Q$24:Q220)/N$16</f>
        <v>31.7026070164145</v>
      </c>
      <c r="J220" s="0" t="n">
        <f aca="false">$F$22*H220+$E$22*G220+$D$22</f>
        <v>813.333138992903</v>
      </c>
      <c r="K220" s="0" t="n">
        <f aca="false">J220/$F$9</f>
        <v>0.426922437672322</v>
      </c>
      <c r="L220" s="0" t="n">
        <f aca="false">K220*M220</f>
        <v>0.00207458893625586</v>
      </c>
      <c r="M220" s="0" t="n">
        <f aca="false">N220</f>
        <v>0.0048594047845482</v>
      </c>
      <c r="N220" s="0" t="n">
        <f aca="false">3600/(B220*N$15)</f>
        <v>0.0048594047845482</v>
      </c>
      <c r="O220" s="0" t="n">
        <f aca="false">ROUND(A220*P$13,0)</f>
        <v>239066</v>
      </c>
      <c r="P220" s="0" t="n">
        <f aca="false">O220-O219</f>
        <v>1215</v>
      </c>
      <c r="Q220" s="0" t="n">
        <f aca="false">F$9*(Q$23-P$13*1000/(P220*N$16))*P$13/SUM(P$24:P220)</f>
        <v>828.761602256651</v>
      </c>
      <c r="R220" s="0" t="n">
        <f aca="false">F$9*((Q$23^2 - (P$13*1000/(P220*N$16))^2)/2)/(1000*COUNT(Q$24:Q220)/N$16)</f>
        <v>828.753508712566</v>
      </c>
    </row>
    <row r="221" customFormat="false" ht="13.8" hidden="false" customHeight="false" outlineLevel="0" collapsed="false">
      <c r="A221" s="0" t="n">
        <f aca="false">SUM(M$23:M221)</f>
        <v>0.961122374867481</v>
      </c>
      <c r="B221" s="0" t="n">
        <f aca="false">C221*3600/1609.344</f>
        <v>74.0785064853463</v>
      </c>
      <c r="C221" s="0" t="n">
        <f aca="false">G221</f>
        <v>33.1160555392092</v>
      </c>
      <c r="D221" s="0" t="n">
        <f aca="false">(C221+C220)/2</f>
        <v>33.1170928336774</v>
      </c>
      <c r="E221" s="0" t="n">
        <f aca="false">F221*$F$9</f>
        <v>7.90462989409656</v>
      </c>
      <c r="F221" s="0" t="n">
        <f aca="false">(C220-C221)/0.5</f>
        <v>0.00414917787250602</v>
      </c>
      <c r="G221" s="0" t="n">
        <f aca="false">G220-L220</f>
        <v>33.1160555392092</v>
      </c>
      <c r="H221" s="0" t="n">
        <f aca="false">G221*G221</f>
        <v>1096.67313447599</v>
      </c>
      <c r="I221" s="0" t="n">
        <f aca="false">1000*COUNT(Q$24:Q221)/N$16</f>
        <v>31.8635339555842</v>
      </c>
      <c r="J221" s="0" t="n">
        <f aca="false">$F$22*H221+$E$22*G221+$D$22</f>
        <v>813.258681383748</v>
      </c>
      <c r="K221" s="0" t="n">
        <f aca="false">J221/$F$9</f>
        <v>0.426883354518717</v>
      </c>
      <c r="L221" s="0" t="n">
        <f aca="false">K221*M221</f>
        <v>0.00207452896822559</v>
      </c>
      <c r="M221" s="0" t="n">
        <f aca="false">N221</f>
        <v>0.00485970920689677</v>
      </c>
      <c r="N221" s="0" t="n">
        <f aca="false">3600/(B221*N$15)</f>
        <v>0.00485970920689677</v>
      </c>
      <c r="O221" s="0" t="n">
        <f aca="false">ROUND(A221*P$13,0)</f>
        <v>240281</v>
      </c>
      <c r="P221" s="0" t="n">
        <f aca="false">O221-O220</f>
        <v>1215</v>
      </c>
      <c r="Q221" s="0" t="n">
        <f aca="false">F$9*(Q$23-P$13*1000/(P221*N$16))*P$13/SUM(P$24:P221)</f>
        <v>824.549869217464</v>
      </c>
      <c r="R221" s="0" t="n">
        <f aca="false">F$9*((Q$23^2 - (P$13*1000/(P221*N$16))^2)/2)/(1000*COUNT(Q$24:Q221)/N$16)</f>
        <v>824.56788493119</v>
      </c>
    </row>
    <row r="222" customFormat="false" ht="13.8" hidden="false" customHeight="false" outlineLevel="0" collapsed="false">
      <c r="A222" s="0" t="n">
        <f aca="false">SUM(M$23:M222)</f>
        <v>0.965982388526069</v>
      </c>
      <c r="B222" s="0" t="n">
        <f aca="false">C222*3600/1609.344</f>
        <v>74.0738658962084</v>
      </c>
      <c r="C222" s="0" t="n">
        <f aca="false">G222</f>
        <v>33.113981010241</v>
      </c>
      <c r="D222" s="0" t="n">
        <f aca="false">(C222+C221)/2</f>
        <v>33.1150182747251</v>
      </c>
      <c r="E222" s="0" t="n">
        <f aca="false">F222*$F$9</f>
        <v>7.90440140300677</v>
      </c>
      <c r="F222" s="0" t="n">
        <f aca="false">(C221-C222)/0.5</f>
        <v>0.00414905793644493</v>
      </c>
      <c r="G222" s="0" t="n">
        <f aca="false">G221-L221</f>
        <v>33.113981010241</v>
      </c>
      <c r="H222" s="0" t="n">
        <f aca="false">G222*G222</f>
        <v>1096.5357383466</v>
      </c>
      <c r="I222" s="0" t="n">
        <f aca="false">1000*COUNT(Q$24:Q222)/N$16</f>
        <v>32.0244608947538</v>
      </c>
      <c r="J222" s="0" t="n">
        <f aca="false">$F$22*H222+$E$22*G222+$D$22</f>
        <v>813.184230103488</v>
      </c>
      <c r="K222" s="0" t="n">
        <f aca="false">J222/$F$9</f>
        <v>0.426844274687179</v>
      </c>
      <c r="L222" s="0" t="n">
        <f aca="false">K222*M222</f>
        <v>0.00207446900506984</v>
      </c>
      <c r="M222" s="0" t="n">
        <f aca="false">N222</f>
        <v>0.00486001365858815</v>
      </c>
      <c r="N222" s="0" t="n">
        <f aca="false">3600/(B222*N$15)</f>
        <v>0.00486001365858815</v>
      </c>
      <c r="O222" s="0" t="n">
        <f aca="false">ROUND(A222*P$13,0)</f>
        <v>241496</v>
      </c>
      <c r="P222" s="0" t="n">
        <f aca="false">O222-O221</f>
        <v>1215</v>
      </c>
      <c r="Q222" s="0" t="n">
        <f aca="false">F$9*(Q$23-P$13*1000/(P222*N$16))*P$13/SUM(P$24:P222)</f>
        <v>820.380727446069</v>
      </c>
      <c r="R222" s="0" t="n">
        <f aca="false">F$9*((Q$23^2 - (P$13*1000/(P222*N$16))^2)/2)/(1000*COUNT(Q$24:Q222)/N$16)</f>
        <v>820.42432772048</v>
      </c>
    </row>
    <row r="223" customFormat="false" ht="13.8" hidden="false" customHeight="false" outlineLevel="0" collapsed="false">
      <c r="A223" s="0" t="n">
        <f aca="false">SUM(M$23:M223)</f>
        <v>0.970842706665696</v>
      </c>
      <c r="B223" s="0" t="n">
        <f aca="false">C223*3600/1609.344</f>
        <v>74.0692254412042</v>
      </c>
      <c r="C223" s="0" t="n">
        <f aca="false">G223</f>
        <v>33.1119065412359</v>
      </c>
      <c r="D223" s="0" t="n">
        <f aca="false">(C223+C222)/2</f>
        <v>33.1129437757385</v>
      </c>
      <c r="E223" s="0" t="n">
        <f aca="false">F223*$F$9</f>
        <v>7.90417293051627</v>
      </c>
      <c r="F223" s="0" t="n">
        <f aca="false">(C222-C223)/0.5</f>
        <v>0.00414893801014671</v>
      </c>
      <c r="G223" s="0" t="n">
        <f aca="false">G222-L222</f>
        <v>33.1119065412359</v>
      </c>
      <c r="H223" s="0" t="n">
        <f aca="false">G223*G223</f>
        <v>1096.39835479554</v>
      </c>
      <c r="I223" s="0" t="n">
        <f aca="false">1000*COUNT(Q$24:Q223)/N$16</f>
        <v>32.1853878339234</v>
      </c>
      <c r="J223" s="0" t="n">
        <f aca="false">$F$22*H223+$E$22*G223+$D$22</f>
        <v>813.109785151585</v>
      </c>
      <c r="K223" s="0" t="n">
        <f aca="false">J223/$F$9</f>
        <v>0.426805198177425</v>
      </c>
      <c r="L223" s="0" t="n">
        <f aca="false">K223*M223</f>
        <v>0.0020744090467888</v>
      </c>
      <c r="M223" s="0" t="n">
        <f aca="false">N223</f>
        <v>0.00486031813962691</v>
      </c>
      <c r="N223" s="0" t="n">
        <f aca="false">3600/(B223*N$15)</f>
        <v>0.00486031813962691</v>
      </c>
      <c r="O223" s="0" t="n">
        <f aca="false">ROUND(A223*P$13,0)</f>
        <v>242711</v>
      </c>
      <c r="P223" s="0" t="n">
        <f aca="false">O223-O222</f>
        <v>1215</v>
      </c>
      <c r="Q223" s="0" t="n">
        <f aca="false">F$9*(Q$23-P$13*1000/(P223*N$16))*P$13/SUM(P$24:P223)</f>
        <v>816.253534134597</v>
      </c>
      <c r="R223" s="0" t="n">
        <f aca="false">F$9*((Q$23^2 - (P$13*1000/(P223*N$16))^2)/2)/(1000*COUNT(Q$24:Q223)/N$16)</f>
        <v>816.322206081878</v>
      </c>
    </row>
    <row r="224" customFormat="false" ht="13.8" hidden="false" customHeight="false" outlineLevel="0" collapsed="false">
      <c r="A224" s="0" t="n">
        <f aca="false">SUM(M$23:M224)</f>
        <v>0.975703329315714</v>
      </c>
      <c r="B224" s="0" t="n">
        <f aca="false">C224*3600/1609.344</f>
        <v>74.0645851203229</v>
      </c>
      <c r="C224" s="0" t="n">
        <f aca="false">G224</f>
        <v>33.1098321321891</v>
      </c>
      <c r="D224" s="0" t="n">
        <f aca="false">(C224+C223)/2</f>
        <v>33.1108693367125</v>
      </c>
      <c r="E224" s="0" t="n">
        <f aca="false">F224*$F$9</f>
        <v>7.90394447657092</v>
      </c>
      <c r="F224" s="0" t="n">
        <f aca="false">(C223-C224)/0.5</f>
        <v>0.00414881809358292</v>
      </c>
      <c r="G224" s="0" t="n">
        <f aca="false">G223-L223</f>
        <v>33.1098321321891</v>
      </c>
      <c r="H224" s="0" t="n">
        <f aca="false">G224*G224</f>
        <v>1096.26098382174</v>
      </c>
      <c r="I224" s="0" t="n">
        <f aca="false">1000*COUNT(Q$24:Q224)/N$16</f>
        <v>32.346314773093</v>
      </c>
      <c r="J224" s="0" t="n">
        <f aca="false">$F$22*H224+$E$22*G224+$D$22</f>
        <v>813.035346527503</v>
      </c>
      <c r="K224" s="0" t="n">
        <f aca="false">J224/$F$9</f>
        <v>0.426766124989175</v>
      </c>
      <c r="L224" s="0" t="n">
        <f aca="false">K224*M224</f>
        <v>0.00207434909338264</v>
      </c>
      <c r="M224" s="0" t="n">
        <f aca="false">N224</f>
        <v>0.00486062265001763</v>
      </c>
      <c r="N224" s="0" t="n">
        <f aca="false">3600/(B224*N$15)</f>
        <v>0.00486062265001763</v>
      </c>
      <c r="O224" s="0" t="n">
        <f aca="false">ROUND(A224*P$13,0)</f>
        <v>243926</v>
      </c>
      <c r="P224" s="0" t="n">
        <f aca="false">O224-O223</f>
        <v>1215</v>
      </c>
      <c r="Q224" s="0" t="n">
        <f aca="false">F$9*(Q$23-P$13*1000/(P224*N$16))*P$13/SUM(P$24:P224)</f>
        <v>812.167659345849</v>
      </c>
      <c r="R224" s="0" t="n">
        <f aca="false">F$9*((Q$23^2 - (P$13*1000/(P224*N$16))^2)/2)/(1000*COUNT(Q$24:Q224)/N$16)</f>
        <v>812.260901574008</v>
      </c>
    </row>
    <row r="225" customFormat="false" ht="13.8" hidden="false" customHeight="false" outlineLevel="0" collapsed="false">
      <c r="A225" s="0" t="n">
        <f aca="false">SUM(M$23:M225)</f>
        <v>0.980564256505479</v>
      </c>
      <c r="B225" s="0" t="n">
        <f aca="false">C225*3600/1609.344</f>
        <v>74.0599449335535</v>
      </c>
      <c r="C225" s="0" t="n">
        <f aca="false">G225</f>
        <v>33.1077577830958</v>
      </c>
      <c r="D225" s="0" t="n">
        <f aca="false">(C225+C224)/2</f>
        <v>33.1087949576424</v>
      </c>
      <c r="E225" s="0" t="n">
        <f aca="false">F225*$F$9</f>
        <v>7.90371604119779</v>
      </c>
      <c r="F225" s="0" t="n">
        <f aca="false">(C224-C225)/0.5</f>
        <v>0.00414869818676777</v>
      </c>
      <c r="G225" s="0" t="n">
        <f aca="false">G224-L224</f>
        <v>33.1077577830958</v>
      </c>
      <c r="H225" s="0" t="n">
        <f aca="false">G225*G225</f>
        <v>1096.12362542414</v>
      </c>
      <c r="I225" s="0" t="n">
        <f aca="false">1000*COUNT(Q$24:Q225)/N$16</f>
        <v>32.5072417122626</v>
      </c>
      <c r="J225" s="0" t="n">
        <f aca="false">$F$22*H225+$E$22*G225+$D$22</f>
        <v>812.960914230704</v>
      </c>
      <c r="K225" s="0" t="n">
        <f aca="false">J225/$F$9</f>
        <v>0.426727055122145</v>
      </c>
      <c r="L225" s="0" t="n">
        <f aca="false">K225*M225</f>
        <v>0.00207428914485153</v>
      </c>
      <c r="M225" s="0" t="n">
        <f aca="false">N225</f>
        <v>0.00486092718976488</v>
      </c>
      <c r="N225" s="0" t="n">
        <f aca="false">3600/(B225*N$15)</f>
        <v>0.00486092718976488</v>
      </c>
      <c r="O225" s="0" t="n">
        <f aca="false">ROUND(A225*P$13,0)</f>
        <v>245141</v>
      </c>
      <c r="P225" s="0" t="n">
        <f aca="false">O225-O224</f>
        <v>1215</v>
      </c>
      <c r="Q225" s="0" t="n">
        <f aca="false">F$9*(Q$23-P$13*1000/(P225*N$16))*P$13/SUM(P$24:P225)</f>
        <v>808.122485692772</v>
      </c>
      <c r="R225" s="0" t="n">
        <f aca="false">F$9*((Q$23^2 - (P$13*1000/(P225*N$16))^2)/2)/(1000*COUNT(Q$24:Q225)/N$16)</f>
        <v>808.239808001859</v>
      </c>
    </row>
    <row r="226" customFormat="false" ht="13.8" hidden="false" customHeight="false" outlineLevel="0" collapsed="false">
      <c r="A226" s="0" t="n">
        <f aca="false">SUM(M$23:M226)</f>
        <v>0.985425488264352</v>
      </c>
      <c r="B226" s="0" t="n">
        <f aca="false">C226*3600/1609.344</f>
        <v>74.0553048808852</v>
      </c>
      <c r="C226" s="0" t="n">
        <f aca="false">G226</f>
        <v>33.1056834939509</v>
      </c>
      <c r="D226" s="0" t="n">
        <f aca="false">(C226+C225)/2</f>
        <v>33.1067206385233</v>
      </c>
      <c r="E226" s="0" t="n">
        <f aca="false">F226*$F$9</f>
        <v>7.90348762439688</v>
      </c>
      <c r="F226" s="0" t="n">
        <f aca="false">(C225-C226)/0.5</f>
        <v>0.00414857828970128</v>
      </c>
      <c r="G226" s="0" t="n">
        <f aca="false">G225-L225</f>
        <v>33.1056834939509</v>
      </c>
      <c r="H226" s="0" t="n">
        <f aca="false">G226*G226</f>
        <v>1095.98627960165</v>
      </c>
      <c r="I226" s="0" t="n">
        <f aca="false">1000*COUNT(Q$24:Q226)/N$16</f>
        <v>32.6681686514322</v>
      </c>
      <c r="J226" s="0" t="n">
        <f aca="false">$F$22*H226+$E$22*G226+$D$22</f>
        <v>812.886488260652</v>
      </c>
      <c r="K226" s="0" t="n">
        <f aca="false">J226/$F$9</f>
        <v>0.426687988576055</v>
      </c>
      <c r="L226" s="0" t="n">
        <f aca="false">K226*M226</f>
        <v>0.00207422920119567</v>
      </c>
      <c r="M226" s="0" t="n">
        <f aca="false">N226</f>
        <v>0.00486123175887325</v>
      </c>
      <c r="N226" s="0" t="n">
        <f aca="false">3600/(B226*N$15)</f>
        <v>0.00486123175887325</v>
      </c>
      <c r="O226" s="0" t="n">
        <f aca="false">ROUND(A226*P$13,0)</f>
        <v>246356</v>
      </c>
      <c r="P226" s="0" t="n">
        <f aca="false">O226-O225</f>
        <v>1215</v>
      </c>
      <c r="Q226" s="0" t="n">
        <f aca="false">F$9*(Q$23-P$13*1000/(P226*N$16))*P$13/SUM(P$24:P226)</f>
        <v>804.117408027463</v>
      </c>
      <c r="R226" s="0" t="n">
        <f aca="false">F$9*((Q$23^2 - (P$13*1000/(P226*N$16))^2)/2)/(1000*COUNT(Q$24:Q226)/N$16)</f>
        <v>804.258331115151</v>
      </c>
    </row>
    <row r="227" customFormat="false" ht="13.8" hidden="false" customHeight="false" outlineLevel="0" collapsed="false">
      <c r="A227" s="0" t="n">
        <f aca="false">SUM(M$23:M227)</f>
        <v>0.990287024621699</v>
      </c>
      <c r="B227" s="0" t="n">
        <f aca="false">C227*3600/1609.344</f>
        <v>74.050664962307</v>
      </c>
      <c r="C227" s="0" t="n">
        <f aca="false">G227</f>
        <v>33.1036092647497</v>
      </c>
      <c r="D227" s="0" t="n">
        <f aca="false">(C227+C226)/2</f>
        <v>33.1046463793503</v>
      </c>
      <c r="E227" s="0" t="n">
        <f aca="false">F227*$F$9</f>
        <v>7.90325922619526</v>
      </c>
      <c r="F227" s="0" t="n">
        <f aca="false">(C226-C227)/0.5</f>
        <v>0.00414845840239764</v>
      </c>
      <c r="G227" s="0" t="n">
        <f aca="false">G226-L226</f>
        <v>33.1036092647497</v>
      </c>
      <c r="H227" s="0" t="n">
        <f aca="false">G227*G227</f>
        <v>1095.84894635322</v>
      </c>
      <c r="I227" s="0" t="n">
        <f aca="false">1000*COUNT(Q$24:Q227)/N$16</f>
        <v>32.8290955906019</v>
      </c>
      <c r="J227" s="0" t="n">
        <f aca="false">$F$22*H227+$E$22*G227+$D$22</f>
        <v>812.812068616809</v>
      </c>
      <c r="K227" s="0" t="n">
        <f aca="false">J227/$F$9</f>
        <v>0.426648925350623</v>
      </c>
      <c r="L227" s="0" t="n">
        <f aca="false">K227*M227</f>
        <v>0.00207416926241521</v>
      </c>
      <c r="M227" s="0" t="n">
        <f aca="false">N227</f>
        <v>0.00486153635734731</v>
      </c>
      <c r="N227" s="0" t="n">
        <f aca="false">3600/(B227*N$15)</f>
        <v>0.00486153635734731</v>
      </c>
      <c r="O227" s="0" t="n">
        <f aca="false">ROUND(A227*P$13,0)</f>
        <v>247572</v>
      </c>
      <c r="P227" s="0" t="n">
        <f aca="false">O227-O226</f>
        <v>1216</v>
      </c>
      <c r="Q227" s="0" t="n">
        <f aca="false">F$9*(Q$23-P$13*1000/(P227*N$16))*P$13/SUM(P$24:P227)</f>
        <v>852.789939703549</v>
      </c>
      <c r="R227" s="0" t="n">
        <f aca="false">F$9*((Q$23^2 - (P$13*1000/(P227*N$16))^2)/2)/(1000*COUNT(Q$24:Q227)/N$16)</f>
        <v>852.619700741771</v>
      </c>
    </row>
    <row r="228" customFormat="false" ht="13.8" hidden="false" customHeight="false" outlineLevel="0" collapsed="false">
      <c r="A228" s="0" t="n">
        <f aca="false">SUM(M$23:M228)</f>
        <v>0.995148865606891</v>
      </c>
      <c r="B228" s="0" t="n">
        <f aca="false">C228*3600/1609.344</f>
        <v>74.046025177808</v>
      </c>
      <c r="C228" s="0" t="n">
        <f aca="false">G228</f>
        <v>33.1015350954873</v>
      </c>
      <c r="D228" s="0" t="n">
        <f aca="false">(C228+C227)/2</f>
        <v>33.1025721801185</v>
      </c>
      <c r="E228" s="0" t="n">
        <f aca="false">F228*$F$9</f>
        <v>7.90303084653879</v>
      </c>
      <c r="F228" s="0" t="n">
        <f aca="false">(C227-C228)/0.5</f>
        <v>0.00414833852482843</v>
      </c>
      <c r="G228" s="0" t="n">
        <f aca="false">G227-L227</f>
        <v>33.1015350954873</v>
      </c>
      <c r="H228" s="0" t="n">
        <f aca="false">G228*G228</f>
        <v>1095.71162567778</v>
      </c>
      <c r="I228" s="0" t="n">
        <f aca="false">1000*COUNT(Q$24:Q228)/N$16</f>
        <v>32.9900225297715</v>
      </c>
      <c r="J228" s="0" t="n">
        <f aca="false">$F$22*H228+$E$22*G228+$D$22</f>
        <v>812.737655298639</v>
      </c>
      <c r="K228" s="0" t="n">
        <f aca="false">J228/$F$9</f>
        <v>0.426609865445567</v>
      </c>
      <c r="L228" s="0" t="n">
        <f aca="false">K228*M228</f>
        <v>0.00207410932851035</v>
      </c>
      <c r="M228" s="0" t="n">
        <f aca="false">N228</f>
        <v>0.00486184098519165</v>
      </c>
      <c r="N228" s="0" t="n">
        <f aca="false">3600/(B228*N$15)</f>
        <v>0.00486184098519165</v>
      </c>
      <c r="O228" s="0" t="n">
        <f aca="false">ROUND(A228*P$13,0)</f>
        <v>248787</v>
      </c>
      <c r="P228" s="0" t="n">
        <f aca="false">O228-O227</f>
        <v>1215</v>
      </c>
      <c r="Q228" s="0" t="n">
        <f aca="false">F$9*(Q$23-P$13*1000/(P228*N$16))*P$13/SUM(P$24:P228)</f>
        <v>796.221963521431</v>
      </c>
      <c r="R228" s="0" t="n">
        <f aca="false">F$9*((Q$23^2 - (P$13*1000/(P228*N$16))^2)/2)/(1000*COUNT(Q$24:Q228)/N$16)</f>
        <v>796.411908372564</v>
      </c>
    </row>
    <row r="229" customFormat="false" ht="13.8" hidden="false" customHeight="false" outlineLevel="0" collapsed="false">
      <c r="A229" s="0" t="n">
        <f aca="false">SUM(M$23:M229)</f>
        <v>1.0000110112493</v>
      </c>
      <c r="B229" s="0" t="n">
        <f aca="false">C229*3600/1609.344</f>
        <v>74.0413855273774</v>
      </c>
      <c r="C229" s="0" t="n">
        <f aca="false">G229</f>
        <v>33.0994609861588</v>
      </c>
      <c r="D229" s="0" t="n">
        <f aca="false">(C229+C228)/2</f>
        <v>33.100498040823</v>
      </c>
      <c r="E229" s="0" t="n">
        <f aca="false">F229*$F$9</f>
        <v>7.90280248548161</v>
      </c>
      <c r="F229" s="0" t="n">
        <f aca="false">(C228-C229)/0.5</f>
        <v>0.00414821865702209</v>
      </c>
      <c r="G229" s="0" t="n">
        <f aca="false">G228-L228</f>
        <v>33.0994609861588</v>
      </c>
      <c r="H229" s="0" t="n">
        <f aca="false">G229*G229</f>
        <v>1095.57431757425</v>
      </c>
      <c r="I229" s="0" t="n">
        <f aca="false">1000*COUNT(Q$24:Q229)/N$16</f>
        <v>33.1509494689411</v>
      </c>
      <c r="J229" s="0" t="n">
        <f aca="false">$F$22*H229+$E$22*G229+$D$22</f>
        <v>812.663248305605</v>
      </c>
      <c r="K229" s="0" t="n">
        <f aca="false">J229/$F$9</f>
        <v>0.426570808860604</v>
      </c>
      <c r="L229" s="0" t="n">
        <f aca="false">K229*M229</f>
        <v>0.00207404939948126</v>
      </c>
      <c r="M229" s="0" t="n">
        <f aca="false">N229</f>
        <v>0.00486214564241085</v>
      </c>
      <c r="N229" s="0" t="n">
        <f aca="false">3600/(B229*N$15)</f>
        <v>0.00486214564241085</v>
      </c>
      <c r="O229" s="0" t="n">
        <f aca="false">ROUND(A229*P$13,0)</f>
        <v>250003</v>
      </c>
      <c r="P229" s="0" t="n">
        <f aca="false">O229-O228</f>
        <v>1216</v>
      </c>
      <c r="Q229" s="0" t="n">
        <f aca="false">F$9*(Q$23-P$13*1000/(P229*N$16))*P$13/SUM(P$24:P229)</f>
        <v>844.457514678854</v>
      </c>
      <c r="R229" s="0" t="n">
        <f aca="false">F$9*((Q$23^2 - (P$13*1000/(P229*N$16))^2)/2)/(1000*COUNT(Q$24:Q229)/N$16)</f>
        <v>844.341839569521</v>
      </c>
    </row>
    <row r="230" customFormat="false" ht="13.8" hidden="false" customHeight="false" outlineLevel="0" collapsed="false">
      <c r="A230" s="0" t="n">
        <f aca="false">SUM(M$23:M230)</f>
        <v>1.00487346157831</v>
      </c>
      <c r="B230" s="0" t="n">
        <f aca="false">C230*3600/1609.344</f>
        <v>74.0367460110042</v>
      </c>
      <c r="C230" s="0" t="n">
        <f aca="false">G230</f>
        <v>33.0973869367593</v>
      </c>
      <c r="D230" s="0" t="n">
        <f aca="false">(C230+C229)/2</f>
        <v>33.098423961459</v>
      </c>
      <c r="E230" s="0" t="n">
        <f aca="false">F230*$F$9</f>
        <v>7.90257414299665</v>
      </c>
      <c r="F230" s="0" t="n">
        <f aca="false">(C229-C230)/0.5</f>
        <v>0.00414809879896438</v>
      </c>
      <c r="G230" s="0" t="n">
        <f aca="false">G229-L229</f>
        <v>33.0973869367593</v>
      </c>
      <c r="H230" s="0" t="n">
        <f aca="false">G230*G230</f>
        <v>1095.43702204157</v>
      </c>
      <c r="I230" s="0" t="n">
        <f aca="false">1000*COUNT(Q$24:Q230)/N$16</f>
        <v>33.3118764081107</v>
      </c>
      <c r="J230" s="0" t="n">
        <f aca="false">$F$22*H230+$E$22*G230+$D$22</f>
        <v>812.588847637169</v>
      </c>
      <c r="K230" s="0" t="n">
        <f aca="false">J230/$F$9</f>
        <v>0.426531755595453</v>
      </c>
      <c r="L230" s="0" t="n">
        <f aca="false">K230*M230</f>
        <v>0.00207398947532811</v>
      </c>
      <c r="M230" s="0" t="n">
        <f aca="false">N230</f>
        <v>0.0048624503290095</v>
      </c>
      <c r="N230" s="0" t="n">
        <f aca="false">3600/(B230*N$15)</f>
        <v>0.0048624503290095</v>
      </c>
      <c r="O230" s="0" t="n">
        <f aca="false">ROUND(A230*P$13,0)</f>
        <v>251218</v>
      </c>
      <c r="P230" s="0" t="n">
        <f aca="false">O230-O229</f>
        <v>1215</v>
      </c>
      <c r="Q230" s="0" t="n">
        <f aca="false">F$9*(Q$23-P$13*1000/(P230*N$16))*P$13/SUM(P$24:P230)</f>
        <v>788.480058565306</v>
      </c>
      <c r="R230" s="0" t="n">
        <f aca="false">F$9*((Q$23^2 - (P$13*1000/(P230*N$16))^2)/2)/(1000*COUNT(Q$24:Q230)/N$16)</f>
        <v>788.717107325486</v>
      </c>
    </row>
    <row r="231" customFormat="false" ht="13.8" hidden="false" customHeight="false" outlineLevel="0" collapsed="false">
      <c r="A231" s="0" t="n">
        <f aca="false">SUM(M$23:M231)</f>
        <v>1.0097362166233</v>
      </c>
      <c r="B231" s="0" t="n">
        <f aca="false">C231*3600/1609.344</f>
        <v>74.0321066286775</v>
      </c>
      <c r="C231" s="0" t="n">
        <f aca="false">G231</f>
        <v>33.095312947284</v>
      </c>
      <c r="D231" s="0" t="n">
        <f aca="false">(C231+C230)/2</f>
        <v>33.0963499420216</v>
      </c>
      <c r="E231" s="0" t="n">
        <f aca="false">F231*$F$9</f>
        <v>7.90234581908391</v>
      </c>
      <c r="F231" s="0" t="n">
        <f aca="false">(C230-C231)/0.5</f>
        <v>0.00414797895065533</v>
      </c>
      <c r="G231" s="0" t="n">
        <f aca="false">G230-L230</f>
        <v>33.095312947284</v>
      </c>
      <c r="H231" s="0" t="n">
        <f aca="false">G231*G231</f>
        <v>1095.29973907866</v>
      </c>
      <c r="I231" s="0" t="n">
        <f aca="false">1000*COUNT(Q$24:Q231)/N$16</f>
        <v>33.4728033472803</v>
      </c>
      <c r="J231" s="0" t="n">
        <f aca="false">$F$22*H231+$E$22*G231+$D$22</f>
        <v>812.514453292796</v>
      </c>
      <c r="K231" s="0" t="n">
        <f aca="false">J231/$F$9</f>
        <v>0.426492705649833</v>
      </c>
      <c r="L231" s="0" t="n">
        <f aca="false">K231*M231</f>
        <v>0.00207392955605109</v>
      </c>
      <c r="M231" s="0" t="n">
        <f aca="false">N231</f>
        <v>0.00486275504499218</v>
      </c>
      <c r="N231" s="0" t="n">
        <f aca="false">3600/(B231*N$15)</f>
        <v>0.00486275504499218</v>
      </c>
      <c r="O231" s="0" t="n">
        <f aca="false">ROUND(A231*P$13,0)</f>
        <v>252434</v>
      </c>
      <c r="P231" s="0" t="n">
        <f aca="false">O231-O230</f>
        <v>1216</v>
      </c>
      <c r="Q231" s="0" t="n">
        <f aca="false">F$9*(Q$23-P$13*1000/(P231*N$16))*P$13/SUM(P$24:P231)</f>
        <v>836.28634271095</v>
      </c>
      <c r="R231" s="0" t="n">
        <f aca="false">F$9*((Q$23^2 - (P$13*1000/(P231*N$16))^2)/2)/(1000*COUNT(Q$24:Q231)/N$16)</f>
        <v>836.223168035199</v>
      </c>
    </row>
    <row r="232" customFormat="false" ht="13.8" hidden="false" customHeight="false" outlineLevel="0" collapsed="false">
      <c r="A232" s="0" t="n">
        <f aca="false">SUM(M$23:M232)</f>
        <v>1.01459927641367</v>
      </c>
      <c r="B232" s="0" t="n">
        <f aca="false">C232*3600/1609.344</f>
        <v>74.0274673803864</v>
      </c>
      <c r="C232" s="0" t="n">
        <f aca="false">G232</f>
        <v>33.0932390177279</v>
      </c>
      <c r="D232" s="0" t="n">
        <f aca="false">(C232+C231)/2</f>
        <v>33.0942759825059</v>
      </c>
      <c r="E232" s="0" t="n">
        <f aca="false">F232*$F$9</f>
        <v>7.90211751377046</v>
      </c>
      <c r="F232" s="0" t="n">
        <f aca="false">(C231-C232)/0.5</f>
        <v>0.00414785911210913</v>
      </c>
      <c r="G232" s="0" t="n">
        <f aca="false">G231-L231</f>
        <v>33.0932390177279</v>
      </c>
      <c r="H232" s="0" t="n">
        <f aca="false">G232*G232</f>
        <v>1095.16246868447</v>
      </c>
      <c r="I232" s="0" t="n">
        <f aca="false">1000*COUNT(Q$24:Q232)/N$16</f>
        <v>33.63373028645</v>
      </c>
      <c r="J232" s="0" t="n">
        <f aca="false">$F$22*H232+$E$22*G232+$D$22</f>
        <v>812.440065271948</v>
      </c>
      <c r="K232" s="0" t="n">
        <f aca="false">J232/$F$9</f>
        <v>0.426453659023461</v>
      </c>
      <c r="L232" s="0" t="n">
        <f aca="false">K232*M232</f>
        <v>0.00207386964165037</v>
      </c>
      <c r="M232" s="0" t="n">
        <f aca="false">N232</f>
        <v>0.00486305979036347</v>
      </c>
      <c r="N232" s="0" t="n">
        <f aca="false">3600/(B232*N$15)</f>
        <v>0.00486305979036347</v>
      </c>
      <c r="O232" s="0" t="n">
        <f aca="false">ROUND(A232*P$13,0)</f>
        <v>253650</v>
      </c>
      <c r="P232" s="0" t="n">
        <f aca="false">O232-O231</f>
        <v>1216</v>
      </c>
      <c r="Q232" s="0" t="n">
        <f aca="false">F$9*(Q$23-P$13*1000/(P232*N$16))*P$13/SUM(P$24:P232)</f>
        <v>832.25812249809</v>
      </c>
      <c r="R232" s="0" t="n">
        <f aca="false">F$9*((Q$23^2 - (P$13*1000/(P232*N$16))^2)/2)/(1000*COUNT(Q$24:Q232)/N$16)</f>
        <v>832.222100245557</v>
      </c>
    </row>
    <row r="233" customFormat="false" ht="13.8" hidden="false" customHeight="false" outlineLevel="0" collapsed="false">
      <c r="A233" s="0" t="n">
        <f aca="false">SUM(M$23:M233)</f>
        <v>1.01946264097879</v>
      </c>
      <c r="B233" s="0" t="n">
        <f aca="false">C233*3600/1609.344</f>
        <v>74.02282826612</v>
      </c>
      <c r="C233" s="0" t="n">
        <f aca="false">G233</f>
        <v>33.0911651480863</v>
      </c>
      <c r="D233" s="0" t="n">
        <f aca="false">(C233+C232)/2</f>
        <v>33.0922020829071</v>
      </c>
      <c r="E233" s="0" t="n">
        <f aca="false">F233*$F$9</f>
        <v>7.90188922700215</v>
      </c>
      <c r="F233" s="0" t="n">
        <f aca="false">(C232-C233)/0.5</f>
        <v>0.00414773928329737</v>
      </c>
      <c r="G233" s="0" t="n">
        <f aca="false">G232-L232</f>
        <v>33.0911651480863</v>
      </c>
      <c r="H233" s="0" t="n">
        <f aca="false">G233*G233</f>
        <v>1095.02521085792</v>
      </c>
      <c r="I233" s="0" t="n">
        <f aca="false">1000*COUNT(Q$24:Q233)/N$16</f>
        <v>33.7946572256196</v>
      </c>
      <c r="J233" s="0" t="n">
        <f aca="false">$F$22*H233+$E$22*G233+$D$22</f>
        <v>812.365683574089</v>
      </c>
      <c r="K233" s="0" t="n">
        <f aca="false">J233/$F$9</f>
        <v>0.426414615716057</v>
      </c>
      <c r="L233" s="0" t="n">
        <f aca="false">K233*M233</f>
        <v>0.00207380973212612</v>
      </c>
      <c r="M233" s="0" t="n">
        <f aca="false">N233</f>
        <v>0.00486336456512796</v>
      </c>
      <c r="N233" s="0" t="n">
        <f aca="false">3600/(B233*N$15)</f>
        <v>0.00486336456512796</v>
      </c>
      <c r="O233" s="0" t="n">
        <f aca="false">ROUND(A233*P$13,0)</f>
        <v>254866</v>
      </c>
      <c r="P233" s="0" t="n">
        <f aca="false">O233-O232</f>
        <v>1216</v>
      </c>
      <c r="Q233" s="0" t="n">
        <f aca="false">F$9*(Q$23-P$13*1000/(P233*N$16))*P$13/SUM(P$24:P233)</f>
        <v>828.268522484854</v>
      </c>
      <c r="R233" s="0" t="n">
        <f aca="false">F$9*((Q$23^2 - (P$13*1000/(P233*N$16))^2)/2)/(1000*COUNT(Q$24:Q233)/N$16)</f>
        <v>828.259137863435</v>
      </c>
    </row>
    <row r="234" customFormat="false" ht="13.8" hidden="false" customHeight="false" outlineLevel="0" collapsed="false">
      <c r="A234" s="0" t="n">
        <f aca="false">SUM(M$23:M234)</f>
        <v>1.02432631034809</v>
      </c>
      <c r="B234" s="0" t="n">
        <f aca="false">C234*3600/1609.344</f>
        <v>74.0181892858674</v>
      </c>
      <c r="C234" s="0" t="n">
        <f aca="false">G234</f>
        <v>33.0890913383541</v>
      </c>
      <c r="D234" s="0" t="n">
        <f aca="false">(C234+C233)/2</f>
        <v>33.0901282432202</v>
      </c>
      <c r="E234" s="0" t="n">
        <f aca="false">F234*$F$9</f>
        <v>7.90166095883314</v>
      </c>
      <c r="F234" s="0" t="n">
        <f aca="false">(C233-C234)/0.5</f>
        <v>0.00414761946424846</v>
      </c>
      <c r="G234" s="0" t="n">
        <f aca="false">G233-L233</f>
        <v>33.0890913383541</v>
      </c>
      <c r="H234" s="0" t="n">
        <f aca="false">G234*G234</f>
        <v>1094.88796559794</v>
      </c>
      <c r="I234" s="0" t="n">
        <f aca="false">1000*COUNT(Q$24:Q234)/N$16</f>
        <v>33.9555841647892</v>
      </c>
      <c r="J234" s="0" t="n">
        <f aca="false">$F$22*H234+$E$22*G234+$D$22</f>
        <v>812.291308198683</v>
      </c>
      <c r="K234" s="0" t="n">
        <f aca="false">J234/$F$9</f>
        <v>0.426375575727337</v>
      </c>
      <c r="L234" s="0" t="n">
        <f aca="false">K234*M234</f>
        <v>0.00207374982747854</v>
      </c>
      <c r="M234" s="0" t="n">
        <f aca="false">N234</f>
        <v>0.00486366936929024</v>
      </c>
      <c r="N234" s="0" t="n">
        <f aca="false">3600/(B234*N$15)</f>
        <v>0.00486366936929024</v>
      </c>
      <c r="O234" s="0" t="n">
        <f aca="false">ROUND(A234*P$13,0)</f>
        <v>256082</v>
      </c>
      <c r="P234" s="0" t="n">
        <f aca="false">O234-O233</f>
        <v>1216</v>
      </c>
      <c r="Q234" s="0" t="n">
        <f aca="false">F$9*(Q$23-P$13*1000/(P234*N$16))*P$13/SUM(P$24:P234)</f>
        <v>824.316989919425</v>
      </c>
      <c r="R234" s="0" t="n">
        <f aca="false">F$9*((Q$23^2 - (P$13*1000/(P234*N$16))^2)/2)/(1000*COUNT(Q$24:Q234)/N$16)</f>
        <v>824.333739105788</v>
      </c>
    </row>
    <row r="235" customFormat="false" ht="13.8" hidden="false" customHeight="false" outlineLevel="0" collapsed="false">
      <c r="A235" s="0" t="n">
        <f aca="false">SUM(M$23:M235)</f>
        <v>1.02919028455094</v>
      </c>
      <c r="B235" s="0" t="n">
        <f aca="false">C235*3600/1609.344</f>
        <v>74.0135504396176</v>
      </c>
      <c r="C235" s="0" t="n">
        <f aca="false">G235</f>
        <v>33.0870175885267</v>
      </c>
      <c r="D235" s="0" t="n">
        <f aca="false">(C235+C234)/2</f>
        <v>33.0880544634404</v>
      </c>
      <c r="E235" s="0" t="n">
        <f aca="false">F235*$F$9</f>
        <v>7.90143270926343</v>
      </c>
      <c r="F235" s="0" t="n">
        <f aca="false">(C234-C235)/0.5</f>
        <v>0.00414749965496242</v>
      </c>
      <c r="G235" s="0" t="n">
        <f aca="false">G234-L234</f>
        <v>33.0870175885267</v>
      </c>
      <c r="H235" s="0" t="n">
        <f aca="false">G235*G235</f>
        <v>1094.75073290347</v>
      </c>
      <c r="I235" s="0" t="n">
        <f aca="false">1000*COUNT(Q$24:Q235)/N$16</f>
        <v>34.1165111039588</v>
      </c>
      <c r="J235" s="0" t="n">
        <f aca="false">$F$22*H235+$E$22*G235+$D$22</f>
        <v>812.216939145191</v>
      </c>
      <c r="K235" s="0" t="n">
        <f aca="false">J235/$F$9</f>
        <v>0.426336539057021</v>
      </c>
      <c r="L235" s="0" t="n">
        <f aca="false">K235*M235</f>
        <v>0.00207368992770779</v>
      </c>
      <c r="M235" s="0" t="n">
        <f aca="false">N235</f>
        <v>0.0048639742028549</v>
      </c>
      <c r="N235" s="0" t="n">
        <f aca="false">3600/(B235*N$15)</f>
        <v>0.0048639742028549</v>
      </c>
      <c r="O235" s="0" t="n">
        <f aca="false">ROUND(A235*P$13,0)</f>
        <v>257298</v>
      </c>
      <c r="P235" s="0" t="n">
        <f aca="false">O235-O234</f>
        <v>1216</v>
      </c>
      <c r="Q235" s="0" t="n">
        <f aca="false">F$9*(Q$23-P$13*1000/(P235*N$16))*P$13/SUM(P$24:P235)</f>
        <v>820.402982548255</v>
      </c>
      <c r="R235" s="0" t="n">
        <f aca="false">F$9*((Q$23^2 - (P$13*1000/(P235*N$16))^2)/2)/(1000*COUNT(Q$24:Q235)/N$16)</f>
        <v>820.445372411893</v>
      </c>
    </row>
    <row r="236" customFormat="false" ht="13.8" hidden="false" customHeight="false" outlineLevel="0" collapsed="false">
      <c r="A236" s="0" t="n">
        <f aca="false">SUM(M$23:M236)</f>
        <v>1.03405456361677</v>
      </c>
      <c r="B236" s="0" t="n">
        <f aca="false">C236*3600/1609.344</f>
        <v>74.0089117273599</v>
      </c>
      <c r="C236" s="0" t="n">
        <f aca="false">G236</f>
        <v>33.084943898599</v>
      </c>
      <c r="D236" s="0" t="n">
        <f aca="false">(C236+C235)/2</f>
        <v>33.0859807435628</v>
      </c>
      <c r="E236" s="0" t="n">
        <f aca="false">F236*$F$9</f>
        <v>7.90120447823885</v>
      </c>
      <c r="F236" s="0" t="n">
        <f aca="false">(C235-C236)/0.5</f>
        <v>0.0041473798554108</v>
      </c>
      <c r="G236" s="0" t="n">
        <f aca="false">G235-L235</f>
        <v>33.084943898599</v>
      </c>
      <c r="H236" s="0" t="n">
        <f aca="false">G236*G236</f>
        <v>1094.61351277344</v>
      </c>
      <c r="I236" s="0" t="n">
        <f aca="false">1000*COUNT(Q$24:Q236)/N$16</f>
        <v>34.2774380431284</v>
      </c>
      <c r="J236" s="0" t="n">
        <f aca="false">$F$22*H236+$E$22*G236+$D$22</f>
        <v>812.142576413079</v>
      </c>
      <c r="K236" s="0" t="n">
        <f aca="false">J236/$F$9</f>
        <v>0.426297505704827</v>
      </c>
      <c r="L236" s="0" t="n">
        <f aca="false">K236*M236</f>
        <v>0.00207363003281406</v>
      </c>
      <c r="M236" s="0" t="n">
        <f aca="false">N236</f>
        <v>0.00486427906582653</v>
      </c>
      <c r="N236" s="0" t="n">
        <f aca="false">3600/(B236*N$15)</f>
        <v>0.00486427906582653</v>
      </c>
      <c r="O236" s="0" t="n">
        <f aca="false">ROUND(A236*P$13,0)</f>
        <v>258514</v>
      </c>
      <c r="P236" s="0" t="n">
        <f aca="false">O236-O235</f>
        <v>1216</v>
      </c>
      <c r="Q236" s="0" t="n">
        <f aca="false">F$9*(Q$23-P$13*1000/(P236*N$16))*P$13/SUM(P$24:P236)</f>
        <v>816.525968367997</v>
      </c>
      <c r="R236" s="0" t="n">
        <f aca="false">F$9*((Q$23^2 - (P$13*1000/(P236*N$16))^2)/2)/(1000*COUNT(Q$24:Q236)/N$16)</f>
        <v>816.593516203387</v>
      </c>
    </row>
    <row r="237" customFormat="false" ht="13.8" hidden="false" customHeight="false" outlineLevel="0" collapsed="false">
      <c r="A237" s="0" t="n">
        <f aca="false">SUM(M$23:M237)</f>
        <v>1.03891914757498</v>
      </c>
      <c r="B237" s="0" t="n">
        <f aca="false">C237*3600/1609.344</f>
        <v>74.0042731490832</v>
      </c>
      <c r="C237" s="0" t="n">
        <f aca="false">G237</f>
        <v>33.0828702685661</v>
      </c>
      <c r="D237" s="0" t="n">
        <f aca="false">(C237+C236)/2</f>
        <v>33.0839070835826</v>
      </c>
      <c r="E237" s="0" t="n">
        <f aca="false">F237*$F$9</f>
        <v>7.90097626581358</v>
      </c>
      <c r="F237" s="0" t="n">
        <f aca="false">(C236-C237)/0.5</f>
        <v>0.00414726006562205</v>
      </c>
      <c r="G237" s="0" t="n">
        <f aca="false">G236-L236</f>
        <v>33.0828702685661</v>
      </c>
      <c r="H237" s="0" t="n">
        <f aca="false">G237*G237</f>
        <v>1094.47630520678</v>
      </c>
      <c r="I237" s="0" t="n">
        <f aca="false">1000*COUNT(Q$24:Q237)/N$16</f>
        <v>34.438364982298</v>
      </c>
      <c r="J237" s="0" t="n">
        <f aca="false">$F$22*H237+$E$22*G237+$D$22</f>
        <v>812.06822000181</v>
      </c>
      <c r="K237" s="0" t="n">
        <f aca="false">J237/$F$9</f>
        <v>0.426258475670474</v>
      </c>
      <c r="L237" s="0" t="n">
        <f aca="false">K237*M237</f>
        <v>0.00207357014279751</v>
      </c>
      <c r="M237" s="0" t="n">
        <f aca="false">N237</f>
        <v>0.00486458395820971</v>
      </c>
      <c r="N237" s="0" t="n">
        <f aca="false">3600/(B237*N$15)</f>
        <v>0.00486458395820971</v>
      </c>
      <c r="O237" s="0" t="n">
        <f aca="false">ROUND(A237*P$13,0)</f>
        <v>259730</v>
      </c>
      <c r="P237" s="0" t="n">
        <f aca="false">O237-O236</f>
        <v>1216</v>
      </c>
      <c r="Q237" s="0" t="n">
        <f aca="false">F$9*(Q$23-P$13*1000/(P237*N$16))*P$13/SUM(P$24:P237)</f>
        <v>812.685425384454</v>
      </c>
      <c r="R237" s="0" t="n">
        <f aca="false">F$9*((Q$23^2 - (P$13*1000/(P237*N$16))^2)/2)/(1000*COUNT(Q$24:Q237)/N$16)</f>
        <v>812.777658651034</v>
      </c>
    </row>
    <row r="238" customFormat="false" ht="13.8" hidden="false" customHeight="false" outlineLevel="0" collapsed="false">
      <c r="A238" s="0" t="n">
        <f aca="false">SUM(M$23:M238)</f>
        <v>1.04378403645499</v>
      </c>
      <c r="B238" s="0" t="n">
        <f aca="false">C238*3600/1609.344</f>
        <v>73.9996347047766</v>
      </c>
      <c r="C238" s="0" t="n">
        <f aca="false">G238</f>
        <v>33.0807966984233</v>
      </c>
      <c r="D238" s="0" t="n">
        <f aca="false">(C238+C237)/2</f>
        <v>33.0818334834947</v>
      </c>
      <c r="E238" s="0" t="n">
        <f aca="false">F238*$F$9</f>
        <v>7.90074807198759</v>
      </c>
      <c r="F238" s="0" t="n">
        <f aca="false">(C237-C238)/0.5</f>
        <v>0.00414714028559615</v>
      </c>
      <c r="G238" s="0" t="n">
        <f aca="false">G237-L237</f>
        <v>33.0807966984233</v>
      </c>
      <c r="H238" s="0" t="n">
        <f aca="false">G238*G238</f>
        <v>1094.33911020242</v>
      </c>
      <c r="I238" s="0" t="n">
        <f aca="false">1000*COUNT(Q$24:Q238)/N$16</f>
        <v>34.5992919214677</v>
      </c>
      <c r="J238" s="0" t="n">
        <f aca="false">$F$22*H238+$E$22*G238+$D$22</f>
        <v>811.993869910846</v>
      </c>
      <c r="K238" s="0" t="n">
        <f aca="false">J238/$F$9</f>
        <v>0.426219448953679</v>
      </c>
      <c r="L238" s="0" t="n">
        <f aca="false">K238*M238</f>
        <v>0.00207351025765834</v>
      </c>
      <c r="M238" s="0" t="n">
        <f aca="false">N238</f>
        <v>0.00486488888000905</v>
      </c>
      <c r="N238" s="0" t="n">
        <f aca="false">3600/(B238*N$15)</f>
        <v>0.00486488888000905</v>
      </c>
      <c r="O238" s="0" t="n">
        <f aca="false">ROUND(A238*P$13,0)</f>
        <v>260946</v>
      </c>
      <c r="P238" s="0" t="n">
        <f aca="false">O238-O237</f>
        <v>1216</v>
      </c>
      <c r="Q238" s="0" t="n">
        <f aca="false">F$9*(Q$23-P$13*1000/(P238*N$16))*P$13/SUM(P$24:P238)</f>
        <v>808.880841378281</v>
      </c>
      <c r="R238" s="0" t="n">
        <f aca="false">F$9*((Q$23^2 - (P$13*1000/(P238*N$16))^2)/2)/(1000*COUNT(Q$24:Q238)/N$16)</f>
        <v>808.997297448006</v>
      </c>
    </row>
    <row r="239" customFormat="false" ht="13.8" hidden="false" customHeight="false" outlineLevel="0" collapsed="false">
      <c r="A239" s="0" t="n">
        <f aca="false">SUM(M$23:M239)</f>
        <v>1.04864923028621</v>
      </c>
      <c r="B239" s="0" t="n">
        <f aca="false">C239*3600/1609.344</f>
        <v>73.9949963944293</v>
      </c>
      <c r="C239" s="0" t="n">
        <f aca="false">G239</f>
        <v>33.0787231881657</v>
      </c>
      <c r="D239" s="0" t="n">
        <f aca="false">(C239+C238)/2</f>
        <v>33.0797599432945</v>
      </c>
      <c r="E239" s="0" t="n">
        <f aca="false">F239*$F$9</f>
        <v>7.90051989673382</v>
      </c>
      <c r="F239" s="0" t="n">
        <f aca="false">(C238-C239)/0.5</f>
        <v>0.0041470205153189</v>
      </c>
      <c r="G239" s="0" t="n">
        <f aca="false">G238-L238</f>
        <v>33.0787231881657</v>
      </c>
      <c r="H239" s="0" t="n">
        <f aca="false">G239*G239</f>
        <v>1094.20192775929</v>
      </c>
      <c r="I239" s="0" t="n">
        <f aca="false">1000*COUNT(Q$24:Q239)/N$16</f>
        <v>34.7602188606373</v>
      </c>
      <c r="J239" s="0" t="n">
        <f aca="false">$F$22*H239+$E$22*G239+$D$22</f>
        <v>811.919526139652</v>
      </c>
      <c r="K239" s="0" t="n">
        <f aca="false">J239/$F$9</f>
        <v>0.426180425554161</v>
      </c>
      <c r="L239" s="0" t="n">
        <f aca="false">K239*M239</f>
        <v>0.00207345037739671</v>
      </c>
      <c r="M239" s="0" t="n">
        <f aca="false">N239</f>
        <v>0.00486519383122914</v>
      </c>
      <c r="N239" s="0" t="n">
        <f aca="false">3600/(B239*N$15)</f>
        <v>0.00486519383122914</v>
      </c>
      <c r="O239" s="0" t="n">
        <f aca="false">ROUND(A239*P$13,0)</f>
        <v>262162</v>
      </c>
      <c r="P239" s="0" t="n">
        <f aca="false">O239-O238</f>
        <v>1216</v>
      </c>
      <c r="Q239" s="0" t="n">
        <f aca="false">F$9*(Q$23-P$13*1000/(P239*N$16))*P$13/SUM(P$24:P239)</f>
        <v>805.111713677251</v>
      </c>
      <c r="R239" s="0" t="n">
        <f aca="false">F$9*((Q$23^2 - (P$13*1000/(P239*N$16))^2)/2)/(1000*COUNT(Q$24:Q239)/N$16)</f>
        <v>805.251939589451</v>
      </c>
    </row>
    <row r="240" customFormat="false" ht="13.8" hidden="false" customHeight="false" outlineLevel="0" collapsed="false">
      <c r="A240" s="0" t="n">
        <f aca="false">SUM(M$23:M240)</f>
        <v>1.05351472909809</v>
      </c>
      <c r="B240" s="0" t="n">
        <f aca="false">C240*3600/1609.344</f>
        <v>73.9903582180304</v>
      </c>
      <c r="C240" s="0" t="n">
        <f aca="false">G240</f>
        <v>33.0766497377883</v>
      </c>
      <c r="D240" s="0" t="n">
        <f aca="false">(C240+C239)/2</f>
        <v>33.077686462977</v>
      </c>
      <c r="E240" s="0" t="n">
        <f aca="false">F240*$F$9</f>
        <v>7.90029174005227</v>
      </c>
      <c r="F240" s="0" t="n">
        <f aca="false">(C239-C240)/0.5</f>
        <v>0.0041469007547903</v>
      </c>
      <c r="G240" s="0" t="n">
        <f aca="false">G239-L239</f>
        <v>33.0766497377883</v>
      </c>
      <c r="H240" s="0" t="n">
        <f aca="false">G240*G240</f>
        <v>1094.06475787633</v>
      </c>
      <c r="I240" s="0" t="n">
        <f aca="false">1000*COUNT(Q$24:Q240)/N$16</f>
        <v>34.9211457998069</v>
      </c>
      <c r="J240" s="0" t="n">
        <f aca="false">$F$22*H240+$E$22*G240+$D$22</f>
        <v>811.845188687692</v>
      </c>
      <c r="K240" s="0" t="n">
        <f aca="false">J240/$F$9</f>
        <v>0.426141405471639</v>
      </c>
      <c r="L240" s="0" t="n">
        <f aca="false">K240*M240</f>
        <v>0.00207339050201282</v>
      </c>
      <c r="M240" s="0" t="n">
        <f aca="false">N240</f>
        <v>0.00486549881187456</v>
      </c>
      <c r="N240" s="0" t="n">
        <f aca="false">3600/(B240*N$15)</f>
        <v>0.00486549881187456</v>
      </c>
      <c r="O240" s="0" t="n">
        <f aca="false">ROUND(A240*P$13,0)</f>
        <v>263379</v>
      </c>
      <c r="P240" s="0" t="n">
        <f aca="false">O240-O239</f>
        <v>1217</v>
      </c>
      <c r="Q240" s="0" t="n">
        <f aca="false">F$9*(Q$23-P$13*1000/(P240*N$16))*P$13/SUM(P$24:P240)</f>
        <v>850.760759318517</v>
      </c>
      <c r="R240" s="0" t="n">
        <f aca="false">F$9*((Q$23^2 - (P$13*1000/(P240*N$16))^2)/2)/(1000*COUNT(Q$24:Q240)/N$16)</f>
        <v>850.590346386825</v>
      </c>
    </row>
    <row r="241" customFormat="false" ht="13.8" hidden="false" customHeight="false" outlineLevel="0" collapsed="false">
      <c r="A241" s="0" t="n">
        <f aca="false">SUM(M$23:M241)</f>
        <v>1.05838053292004</v>
      </c>
      <c r="B241" s="0" t="n">
        <f aca="false">C241*3600/1609.344</f>
        <v>73.9857201755688</v>
      </c>
      <c r="C241" s="0" t="n">
        <f aca="false">G241</f>
        <v>33.0745763472863</v>
      </c>
      <c r="D241" s="0" t="n">
        <f aca="false">(C241+C240)/2</f>
        <v>33.0756130425373</v>
      </c>
      <c r="E241" s="0" t="n">
        <f aca="false">F241*$F$9</f>
        <v>7.90006360197002</v>
      </c>
      <c r="F241" s="0" t="n">
        <f aca="false">(C240-C241)/0.5</f>
        <v>0.00414678100402455</v>
      </c>
      <c r="G241" s="0" t="n">
        <f aca="false">G240-L240</f>
        <v>33.0745763472863</v>
      </c>
      <c r="H241" s="0" t="n">
        <f aca="false">G241*G241</f>
        <v>1093.92760055247</v>
      </c>
      <c r="I241" s="0" t="n">
        <f aca="false">1000*COUNT(Q$24:Q241)/N$16</f>
        <v>35.0820727389765</v>
      </c>
      <c r="J241" s="0" t="n">
        <f aca="false">$F$22*H241+$E$22*G241+$D$22</f>
        <v>811.770857554428</v>
      </c>
      <c r="K241" s="0" t="n">
        <f aca="false">J241/$F$9</f>
        <v>0.426102388705831</v>
      </c>
      <c r="L241" s="0" t="n">
        <f aca="false">K241*M241</f>
        <v>0.00207333063150682</v>
      </c>
      <c r="M241" s="0" t="n">
        <f aca="false">N241</f>
        <v>0.00486580382194992</v>
      </c>
      <c r="N241" s="0" t="n">
        <f aca="false">3600/(B241*N$15)</f>
        <v>0.00486580382194992</v>
      </c>
      <c r="O241" s="0" t="n">
        <f aca="false">ROUND(A241*P$13,0)</f>
        <v>264595</v>
      </c>
      <c r="P241" s="0" t="n">
        <f aca="false">O241-O240</f>
        <v>1216</v>
      </c>
      <c r="Q241" s="0" t="n">
        <f aca="false">F$9*(Q$23-P$13*1000/(P241*N$16))*P$13/SUM(P$24:P241)</f>
        <v>797.674834467788</v>
      </c>
      <c r="R241" s="0" t="n">
        <f aca="false">F$9*((Q$23^2 - (P$13*1000/(P241*N$16))^2)/2)/(1000*COUNT(Q$24:Q241)/N$16)</f>
        <v>797.864307116153</v>
      </c>
    </row>
    <row r="242" customFormat="false" ht="13.8" hidden="false" customHeight="false" outlineLevel="0" collapsed="false">
      <c r="A242" s="0" t="n">
        <f aca="false">SUM(M$23:M242)</f>
        <v>1.0632466417815</v>
      </c>
      <c r="B242" s="0" t="n">
        <f aca="false">C242*3600/1609.344</f>
        <v>73.9810822670338</v>
      </c>
      <c r="C242" s="0" t="n">
        <f aca="false">G242</f>
        <v>33.0725030166548</v>
      </c>
      <c r="D242" s="0" t="n">
        <f aca="false">(C242+C241)/2</f>
        <v>33.0735396819705</v>
      </c>
      <c r="E242" s="0" t="n">
        <f aca="false">F242*$F$9</f>
        <v>7.89983548245998</v>
      </c>
      <c r="F242" s="0" t="n">
        <f aca="false">(C241-C242)/0.5</f>
        <v>0.00414666126300745</v>
      </c>
      <c r="G242" s="0" t="n">
        <f aca="false">G241-L241</f>
        <v>33.0725030166548</v>
      </c>
      <c r="H242" s="0" t="n">
        <f aca="false">G242*G242</f>
        <v>1093.79045578664</v>
      </c>
      <c r="I242" s="0" t="n">
        <f aca="false">1000*COUNT(Q$24:Q242)/N$16</f>
        <v>35.2429996781461</v>
      </c>
      <c r="J242" s="0" t="n">
        <f aca="false">$F$22*H242+$E$22*G242+$D$22</f>
        <v>811.696532739324</v>
      </c>
      <c r="K242" s="0" t="n">
        <f aca="false">J242/$F$9</f>
        <v>0.426063375256456</v>
      </c>
      <c r="L242" s="0" t="n">
        <f aca="false">K242*M242</f>
        <v>0.00207327076587891</v>
      </c>
      <c r="M242" s="0" t="n">
        <f aca="false">N242</f>
        <v>0.00486610886145981</v>
      </c>
      <c r="N242" s="0" t="n">
        <f aca="false">3600/(B242*N$15)</f>
        <v>0.00486610886145981</v>
      </c>
      <c r="O242" s="0" t="n">
        <f aca="false">ROUND(A242*P$13,0)</f>
        <v>265812</v>
      </c>
      <c r="P242" s="0" t="n">
        <f aca="false">O242-O241</f>
        <v>1217</v>
      </c>
      <c r="Q242" s="0" t="n">
        <f aca="false">F$9*(Q$23-P$13*1000/(P242*N$16))*P$13/SUM(P$24:P242)</f>
        <v>842.938359248143</v>
      </c>
      <c r="R242" s="0" t="n">
        <f aca="false">F$9*((Q$23^2 - (P$13*1000/(P242*N$16))^2)/2)/(1000*COUNT(Q$24:Q242)/N$16)</f>
        <v>842.822398017996</v>
      </c>
    </row>
    <row r="243" customFormat="false" ht="13.8" hidden="false" customHeight="false" outlineLevel="0" collapsed="false">
      <c r="A243" s="0" t="n">
        <f aca="false">SUM(M$23:M243)</f>
        <v>1.06811305571191</v>
      </c>
      <c r="B243" s="0" t="n">
        <f aca="false">C243*3600/1609.344</f>
        <v>73.9764444924143</v>
      </c>
      <c r="C243" s="0" t="n">
        <f aca="false">G243</f>
        <v>33.0704297458889</v>
      </c>
      <c r="D243" s="0" t="n">
        <f aca="false">(C243+C242)/2</f>
        <v>33.0714663812718</v>
      </c>
      <c r="E243" s="0" t="n">
        <f aca="false">F243*$F$9</f>
        <v>7.89960738154923</v>
      </c>
      <c r="F243" s="0" t="n">
        <f aca="false">(C242-C243)/0.5</f>
        <v>0.0041465415317532</v>
      </c>
      <c r="G243" s="0" t="n">
        <f aca="false">G242-L242</f>
        <v>33.0704297458889</v>
      </c>
      <c r="H243" s="0" t="n">
        <f aca="false">G243*G243</f>
        <v>1093.65332357777</v>
      </c>
      <c r="I243" s="0" t="n">
        <f aca="false">1000*COUNT(Q$24:Q243)/N$16</f>
        <v>35.4039266173157</v>
      </c>
      <c r="J243" s="0" t="n">
        <f aca="false">$F$22*H243+$E$22*G243+$D$22</f>
        <v>811.622214241845</v>
      </c>
      <c r="K243" s="0" t="n">
        <f aca="false">J243/$F$9</f>
        <v>0.426024365123231</v>
      </c>
      <c r="L243" s="0" t="n">
        <f aca="false">K243*M243</f>
        <v>0.00207321090512927</v>
      </c>
      <c r="M243" s="0" t="n">
        <f aca="false">N243</f>
        <v>0.00486641393040882</v>
      </c>
      <c r="N243" s="0" t="n">
        <f aca="false">3600/(B243*N$15)</f>
        <v>0.00486641393040882</v>
      </c>
      <c r="O243" s="0" t="n">
        <f aca="false">ROUND(A243*P$13,0)</f>
        <v>267028</v>
      </c>
      <c r="P243" s="0" t="n">
        <f aca="false">O243-O242</f>
        <v>1216</v>
      </c>
      <c r="Q243" s="0" t="n">
        <f aca="false">F$9*(Q$23-P$13*1000/(P243*N$16))*P$13/SUM(P$24:P243)</f>
        <v>790.374087848695</v>
      </c>
      <c r="R243" s="0" t="n">
        <f aca="false">F$9*((Q$23^2 - (P$13*1000/(P243*N$16))^2)/2)/(1000*COUNT(Q$24:Q243)/N$16)</f>
        <v>790.610995233279</v>
      </c>
    </row>
    <row r="244" customFormat="false" ht="13.8" hidden="false" customHeight="false" outlineLevel="0" collapsed="false">
      <c r="A244" s="0" t="n">
        <f aca="false">SUM(M$23:M244)</f>
        <v>1.07297977474071</v>
      </c>
      <c r="B244" s="0" t="n">
        <f aca="false">C244*3600/1609.344</f>
        <v>73.9718068516996</v>
      </c>
      <c r="C244" s="0" t="n">
        <f aca="false">G244</f>
        <v>33.0683565349838</v>
      </c>
      <c r="D244" s="0" t="n">
        <f aca="false">(C244+C243)/2</f>
        <v>33.0693931404363</v>
      </c>
      <c r="E244" s="0" t="n">
        <f aca="false">F244*$F$9</f>
        <v>7.89937929923778</v>
      </c>
      <c r="F244" s="0" t="n">
        <f aca="false">(C243-C244)/0.5</f>
        <v>0.00414642181026181</v>
      </c>
      <c r="G244" s="0" t="n">
        <f aca="false">G243-L243</f>
        <v>33.0683565349838</v>
      </c>
      <c r="H244" s="0" t="n">
        <f aca="false">G244*G244</f>
        <v>1093.5162039248</v>
      </c>
      <c r="I244" s="0" t="n">
        <f aca="false">1000*COUNT(Q$24:Q244)/N$16</f>
        <v>35.5648535564854</v>
      </c>
      <c r="J244" s="0" t="n">
        <f aca="false">$F$22*H244+$E$22*G244+$D$22</f>
        <v>811.547902061454</v>
      </c>
      <c r="K244" s="0" t="n">
        <f aca="false">J244/$F$9</f>
        <v>0.425985358305877</v>
      </c>
      <c r="L244" s="0" t="n">
        <f aca="false">K244*M244</f>
        <v>0.00207315104925806</v>
      </c>
      <c r="M244" s="0" t="n">
        <f aca="false">N244</f>
        <v>0.00486671902880156</v>
      </c>
      <c r="N244" s="0" t="n">
        <f aca="false">3600/(B244*N$15)</f>
        <v>0.00486671902880156</v>
      </c>
      <c r="O244" s="0" t="n">
        <f aca="false">ROUND(A244*P$13,0)</f>
        <v>268245</v>
      </c>
      <c r="P244" s="0" t="n">
        <f aca="false">O244-O243</f>
        <v>1217</v>
      </c>
      <c r="Q244" s="0" t="n">
        <f aca="false">F$9*(Q$23-P$13*1000/(P244*N$16))*P$13/SUM(P$24:P244)</f>
        <v>835.258496198654</v>
      </c>
      <c r="R244" s="0" t="n">
        <f aca="false">F$9*((Q$23^2 - (P$13*1000/(P244*N$16))^2)/2)/(1000*COUNT(Q$24:Q244)/N$16)</f>
        <v>835.195045999734</v>
      </c>
    </row>
    <row r="245" customFormat="false" ht="13.8" hidden="false" customHeight="false" outlineLevel="0" collapsed="false">
      <c r="A245" s="0" t="n">
        <f aca="false">SUM(M$23:M245)</f>
        <v>1.07784679889735</v>
      </c>
      <c r="B245" s="0" t="n">
        <f aca="false">C245*3600/1609.344</f>
        <v>73.9671693448786</v>
      </c>
      <c r="C245" s="0" t="n">
        <f aca="false">G245</f>
        <v>33.0662833839345</v>
      </c>
      <c r="D245" s="0" t="n">
        <f aca="false">(C245+C244)/2</f>
        <v>33.0673199594591</v>
      </c>
      <c r="E245" s="0" t="n">
        <f aca="false">F245*$F$9</f>
        <v>7.89915123549855</v>
      </c>
      <c r="F245" s="0" t="n">
        <f aca="false">(C244-C245)/0.5</f>
        <v>0.00414630209851907</v>
      </c>
      <c r="G245" s="0" t="n">
        <f aca="false">G244-L244</f>
        <v>33.0662833839345</v>
      </c>
      <c r="H245" s="0" t="n">
        <f aca="false">G245*G245</f>
        <v>1093.37909682666</v>
      </c>
      <c r="I245" s="0" t="n">
        <f aca="false">1000*COUNT(Q$24:Q245)/N$16</f>
        <v>35.725780495655</v>
      </c>
      <c r="J245" s="0" t="n">
        <f aca="false">$F$22*H245+$E$22*G245+$D$22</f>
        <v>811.473596197616</v>
      </c>
      <c r="K245" s="0" t="n">
        <f aca="false">J245/$F$9</f>
        <v>0.42594635480411</v>
      </c>
      <c r="L245" s="0" t="n">
        <f aca="false">K245*M245</f>
        <v>0.00207309119826548</v>
      </c>
      <c r="M245" s="0" t="n">
        <f aca="false">N245</f>
        <v>0.00486702415664263</v>
      </c>
      <c r="N245" s="0" t="n">
        <f aca="false">3600/(B245*N$15)</f>
        <v>0.00486702415664263</v>
      </c>
      <c r="O245" s="0" t="n">
        <f aca="false">ROUND(A245*P$13,0)</f>
        <v>269462</v>
      </c>
      <c r="P245" s="0" t="n">
        <f aca="false">O245-O244</f>
        <v>1217</v>
      </c>
      <c r="Q245" s="0" t="n">
        <f aca="false">F$9*(Q$23-P$13*1000/(P245*N$16))*P$13/SUM(P$24:P245)</f>
        <v>831.469254375832</v>
      </c>
      <c r="R245" s="0" t="n">
        <f aca="false">F$9*((Q$23^2 - (P$13*1000/(P245*N$16))^2)/2)/(1000*COUNT(Q$24:Q245)/N$16)</f>
        <v>831.432906152888</v>
      </c>
    </row>
    <row r="246" customFormat="false" ht="13.8" hidden="false" customHeight="false" outlineLevel="0" collapsed="false">
      <c r="A246" s="0" t="n">
        <f aca="false">SUM(M$23:M246)</f>
        <v>1.08271412821129</v>
      </c>
      <c r="B246" s="0" t="n">
        <f aca="false">C246*3600/1609.344</f>
        <v>73.9625319719404</v>
      </c>
      <c r="C246" s="0" t="n">
        <f aca="false">G246</f>
        <v>33.0642102927362</v>
      </c>
      <c r="D246" s="0" t="n">
        <f aca="false">(C246+C245)/2</f>
        <v>33.0652468383354</v>
      </c>
      <c r="E246" s="0" t="n">
        <f aca="false">F246*$F$9</f>
        <v>7.89892319033154</v>
      </c>
      <c r="F246" s="0" t="n">
        <f aca="false">(C245-C246)/0.5</f>
        <v>0.00414618239652498</v>
      </c>
      <c r="G246" s="0" t="n">
        <f aca="false">G245-L245</f>
        <v>33.0642102927362</v>
      </c>
      <c r="H246" s="0" t="n">
        <f aca="false">G246*G246</f>
        <v>1093.24200228229</v>
      </c>
      <c r="I246" s="0" t="n">
        <f aca="false">1000*COUNT(Q$24:Q246)/N$16</f>
        <v>35.8867074348246</v>
      </c>
      <c r="J246" s="0" t="n">
        <f aca="false">$F$22*H246+$E$22*G246+$D$22</f>
        <v>811.399296649793</v>
      </c>
      <c r="K246" s="0" t="n">
        <f aca="false">J246/$F$9</f>
        <v>0.425907354617651</v>
      </c>
      <c r="L246" s="0" t="n">
        <f aca="false">K246*M246</f>
        <v>0.00207303135215169</v>
      </c>
      <c r="M246" s="0" t="n">
        <f aca="false">N246</f>
        <v>0.00486732931393662</v>
      </c>
      <c r="N246" s="0" t="n">
        <f aca="false">3600/(B246*N$15)</f>
        <v>0.00486732931393662</v>
      </c>
      <c r="O246" s="0" t="n">
        <f aca="false">ROUND(A246*P$13,0)</f>
        <v>270679</v>
      </c>
      <c r="P246" s="0" t="n">
        <f aca="false">O246-O245</f>
        <v>1217</v>
      </c>
      <c r="Q246" s="0" t="n">
        <f aca="false">F$9*(Q$23-P$13*1000/(P246*N$16))*P$13/SUM(P$24:P246)</f>
        <v>827.714237908592</v>
      </c>
      <c r="R246" s="0" t="n">
        <f aca="false">F$9*((Q$23^2 - (P$13*1000/(P246*N$16))^2)/2)/(1000*COUNT(Q$24:Q246)/N$16)</f>
        <v>827.704507470588</v>
      </c>
    </row>
    <row r="247" customFormat="false" ht="13.8" hidden="false" customHeight="false" outlineLevel="0" collapsed="false">
      <c r="A247" s="0" t="n">
        <f aca="false">SUM(M$23:M247)</f>
        <v>1.08758176271198</v>
      </c>
      <c r="B247" s="0" t="n">
        <f aca="false">C247*3600/1609.344</f>
        <v>73.9578947328742</v>
      </c>
      <c r="C247" s="0" t="n">
        <f aca="false">G247</f>
        <v>33.0621372613841</v>
      </c>
      <c r="D247" s="0" t="n">
        <f aca="false">(C247+C246)/2</f>
        <v>33.0631737770602</v>
      </c>
      <c r="E247" s="0" t="n">
        <f aca="false">F247*$F$9</f>
        <v>7.89869516379089</v>
      </c>
      <c r="F247" s="0" t="n">
        <f aca="false">(C246-C247)/0.5</f>
        <v>0.00414606270430795</v>
      </c>
      <c r="G247" s="0" t="n">
        <f aca="false">G246-L246</f>
        <v>33.0621372613841</v>
      </c>
      <c r="H247" s="0" t="n">
        <f aca="false">G247*G247</f>
        <v>1093.1049202906</v>
      </c>
      <c r="I247" s="0" t="n">
        <f aca="false">1000*COUNT(Q$24:Q247)/N$16</f>
        <v>36.0476343739942</v>
      </c>
      <c r="J247" s="0" t="n">
        <f aca="false">$F$22*H247+$E$22*G247+$D$22</f>
        <v>811.325003417449</v>
      </c>
      <c r="K247" s="0" t="n">
        <f aca="false">J247/$F$9</f>
        <v>0.425868357746216</v>
      </c>
      <c r="L247" s="0" t="n">
        <f aca="false">K247*M247</f>
        <v>0.00207297151091688</v>
      </c>
      <c r="M247" s="0" t="n">
        <f aca="false">N247</f>
        <v>0.00486763450068814</v>
      </c>
      <c r="N247" s="0" t="n">
        <f aca="false">3600/(B247*N$15)</f>
        <v>0.00486763450068814</v>
      </c>
      <c r="O247" s="0" t="n">
        <f aca="false">ROUND(A247*P$13,0)</f>
        <v>271895</v>
      </c>
      <c r="P247" s="0" t="n">
        <f aca="false">O247-O246</f>
        <v>1216</v>
      </c>
      <c r="Q247" s="0" t="n">
        <f aca="false">F$9*(Q$23-P$13*1000/(P247*N$16))*P$13/SUM(P$24:P247)</f>
        <v>776.163442341539</v>
      </c>
      <c r="R247" s="0" t="n">
        <f aca="false">F$9*((Q$23^2 - (P$13*1000/(P247*N$16))^2)/2)/(1000*COUNT(Q$24:Q247)/N$16)</f>
        <v>776.49294174697</v>
      </c>
    </row>
    <row r="248" customFormat="false" ht="13.8" hidden="false" customHeight="false" outlineLevel="0" collapsed="false">
      <c r="A248" s="0" t="n">
        <f aca="false">SUM(M$23:M248)</f>
        <v>1.09244970242888</v>
      </c>
      <c r="B248" s="0" t="n">
        <f aca="false">C248*3600/1609.344</f>
        <v>73.953257627669</v>
      </c>
      <c r="C248" s="0" t="n">
        <f aca="false">G248</f>
        <v>33.0600642898732</v>
      </c>
      <c r="D248" s="0" t="n">
        <f aca="false">(C248+C247)/2</f>
        <v>33.0611007756286</v>
      </c>
      <c r="E248" s="0" t="n">
        <f aca="false">F248*$F$9</f>
        <v>7.89846715582246</v>
      </c>
      <c r="F248" s="0" t="n">
        <f aca="false">(C247-C248)/0.5</f>
        <v>0.00414594302183957</v>
      </c>
      <c r="G248" s="0" t="n">
        <f aca="false">G247-L247</f>
        <v>33.0600642898732</v>
      </c>
      <c r="H248" s="0" t="n">
        <f aca="false">G248*G248</f>
        <v>1092.96785085055</v>
      </c>
      <c r="I248" s="0" t="n">
        <f aca="false">1000*COUNT(Q$24:Q248)/N$16</f>
        <v>36.2085613131638</v>
      </c>
      <c r="J248" s="0" t="n">
        <f aca="false">$F$22*H248+$E$22*G248+$D$22</f>
        <v>811.25071650005</v>
      </c>
      <c r="K248" s="0" t="n">
        <f aca="false">J248/$F$9</f>
        <v>0.425829364189526</v>
      </c>
      <c r="L248" s="0" t="n">
        <f aca="false">K248*M248</f>
        <v>0.00207291167456123</v>
      </c>
      <c r="M248" s="0" t="n">
        <f aca="false">N248</f>
        <v>0.00486793971690178</v>
      </c>
      <c r="N248" s="0" t="n">
        <f aca="false">3600/(B248*N$15)</f>
        <v>0.00486793971690178</v>
      </c>
      <c r="O248" s="0" t="n">
        <f aca="false">ROUND(A248*P$13,0)</f>
        <v>273112</v>
      </c>
      <c r="P248" s="0" t="n">
        <f aca="false">O248-O247</f>
        <v>1217</v>
      </c>
      <c r="Q248" s="0" t="n">
        <f aca="false">F$9*(Q$23-P$13*1000/(P248*N$16))*P$13/SUM(P$24:P248)</f>
        <v>820.308059656689</v>
      </c>
      <c r="R248" s="0" t="n">
        <f aca="false">F$9*((Q$23^2 - (P$13*1000/(P248*N$16))^2)/2)/(1000*COUNT(Q$24:Q248)/N$16)</f>
        <v>820.347134070849</v>
      </c>
    </row>
    <row r="249" customFormat="false" ht="13.8" hidden="false" customHeight="false" outlineLevel="0" collapsed="false">
      <c r="A249" s="0" t="n">
        <f aca="false">SUM(M$23:M249)</f>
        <v>1.09731794739146</v>
      </c>
      <c r="B249" s="0" t="n">
        <f aca="false">C249*3600/1609.344</f>
        <v>73.948620656314</v>
      </c>
      <c r="C249" s="0" t="n">
        <f aca="false">G249</f>
        <v>33.0579913781986</v>
      </c>
      <c r="D249" s="0" t="n">
        <f aca="false">(C249+C248)/2</f>
        <v>33.0590278340359</v>
      </c>
      <c r="E249" s="0" t="n">
        <f aca="false">F249*$F$9</f>
        <v>7.89823916642625</v>
      </c>
      <c r="F249" s="0" t="n">
        <f aca="false">(C248-C249)/0.5</f>
        <v>0.00414582334911984</v>
      </c>
      <c r="G249" s="0" t="n">
        <f aca="false">G248-L248</f>
        <v>33.0579913781986</v>
      </c>
      <c r="H249" s="0" t="n">
        <f aca="false">G249*G249</f>
        <v>1092.83079396105</v>
      </c>
      <c r="I249" s="0" t="n">
        <f aca="false">1000*COUNT(Q$24:Q249)/N$16</f>
        <v>36.3694882523334</v>
      </c>
      <c r="J249" s="0" t="n">
        <f aca="false">$F$22*H249+$E$22*G249+$D$22</f>
        <v>811.176435897058</v>
      </c>
      <c r="K249" s="0" t="n">
        <f aca="false">J249/$F$9</f>
        <v>0.425790373947298</v>
      </c>
      <c r="L249" s="0" t="n">
        <f aca="false">K249*M249</f>
        <v>0.00207285184308491</v>
      </c>
      <c r="M249" s="0" t="n">
        <f aca="false">N249</f>
        <v>0.00486824496258216</v>
      </c>
      <c r="N249" s="0" t="n">
        <f aca="false">3600/(B249*N$15)</f>
        <v>0.00486824496258216</v>
      </c>
      <c r="O249" s="0" t="n">
        <f aca="false">ROUND(A249*P$13,0)</f>
        <v>274329</v>
      </c>
      <c r="P249" s="0" t="n">
        <f aca="false">O249-O248</f>
        <v>1217</v>
      </c>
      <c r="Q249" s="0" t="n">
        <f aca="false">F$9*(Q$23-P$13*1000/(P249*N$16))*P$13/SUM(P$24:P249)</f>
        <v>816.652955626717</v>
      </c>
      <c r="R249" s="0" t="n">
        <f aca="false">F$9*((Q$23^2 - (P$13*1000/(P249*N$16))^2)/2)/(1000*COUNT(Q$24:Q249)/N$16)</f>
        <v>816.717279495315</v>
      </c>
    </row>
    <row r="250" customFormat="false" ht="13.8" hidden="false" customHeight="false" outlineLevel="0" collapsed="false">
      <c r="A250" s="0" t="n">
        <f aca="false">SUM(M$23:M250)</f>
        <v>1.10218649762919</v>
      </c>
      <c r="B250" s="0" t="n">
        <f aca="false">C250*3600/1609.344</f>
        <v>73.9439838187982</v>
      </c>
      <c r="C250" s="0" t="n">
        <f aca="false">G250</f>
        <v>33.0559185263555</v>
      </c>
      <c r="D250" s="0" t="n">
        <f aca="false">(C250+C249)/2</f>
        <v>33.0569549522771</v>
      </c>
      <c r="E250" s="0" t="n">
        <f aca="false">F250*$F$9</f>
        <v>7.89801119562934</v>
      </c>
      <c r="F250" s="0" t="n">
        <f aca="false">(C249-C250)/0.5</f>
        <v>0.00414570368616296</v>
      </c>
      <c r="G250" s="0" t="n">
        <f aca="false">G249-L249</f>
        <v>33.0559185263555</v>
      </c>
      <c r="H250" s="0" t="n">
        <f aca="false">G250*G250</f>
        <v>1092.69374962106</v>
      </c>
      <c r="I250" s="0" t="n">
        <f aca="false">1000*COUNT(Q$24:Q250)/N$16</f>
        <v>36.5304151915031</v>
      </c>
      <c r="J250" s="0" t="n">
        <f aca="false">$F$22*H250+$E$22*G250+$D$22</f>
        <v>811.102161607938</v>
      </c>
      <c r="K250" s="0" t="n">
        <f aca="false">J250/$F$9</f>
        <v>0.425751387019252</v>
      </c>
      <c r="L250" s="0" t="n">
        <f aca="false">K250*M250</f>
        <v>0.00207279201648811</v>
      </c>
      <c r="M250" s="0" t="n">
        <f aca="false">N250</f>
        <v>0.00486855023773388</v>
      </c>
      <c r="N250" s="0" t="n">
        <f aca="false">3600/(B250*N$15)</f>
        <v>0.00486855023773388</v>
      </c>
      <c r="O250" s="0" t="n">
        <f aca="false">ROUND(A250*P$13,0)</f>
        <v>275547</v>
      </c>
      <c r="P250" s="0" t="n">
        <f aca="false">O250-O249</f>
        <v>1218</v>
      </c>
      <c r="Q250" s="0" t="n">
        <f aca="false">F$9*(Q$23-P$13*1000/(P250*N$16))*P$13/SUM(P$24:P250)</f>
        <v>860.145677033961</v>
      </c>
      <c r="R250" s="0" t="n">
        <f aca="false">F$9*((Q$23^2 - (P$13*1000/(P250*N$16))^2)/2)/(1000*COUNT(Q$24:Q250)/N$16)</f>
        <v>859.892450079444</v>
      </c>
    </row>
    <row r="251" customFormat="false" ht="13.8" hidden="false" customHeight="false" outlineLevel="0" collapsed="false">
      <c r="A251" s="0" t="n">
        <f aca="false">SUM(M$23:M251)</f>
        <v>1.10705535317156</v>
      </c>
      <c r="B251" s="0" t="n">
        <f aca="false">C251*3600/1609.344</f>
        <v>73.9393471151106</v>
      </c>
      <c r="C251" s="0" t="n">
        <f aca="false">G251</f>
        <v>33.053845734339</v>
      </c>
      <c r="D251" s="0" t="n">
        <f aca="false">(C251+C250)/2</f>
        <v>33.0548821303473</v>
      </c>
      <c r="E251" s="0" t="n">
        <f aca="false">F251*$F$9</f>
        <v>7.89778324345879</v>
      </c>
      <c r="F251" s="0" t="n">
        <f aca="false">(C250-C251)/0.5</f>
        <v>0.00414558403298315</v>
      </c>
      <c r="G251" s="0" t="n">
        <f aca="false">G250-L250</f>
        <v>33.053845734339</v>
      </c>
      <c r="H251" s="0" t="n">
        <f aca="false">G251*G251</f>
        <v>1092.55671782948</v>
      </c>
      <c r="I251" s="0" t="n">
        <f aca="false">1000*COUNT(Q$24:Q251)/N$16</f>
        <v>36.6913421306727</v>
      </c>
      <c r="J251" s="0" t="n">
        <f aca="false">$F$22*H251+$E$22*G251+$D$22</f>
        <v>811.027893632154</v>
      </c>
      <c r="K251" s="0" t="n">
        <f aca="false">J251/$F$9</f>
        <v>0.425712403405106</v>
      </c>
      <c r="L251" s="0" t="n">
        <f aca="false">K251*M251</f>
        <v>0.002072732194771</v>
      </c>
      <c r="M251" s="0" t="n">
        <f aca="false">N251</f>
        <v>0.00486885554236154</v>
      </c>
      <c r="N251" s="0" t="n">
        <f aca="false">3600/(B251*N$15)</f>
        <v>0.00486885554236154</v>
      </c>
      <c r="O251" s="0" t="n">
        <f aca="false">ROUND(A251*P$13,0)</f>
        <v>276764</v>
      </c>
      <c r="P251" s="0" t="n">
        <f aca="false">O251-O250</f>
        <v>1217</v>
      </c>
      <c r="Q251" s="0" t="n">
        <f aca="false">F$9*(Q$23-P$13*1000/(P251*N$16))*P$13/SUM(P$24:P251)</f>
        <v>809.436664866853</v>
      </c>
      <c r="R251" s="0" t="n">
        <f aca="false">F$9*((Q$23^2 - (P$13*1000/(P251*N$16))^2)/2)/(1000*COUNT(Q$24:Q251)/N$16)</f>
        <v>809.553092833075</v>
      </c>
    </row>
    <row r="252" customFormat="false" ht="13.8" hidden="false" customHeight="false" outlineLevel="0" collapsed="false">
      <c r="A252" s="0" t="n">
        <f aca="false">SUM(M$23:M252)</f>
        <v>1.11192451404803</v>
      </c>
      <c r="B252" s="0" t="n">
        <f aca="false">C252*3600/1609.344</f>
        <v>73.9347105452404</v>
      </c>
      <c r="C252" s="0" t="n">
        <f aca="false">G252</f>
        <v>33.0517730021443</v>
      </c>
      <c r="D252" s="0" t="n">
        <f aca="false">(C252+C251)/2</f>
        <v>33.0528093682417</v>
      </c>
      <c r="E252" s="0" t="n">
        <f aca="false">F252*$F$9</f>
        <v>7.89755530983338</v>
      </c>
      <c r="F252" s="0" t="n">
        <f aca="false">(C251-C252)/0.5</f>
        <v>0.00414546438953778</v>
      </c>
      <c r="G252" s="0" t="n">
        <f aca="false">G251-L251</f>
        <v>33.0517730021443</v>
      </c>
      <c r="H252" s="0" t="n">
        <f aca="false">G252*G252</f>
        <v>1092.41969858527</v>
      </c>
      <c r="I252" s="0" t="n">
        <f aca="false">1000*COUNT(Q$24:Q252)/N$16</f>
        <v>36.8522690698423</v>
      </c>
      <c r="J252" s="0" t="n">
        <f aca="false">$F$22*H252+$E$22*G252+$D$22</f>
        <v>810.953631969169</v>
      </c>
      <c r="K252" s="0" t="n">
        <f aca="false">J252/$F$9</f>
        <v>0.425673423104579</v>
      </c>
      <c r="L252" s="0" t="n">
        <f aca="false">K252*M252</f>
        <v>0.00207267237793377</v>
      </c>
      <c r="M252" s="0" t="n">
        <f aca="false">N252</f>
        <v>0.00486916087646975</v>
      </c>
      <c r="N252" s="0" t="n">
        <f aca="false">3600/(B252*N$15)</f>
        <v>0.00486916087646975</v>
      </c>
      <c r="O252" s="0" t="n">
        <f aca="false">ROUND(A252*P$13,0)</f>
        <v>277981</v>
      </c>
      <c r="P252" s="0" t="n">
        <f aca="false">O252-O251</f>
        <v>1217</v>
      </c>
      <c r="Q252" s="0" t="n">
        <f aca="false">F$9*(Q$23-P$13*1000/(P252*N$16))*P$13/SUM(P$24:P252)</f>
        <v>805.877589564925</v>
      </c>
      <c r="R252" s="0" t="n">
        <f aca="false">F$9*((Q$23^2 - (P$13*1000/(P252*N$16))^2)/2)/(1000*COUNT(Q$24:Q252)/N$16)</f>
        <v>806.017926488826</v>
      </c>
    </row>
    <row r="253" customFormat="false" ht="13.8" hidden="false" customHeight="false" outlineLevel="0" collapsed="false">
      <c r="A253" s="0" t="n">
        <f aca="false">SUM(M$23:M253)</f>
        <v>1.11679398028809</v>
      </c>
      <c r="B253" s="0" t="n">
        <f aca="false">C253*3600/1609.344</f>
        <v>73.9300741091767</v>
      </c>
      <c r="C253" s="0" t="n">
        <f aca="false">G253</f>
        <v>33.0497003297663</v>
      </c>
      <c r="D253" s="0" t="n">
        <f aca="false">(C253+C252)/2</f>
        <v>33.0507366659553</v>
      </c>
      <c r="E253" s="0" t="n">
        <f aca="false">F253*$F$9</f>
        <v>7.89732739483434</v>
      </c>
      <c r="F253" s="0" t="n">
        <f aca="false">(C252-C253)/0.5</f>
        <v>0.00414534475586947</v>
      </c>
      <c r="G253" s="0" t="n">
        <f aca="false">G252-L252</f>
        <v>33.0497003297663</v>
      </c>
      <c r="H253" s="0" t="n">
        <f aca="false">G253*G253</f>
        <v>1092.28269188736</v>
      </c>
      <c r="I253" s="0" t="n">
        <f aca="false">1000*COUNT(Q$24:Q253)/N$16</f>
        <v>37.0131960090119</v>
      </c>
      <c r="J253" s="0" t="n">
        <f aca="false">$F$22*H253+$E$22*G253+$D$22</f>
        <v>810.87937661845</v>
      </c>
      <c r="K253" s="0" t="n">
        <f aca="false">J253/$F$9</f>
        <v>0.425634446117389</v>
      </c>
      <c r="L253" s="0" t="n">
        <f aca="false">K253*M253</f>
        <v>0.00207261256597659</v>
      </c>
      <c r="M253" s="0" t="n">
        <f aca="false">N253</f>
        <v>0.00486946624006312</v>
      </c>
      <c r="N253" s="0" t="n">
        <f aca="false">3600/(B253*N$15)</f>
        <v>0.00486946624006312</v>
      </c>
      <c r="O253" s="0" t="n">
        <f aca="false">ROUND(A253*P$13,0)</f>
        <v>279198</v>
      </c>
      <c r="P253" s="0" t="n">
        <f aca="false">O253-O252</f>
        <v>1217</v>
      </c>
      <c r="Q253" s="0" t="n">
        <f aca="false">F$9*(Q$23-P$13*1000/(P253*N$16))*P$13/SUM(P$24:P253)</f>
        <v>802.349675599715</v>
      </c>
      <c r="R253" s="0" t="n">
        <f aca="false">F$9*((Q$23^2 - (P$13*1000/(P253*N$16))^2)/2)/(1000*COUNT(Q$24:Q253)/N$16)</f>
        <v>802.513500721483</v>
      </c>
    </row>
    <row r="254" customFormat="false" ht="13.8" hidden="false" customHeight="false" outlineLevel="0" collapsed="false">
      <c r="A254" s="0" t="n">
        <f aca="false">SUM(M$23:M254)</f>
        <v>1.12166375192124</v>
      </c>
      <c r="B254" s="0" t="n">
        <f aca="false">C254*3600/1609.344</f>
        <v>73.9254378069085</v>
      </c>
      <c r="C254" s="0" t="n">
        <f aca="false">G254</f>
        <v>33.0476277172004</v>
      </c>
      <c r="D254" s="0" t="n">
        <f aca="false">(C254+C253)/2</f>
        <v>33.0486640234834</v>
      </c>
      <c r="E254" s="0" t="n">
        <f aca="false">F254*$F$9</f>
        <v>7.89709949840752</v>
      </c>
      <c r="F254" s="0" t="n">
        <f aca="false">(C253-C254)/0.5</f>
        <v>0.00414522513194981</v>
      </c>
      <c r="G254" s="0" t="n">
        <f aca="false">G253-L253</f>
        <v>33.0476277172004</v>
      </c>
      <c r="H254" s="0" t="n">
        <f aca="false">G254*G254</f>
        <v>1092.14569773467</v>
      </c>
      <c r="I254" s="0" t="n">
        <f aca="false">1000*COUNT(Q$24:Q254)/N$16</f>
        <v>37.1741229481815</v>
      </c>
      <c r="J254" s="0" t="n">
        <f aca="false">$F$22*H254+$E$22*G254+$D$22</f>
        <v>810.805127579458</v>
      </c>
      <c r="K254" s="0" t="n">
        <f aca="false">J254/$F$9</f>
        <v>0.425595472443256</v>
      </c>
      <c r="L254" s="0" t="n">
        <f aca="false">K254*M254</f>
        <v>0.00207255275889964</v>
      </c>
      <c r="M254" s="0" t="n">
        <f aca="false">N254</f>
        <v>0.00486977163314625</v>
      </c>
      <c r="N254" s="0" t="n">
        <f aca="false">3600/(B254*N$15)</f>
        <v>0.00486977163314625</v>
      </c>
      <c r="O254" s="0" t="n">
        <f aca="false">ROUND(A254*P$13,0)</f>
        <v>280416</v>
      </c>
      <c r="P254" s="0" t="n">
        <f aca="false">O254-O253</f>
        <v>1218</v>
      </c>
      <c r="Q254" s="0" t="n">
        <f aca="false">F$9*(Q$23-P$13*1000/(P254*N$16))*P$13/SUM(P$24:P254)</f>
        <v>845.146360012449</v>
      </c>
      <c r="R254" s="0" t="n">
        <f aca="false">F$9*((Q$23^2 - (P$13*1000/(P254*N$16))^2)/2)/(1000*COUNT(Q$24:Q254)/N$16)</f>
        <v>845.002537523955</v>
      </c>
    </row>
    <row r="255" customFormat="false" ht="13.8" hidden="false" customHeight="false" outlineLevel="0" collapsed="false">
      <c r="A255" s="0" t="n">
        <f aca="false">SUM(M$23:M255)</f>
        <v>1.12653382897696</v>
      </c>
      <c r="B255" s="0" t="n">
        <f aca="false">C255*3600/1609.344</f>
        <v>73.9208016384249</v>
      </c>
      <c r="C255" s="0" t="n">
        <f aca="false">G255</f>
        <v>33.0455551644415</v>
      </c>
      <c r="D255" s="0" t="n">
        <f aca="false">(C255+C254)/2</f>
        <v>33.0465914408209</v>
      </c>
      <c r="E255" s="0" t="n">
        <f aca="false">F255*$F$9</f>
        <v>7.89687162057999</v>
      </c>
      <c r="F255" s="0" t="n">
        <f aca="false">(C254-C255)/0.5</f>
        <v>0.00414510551779301</v>
      </c>
      <c r="G255" s="0" t="n">
        <f aca="false">G254-L254</f>
        <v>33.0455551644415</v>
      </c>
      <c r="H255" s="0" t="n">
        <f aca="false">G255*G255</f>
        <v>1092.00871612614</v>
      </c>
      <c r="I255" s="0" t="n">
        <f aca="false">1000*COUNT(Q$24:Q255)/N$16</f>
        <v>37.3350498873511</v>
      </c>
      <c r="J255" s="0" t="n">
        <f aca="false">$F$22*H255+$E$22*G255+$D$22</f>
        <v>810.73088485166</v>
      </c>
      <c r="K255" s="0" t="n">
        <f aca="false">J255/$F$9</f>
        <v>0.425556502081897</v>
      </c>
      <c r="L255" s="0" t="n">
        <f aca="false">K255*M255</f>
        <v>0.00207249295670311</v>
      </c>
      <c r="M255" s="0" t="n">
        <f aca="false">N255</f>
        <v>0.00487007705572376</v>
      </c>
      <c r="N255" s="0" t="n">
        <f aca="false">3600/(B255*N$15)</f>
        <v>0.00487007705572376</v>
      </c>
      <c r="O255" s="0" t="n">
        <f aca="false">ROUND(A255*P$13,0)</f>
        <v>281633</v>
      </c>
      <c r="P255" s="0" t="n">
        <f aca="false">O255-O254</f>
        <v>1217</v>
      </c>
      <c r="Q255" s="0" t="n">
        <f aca="false">F$9*(Q$23-P$13*1000/(P255*N$16))*P$13/SUM(P$24:P255)</f>
        <v>795.382872619733</v>
      </c>
      <c r="R255" s="0" t="n">
        <f aca="false">F$9*((Q$23^2 - (P$13*1000/(P255*N$16))^2)/2)/(1000*COUNT(Q$24:Q255)/N$16)</f>
        <v>795.595280887677</v>
      </c>
    </row>
    <row r="256" customFormat="false" ht="13.8" hidden="false" customHeight="false" outlineLevel="0" collapsed="false">
      <c r="A256" s="0" t="n">
        <f aca="false">SUM(M$23:M256)</f>
        <v>1.13140421148476</v>
      </c>
      <c r="B256" s="0" t="n">
        <f aca="false">C256*3600/1609.344</f>
        <v>73.916165603715</v>
      </c>
      <c r="C256" s="0" t="n">
        <f aca="false">G256</f>
        <v>33.0434826714848</v>
      </c>
      <c r="D256" s="0" t="n">
        <f aca="false">(C256+C255)/2</f>
        <v>33.0445189179631</v>
      </c>
      <c r="E256" s="0" t="n">
        <f aca="false">F256*$F$9</f>
        <v>7.89664376137883</v>
      </c>
      <c r="F256" s="0" t="n">
        <f aca="false">(C255-C256)/0.5</f>
        <v>0.00414498591341328</v>
      </c>
      <c r="G256" s="0" t="n">
        <f aca="false">G255-L255</f>
        <v>33.0434826714848</v>
      </c>
      <c r="H256" s="0" t="n">
        <f aca="false">G256*G256</f>
        <v>1091.87174706071</v>
      </c>
      <c r="I256" s="0" t="n">
        <f aca="false">1000*COUNT(Q$24:Q256)/N$16</f>
        <v>37.4959768265208</v>
      </c>
      <c r="J256" s="0" t="n">
        <f aca="false">$F$22*H256+$E$22*G256+$D$22</f>
        <v>810.656648434518</v>
      </c>
      <c r="K256" s="0" t="n">
        <f aca="false">J256/$F$9</f>
        <v>0.425517535033033</v>
      </c>
      <c r="L256" s="0" t="n">
        <f aca="false">K256*M256</f>
        <v>0.00207243315938716</v>
      </c>
      <c r="M256" s="0" t="n">
        <f aca="false">N256</f>
        <v>0.00487038250780025</v>
      </c>
      <c r="N256" s="0" t="n">
        <f aca="false">3600/(B256*N$15)</f>
        <v>0.00487038250780025</v>
      </c>
      <c r="O256" s="0" t="n">
        <f aca="false">ROUND(A256*P$13,0)</f>
        <v>282851</v>
      </c>
      <c r="P256" s="0" t="n">
        <f aca="false">O256-O255</f>
        <v>1218</v>
      </c>
      <c r="Q256" s="0" t="n">
        <f aca="false">F$9*(Q$23-P$13*1000/(P256*N$16))*P$13/SUM(P$24:P256)</f>
        <v>837.839688327881</v>
      </c>
      <c r="R256" s="0" t="n">
        <f aca="false">F$9*((Q$23^2 - (P$13*1000/(P256*N$16))^2)/2)/(1000*COUNT(Q$24:Q256)/N$16)</f>
        <v>837.749296858514</v>
      </c>
    </row>
    <row r="257" customFormat="false" ht="13.8" hidden="false" customHeight="false" outlineLevel="0" collapsed="false">
      <c r="A257" s="0" t="n">
        <f aca="false">SUM(M$23:M257)</f>
        <v>1.13627489947414</v>
      </c>
      <c r="B257" s="0" t="n">
        <f aca="false">C257*3600/1609.344</f>
        <v>73.9115297027679</v>
      </c>
      <c r="C257" s="0" t="n">
        <f aca="false">G257</f>
        <v>33.0414102383254</v>
      </c>
      <c r="D257" s="0" t="n">
        <f aca="false">(C257+C256)/2</f>
        <v>33.0424464549051</v>
      </c>
      <c r="E257" s="0" t="n">
        <f aca="false">F257*$F$9</f>
        <v>7.89641592072282</v>
      </c>
      <c r="F257" s="0" t="n">
        <f aca="false">(C256-C257)/0.5</f>
        <v>0.00414486631876798</v>
      </c>
      <c r="G257" s="0" t="n">
        <f aca="false">G256-L256</f>
        <v>33.0414102383254</v>
      </c>
      <c r="H257" s="0" t="n">
        <f aca="false">G257*G257</f>
        <v>1091.73479053731</v>
      </c>
      <c r="I257" s="0" t="n">
        <f aca="false">1000*COUNT(Q$24:Q257)/N$16</f>
        <v>37.6569037656904</v>
      </c>
      <c r="J257" s="0" t="n">
        <f aca="false">$F$22*H257+$E$22*G257+$D$22</f>
        <v>810.582418327497</v>
      </c>
      <c r="K257" s="0" t="n">
        <f aca="false">J257/$F$9</f>
        <v>0.425478571296381</v>
      </c>
      <c r="L257" s="0" t="n">
        <f aca="false">K257*M257</f>
        <v>0.00207237336695199</v>
      </c>
      <c r="M257" s="0" t="n">
        <f aca="false">N257</f>
        <v>0.00487068798938034</v>
      </c>
      <c r="N257" s="0" t="n">
        <f aca="false">3600/(B257*N$15)</f>
        <v>0.00487068798938034</v>
      </c>
      <c r="O257" s="0" t="n">
        <f aca="false">ROUND(A257*P$13,0)</f>
        <v>284069</v>
      </c>
      <c r="P257" s="0" t="n">
        <f aca="false">O257-O256</f>
        <v>1218</v>
      </c>
      <c r="Q257" s="0" t="n">
        <f aca="false">F$9*(Q$23-P$13*1000/(P257*N$16))*P$13/SUM(P$24:P257)</f>
        <v>834.232051081017</v>
      </c>
      <c r="R257" s="0" t="n">
        <f aca="false">F$9*((Q$23^2 - (P$13*1000/(P257*N$16))^2)/2)/(1000*COUNT(Q$24:Q257)/N$16)</f>
        <v>834.169171658264</v>
      </c>
    </row>
    <row r="258" customFormat="false" ht="13.8" hidden="false" customHeight="false" outlineLevel="0" collapsed="false">
      <c r="A258" s="0" t="n">
        <f aca="false">SUM(M$23:M258)</f>
        <v>1.14114589297461</v>
      </c>
      <c r="B258" s="0" t="n">
        <f aca="false">C258*3600/1609.344</f>
        <v>73.9068939355727</v>
      </c>
      <c r="C258" s="0" t="n">
        <f aca="false">G258</f>
        <v>33.0393378649584</v>
      </c>
      <c r="D258" s="0" t="n">
        <f aca="false">(C258+C257)/2</f>
        <v>33.0403740516419</v>
      </c>
      <c r="E258" s="0" t="n">
        <f aca="false">F258*$F$9</f>
        <v>7.89618809869317</v>
      </c>
      <c r="F258" s="0" t="n">
        <f aca="false">(C257-C258)/0.5</f>
        <v>0.00414474673389975</v>
      </c>
      <c r="G258" s="0" t="n">
        <f aca="false">G257-L257</f>
        <v>33.0393378649584</v>
      </c>
      <c r="H258" s="0" t="n">
        <f aca="false">G258*G258</f>
        <v>1091.59784655488</v>
      </c>
      <c r="I258" s="0" t="n">
        <f aca="false">1000*COUNT(Q$24:Q258)/N$16</f>
        <v>37.81783070486</v>
      </c>
      <c r="J258" s="0" t="n">
        <f aca="false">$F$22*H258+$E$22*G258+$D$22</f>
        <v>810.508194530063</v>
      </c>
      <c r="K258" s="0" t="n">
        <f aca="false">J258/$F$9</f>
        <v>0.425439610871661</v>
      </c>
      <c r="L258" s="0" t="n">
        <f aca="false">K258*M258</f>
        <v>0.00207231357939777</v>
      </c>
      <c r="M258" s="0" t="n">
        <f aca="false">N258</f>
        <v>0.00487099350046864</v>
      </c>
      <c r="N258" s="0" t="n">
        <f aca="false">3600/(B258*N$15)</f>
        <v>0.00487099350046864</v>
      </c>
      <c r="O258" s="0" t="n">
        <f aca="false">ROUND(A258*P$13,0)</f>
        <v>285286</v>
      </c>
      <c r="P258" s="0" t="n">
        <f aca="false">O258-O257</f>
        <v>1217</v>
      </c>
      <c r="Q258" s="0" t="n">
        <f aca="false">F$9*(Q$23-P$13*1000/(P258*N$16))*P$13/SUM(P$24:P258)</f>
        <v>785.155217495299</v>
      </c>
      <c r="R258" s="0" t="n">
        <f aca="false">F$9*((Q$23^2 - (P$13*1000/(P258*N$16))^2)/2)/(1000*COUNT(Q$24:Q258)/N$16)</f>
        <v>785.438745386983</v>
      </c>
    </row>
    <row r="259" customFormat="false" ht="13.8" hidden="false" customHeight="false" outlineLevel="0" collapsed="false">
      <c r="A259" s="0" t="n">
        <f aca="false">SUM(M$23:M259)</f>
        <v>1.14601719201568</v>
      </c>
      <c r="B259" s="0" t="n">
        <f aca="false">C259*3600/1609.344</f>
        <v>73.9022583021184</v>
      </c>
      <c r="C259" s="0" t="n">
        <f aca="false">G259</f>
        <v>33.037265551379</v>
      </c>
      <c r="D259" s="0" t="n">
        <f aca="false">(C259+C258)/2</f>
        <v>33.0383017081687</v>
      </c>
      <c r="E259" s="0" t="n">
        <f aca="false">F259*$F$9</f>
        <v>7.89596029526281</v>
      </c>
      <c r="F259" s="0" t="n">
        <f aca="false">(C258-C259)/0.5</f>
        <v>0.00414462715879438</v>
      </c>
      <c r="G259" s="0" t="n">
        <f aca="false">G258-L258</f>
        <v>33.037265551379</v>
      </c>
      <c r="H259" s="0" t="n">
        <f aca="false">G259*G259</f>
        <v>1091.46091511234</v>
      </c>
      <c r="I259" s="0" t="n">
        <f aca="false">1000*COUNT(Q$24:Q259)/N$16</f>
        <v>37.9787576440296</v>
      </c>
      <c r="J259" s="0" t="n">
        <f aca="false">$F$22*H259+$E$22*G259+$D$22</f>
        <v>810.433977041679</v>
      </c>
      <c r="K259" s="0" t="n">
        <f aca="false">J259/$F$9</f>
        <v>0.425400653758592</v>
      </c>
      <c r="L259" s="0" t="n">
        <f aca="false">K259*M259</f>
        <v>0.00207225379672468</v>
      </c>
      <c r="M259" s="0" t="n">
        <f aca="false">N259</f>
        <v>0.00487129904106977</v>
      </c>
      <c r="N259" s="0" t="n">
        <f aca="false">3600/(B259*N$15)</f>
        <v>0.00487129904106977</v>
      </c>
      <c r="O259" s="0" t="n">
        <f aca="false">ROUND(A259*P$13,0)</f>
        <v>286504</v>
      </c>
      <c r="P259" s="0" t="n">
        <f aca="false">O259-O258</f>
        <v>1218</v>
      </c>
      <c r="Q259" s="0" t="n">
        <f aca="false">F$9*(Q$23-P$13*1000/(P259*N$16))*P$13/SUM(P$24:P259)</f>
        <v>827.11208415317</v>
      </c>
      <c r="R259" s="0" t="n">
        <f aca="false">F$9*((Q$23^2 - (P$13*1000/(P259*N$16))^2)/2)/(1000*COUNT(Q$24:Q259)/N$16)</f>
        <v>827.099941389973</v>
      </c>
    </row>
    <row r="260" customFormat="false" ht="13.8" hidden="false" customHeight="false" outlineLevel="0" collapsed="false">
      <c r="A260" s="0" t="n">
        <f aca="false">SUM(M$23:M260)</f>
        <v>1.15088879662687</v>
      </c>
      <c r="B260" s="0" t="n">
        <f aca="false">C260*3600/1609.344</f>
        <v>73.8976228023942</v>
      </c>
      <c r="C260" s="0" t="n">
        <f aca="false">G260</f>
        <v>33.0351932975823</v>
      </c>
      <c r="D260" s="0" t="n">
        <f aca="false">(C260+C259)/2</f>
        <v>33.0362294244807</v>
      </c>
      <c r="E260" s="0" t="n">
        <f aca="false">F260*$F$9</f>
        <v>7.89573251043174</v>
      </c>
      <c r="F260" s="0" t="n">
        <f aca="false">(C259-C260)/0.5</f>
        <v>0.00414450759345186</v>
      </c>
      <c r="G260" s="0" t="n">
        <f aca="false">G259-L259</f>
        <v>33.0351932975823</v>
      </c>
      <c r="H260" s="0" t="n">
        <f aca="false">G260*G260</f>
        <v>1091.32399620863</v>
      </c>
      <c r="I260" s="0" t="n">
        <f aca="false">1000*COUNT(Q$24:Q260)/N$16</f>
        <v>38.1396845831992</v>
      </c>
      <c r="J260" s="0" t="n">
        <f aca="false">$F$22*H260+$E$22*G260+$D$22</f>
        <v>810.359765861809</v>
      </c>
      <c r="K260" s="0" t="n">
        <f aca="false">J260/$F$9</f>
        <v>0.425361699956891</v>
      </c>
      <c r="L260" s="0" t="n">
        <f aca="false">K260*M260</f>
        <v>0.0020721940189329</v>
      </c>
      <c r="M260" s="0" t="n">
        <f aca="false">N260</f>
        <v>0.00487160461118834</v>
      </c>
      <c r="N260" s="0" t="n">
        <f aca="false">3600/(B260*N$15)</f>
        <v>0.00487160461118834</v>
      </c>
      <c r="O260" s="0" t="n">
        <f aca="false">ROUND(A260*P$13,0)</f>
        <v>287722</v>
      </c>
      <c r="P260" s="0" t="n">
        <f aca="false">O260-O259</f>
        <v>1218</v>
      </c>
      <c r="Q260" s="0" t="n">
        <f aca="false">F$9*(Q$23-P$13*1000/(P260*N$16))*P$13/SUM(P$24:P260)</f>
        <v>823.596045180601</v>
      </c>
      <c r="R260" s="0" t="n">
        <f aca="false">F$9*((Q$23^2 - (P$13*1000/(P260*N$16))^2)/2)/(1000*COUNT(Q$24:Q260)/N$16)</f>
        <v>823.610068219552</v>
      </c>
    </row>
    <row r="261" customFormat="false" ht="13.8" hidden="false" customHeight="false" outlineLevel="0" collapsed="false">
      <c r="A261" s="0" t="n">
        <f aca="false">SUM(M$23:M261)</f>
        <v>1.1557607068377</v>
      </c>
      <c r="B261" s="0" t="n">
        <f aca="false">C261*3600/1609.344</f>
        <v>73.8929874363891</v>
      </c>
      <c r="C261" s="0" t="n">
        <f aca="false">G261</f>
        <v>33.0331211035634</v>
      </c>
      <c r="D261" s="0" t="n">
        <f aca="false">(C261+C260)/2</f>
        <v>33.0341572005728</v>
      </c>
      <c r="E261" s="0" t="n">
        <f aca="false">F261*$F$9</f>
        <v>7.89550474419997</v>
      </c>
      <c r="F261" s="0" t="n">
        <f aca="false">(C260-C261)/0.5</f>
        <v>0.0041443880378722</v>
      </c>
      <c r="G261" s="0" t="n">
        <f aca="false">G260-L260</f>
        <v>33.0331211035634</v>
      </c>
      <c r="H261" s="0" t="n">
        <f aca="false">G261*G261</f>
        <v>1091.18708984268</v>
      </c>
      <c r="I261" s="0" t="n">
        <f aca="false">1000*COUNT(Q$24:Q261)/N$16</f>
        <v>38.3006115223688</v>
      </c>
      <c r="J261" s="0" t="n">
        <f aca="false">$F$22*H261+$E$22*G261+$D$22</f>
        <v>810.285560989918</v>
      </c>
      <c r="K261" s="0" t="n">
        <f aca="false">J261/$F$9</f>
        <v>0.42532274946628</v>
      </c>
      <c r="L261" s="0" t="n">
        <f aca="false">K261*M261</f>
        <v>0.00207213424602262</v>
      </c>
      <c r="M261" s="0" t="n">
        <f aca="false">N261</f>
        <v>0.00487191021082896</v>
      </c>
      <c r="N261" s="0" t="n">
        <f aca="false">3600/(B261*N$15)</f>
        <v>0.00487191021082896</v>
      </c>
      <c r="O261" s="0" t="n">
        <f aca="false">ROUND(A261*P$13,0)</f>
        <v>288940</v>
      </c>
      <c r="P261" s="0" t="n">
        <f aca="false">O261-O260</f>
        <v>1218</v>
      </c>
      <c r="Q261" s="0" t="n">
        <f aca="false">F$9*(Q$23-P$13*1000/(P261*N$16))*P$13/SUM(P$24:P261)</f>
        <v>820.109772910392</v>
      </c>
      <c r="R261" s="0" t="n">
        <f aca="false">F$9*((Q$23^2 - (P$13*1000/(P261*N$16))^2)/2)/(1000*COUNT(Q$24:Q261)/N$16)</f>
        <v>820.149521714427</v>
      </c>
    </row>
    <row r="262" customFormat="false" ht="13.8" hidden="false" customHeight="false" outlineLevel="0" collapsed="false">
      <c r="A262" s="0" t="n">
        <f aca="false">SUM(M$23:M262)</f>
        <v>1.16063292267769</v>
      </c>
      <c r="B262" s="0" t="n">
        <f aca="false">C262*3600/1609.344</f>
        <v>73.8883522040921</v>
      </c>
      <c r="C262" s="0" t="n">
        <f aca="false">G262</f>
        <v>33.0310489693173</v>
      </c>
      <c r="D262" s="0" t="n">
        <f aca="false">(C262+C261)/2</f>
        <v>33.0320850364404</v>
      </c>
      <c r="E262" s="0" t="n">
        <f aca="false">F262*$F$9</f>
        <v>7.89527699654042</v>
      </c>
      <c r="F262" s="0" t="n">
        <f aca="false">(C261-C262)/0.5</f>
        <v>0.00414426849204119</v>
      </c>
      <c r="G262" s="0" t="n">
        <f aca="false">G261-L261</f>
        <v>33.0310489693173</v>
      </c>
      <c r="H262" s="0" t="n">
        <f aca="false">G262*G262</f>
        <v>1091.05019601344</v>
      </c>
      <c r="I262" s="0" t="n">
        <f aca="false">1000*COUNT(Q$24:Q262)/N$16</f>
        <v>38.4615384615385</v>
      </c>
      <c r="J262" s="0" t="n">
        <f aca="false">$F$22*H262+$E$22*G262+$D$22</f>
        <v>810.211362425472</v>
      </c>
      <c r="K262" s="0" t="n">
        <f aca="false">J262/$F$9</f>
        <v>0.425283802286475</v>
      </c>
      <c r="L262" s="0" t="n">
        <f aca="false">K262*M262</f>
        <v>0.002072074477994</v>
      </c>
      <c r="M262" s="0" t="n">
        <f aca="false">N262</f>
        <v>0.00487221583999626</v>
      </c>
      <c r="N262" s="0" t="n">
        <f aca="false">3600/(B262*N$15)</f>
        <v>0.00487221583999626</v>
      </c>
      <c r="O262" s="0" t="n">
        <f aca="false">ROUND(A262*P$13,0)</f>
        <v>290158</v>
      </c>
      <c r="P262" s="0" t="n">
        <f aca="false">O262-O261</f>
        <v>1218</v>
      </c>
      <c r="Q262" s="0" t="n">
        <f aca="false">F$9*(Q$23-P$13*1000/(P262*N$16))*P$13/SUM(P$24:P262)</f>
        <v>816.652890929603</v>
      </c>
      <c r="R262" s="0" t="n">
        <f aca="false">F$9*((Q$23^2 - (P$13*1000/(P262*N$16))^2)/2)/(1000*COUNT(Q$24:Q262)/N$16)</f>
        <v>816.717933757463</v>
      </c>
    </row>
    <row r="263" customFormat="false" ht="13.8" hidden="false" customHeight="false" outlineLevel="0" collapsed="false">
      <c r="A263" s="0" t="n">
        <f aca="false">SUM(M$23:M263)</f>
        <v>1.16550544417639</v>
      </c>
      <c r="B263" s="0" t="n">
        <f aca="false">C263*3600/1609.344</f>
        <v>73.8837171054925</v>
      </c>
      <c r="C263" s="0" t="n">
        <f aca="false">G263</f>
        <v>33.0289768948394</v>
      </c>
      <c r="D263" s="0" t="n">
        <f aca="false">(C263+C262)/2</f>
        <v>33.0300129320783</v>
      </c>
      <c r="E263" s="0" t="n">
        <f aca="false">F263*$F$9</f>
        <v>7.89504926750723</v>
      </c>
      <c r="F263" s="0" t="n">
        <f aca="false">(C262-C263)/0.5</f>
        <v>0.00414414895598725</v>
      </c>
      <c r="G263" s="0" t="n">
        <f aca="false">G262-L262</f>
        <v>33.0289768948394</v>
      </c>
      <c r="H263" s="0" t="n">
        <f aca="false">G263*G263</f>
        <v>1090.91331471983</v>
      </c>
      <c r="I263" s="0" t="n">
        <f aca="false">1000*COUNT(Q$24:Q263)/N$16</f>
        <v>38.6224654007081</v>
      </c>
      <c r="J263" s="0" t="n">
        <f aca="false">$F$22*H263+$E$22*G263+$D$22</f>
        <v>810.137170167934</v>
      </c>
      <c r="K263" s="0" t="n">
        <f aca="false">J263/$F$9</f>
        <v>0.425244858417197</v>
      </c>
      <c r="L263" s="0" t="n">
        <f aca="false">K263*M263</f>
        <v>0.00207201471484724</v>
      </c>
      <c r="M263" s="0" t="n">
        <f aca="false">N263</f>
        <v>0.00487252149869484</v>
      </c>
      <c r="N263" s="0" t="n">
        <f aca="false">3600/(B263*N$15)</f>
        <v>0.00487252149869484</v>
      </c>
      <c r="O263" s="0" t="n">
        <f aca="false">ROUND(A263*P$13,0)</f>
        <v>291376</v>
      </c>
      <c r="P263" s="0" t="n">
        <f aca="false">O263-O262</f>
        <v>1218</v>
      </c>
      <c r="Q263" s="0" t="n">
        <f aca="false">F$9*(Q$23-P$13*1000/(P263*N$16))*P$13/SUM(P$24:P263)</f>
        <v>813.225029145195</v>
      </c>
      <c r="R263" s="0" t="n">
        <f aca="false">F$9*((Q$23^2 - (P$13*1000/(P263*N$16))^2)/2)/(1000*COUNT(Q$24:Q263)/N$16)</f>
        <v>813.314942366807</v>
      </c>
    </row>
    <row r="264" customFormat="false" ht="13.8" hidden="false" customHeight="false" outlineLevel="0" collapsed="false">
      <c r="A264" s="0" t="n">
        <f aca="false">SUM(M$23:M264)</f>
        <v>1.17037827136332</v>
      </c>
      <c r="B264" s="0" t="n">
        <f aca="false">C264*3600/1609.344</f>
        <v>73.8790821405792</v>
      </c>
      <c r="C264" s="0" t="n">
        <f aca="false">G264</f>
        <v>33.0269048801245</v>
      </c>
      <c r="D264" s="0" t="n">
        <f aca="false">(C264+C263)/2</f>
        <v>33.0279408874819</v>
      </c>
      <c r="E264" s="0" t="n">
        <f aca="false">F264*$F$9</f>
        <v>7.89482155707334</v>
      </c>
      <c r="F264" s="0" t="n">
        <f aca="false">(C263-C264)/0.5</f>
        <v>0.00414402942969616</v>
      </c>
      <c r="G264" s="0" t="n">
        <f aca="false">G263-L263</f>
        <v>33.0269048801245</v>
      </c>
      <c r="H264" s="0" t="n">
        <f aca="false">G264*G264</f>
        <v>1090.77644596079</v>
      </c>
      <c r="I264" s="0" t="n">
        <f aca="false">1000*COUNT(Q$24:Q264)/N$16</f>
        <v>38.7833923398777</v>
      </c>
      <c r="J264" s="0" t="n">
        <f aca="false">$F$22*H264+$E$22*G264+$D$22</f>
        <v>810.062984216768</v>
      </c>
      <c r="K264" s="0" t="n">
        <f aca="false">J264/$F$9</f>
        <v>0.425205917858164</v>
      </c>
      <c r="L264" s="0" t="n">
        <f aca="false">K264*M264</f>
        <v>0.0020719549565825</v>
      </c>
      <c r="M264" s="0" t="n">
        <f aca="false">N264</f>
        <v>0.00487282718692934</v>
      </c>
      <c r="N264" s="0" t="n">
        <f aca="false">3600/(B264*N$15)</f>
        <v>0.00487282718692934</v>
      </c>
      <c r="O264" s="0" t="n">
        <f aca="false">ROUND(A264*P$13,0)</f>
        <v>292595</v>
      </c>
      <c r="P264" s="0" t="n">
        <f aca="false">O264-O263</f>
        <v>1219</v>
      </c>
      <c r="Q264" s="0" t="n">
        <f aca="false">F$9*(Q$23-P$13*1000/(P264*N$16))*P$13/SUM(P$24:P264)</f>
        <v>854.111972301005</v>
      </c>
      <c r="R264" s="0" t="n">
        <f aca="false">F$9*((Q$23^2 - (P$13*1000/(P264*N$16))^2)/2)/(1000*COUNT(Q$24:Q264)/N$16)</f>
        <v>853.887750670244</v>
      </c>
    </row>
    <row r="265" customFormat="false" ht="13.8" hidden="false" customHeight="false" outlineLevel="0" collapsed="false">
      <c r="A265" s="0" t="n">
        <f aca="false">SUM(M$23:M265)</f>
        <v>1.17525140426802</v>
      </c>
      <c r="B265" s="0" t="n">
        <f aca="false">C265*3600/1609.344</f>
        <v>73.8744473093413</v>
      </c>
      <c r="C265" s="0" t="n">
        <f aca="false">G265</f>
        <v>33.0248329251679</v>
      </c>
      <c r="D265" s="0" t="n">
        <f aca="false">(C265+C264)/2</f>
        <v>33.0258689026462</v>
      </c>
      <c r="E265" s="0" t="n">
        <f aca="false">F265*$F$9</f>
        <v>7.89459386523873</v>
      </c>
      <c r="F265" s="0" t="n">
        <f aca="false">(C264-C265)/0.5</f>
        <v>0.00414390991316793</v>
      </c>
      <c r="G265" s="0" t="n">
        <f aca="false">G264-L264</f>
        <v>33.0248329251679</v>
      </c>
      <c r="H265" s="0" t="n">
        <f aca="false">G265*G265</f>
        <v>1090.63958973526</v>
      </c>
      <c r="I265" s="0" t="n">
        <f aca="false">1000*COUNT(Q$24:Q265)/N$16</f>
        <v>38.9443192790473</v>
      </c>
      <c r="J265" s="0" t="n">
        <f aca="false">$F$22*H265+$E$22*G265+$D$22</f>
        <v>809.988804571441</v>
      </c>
      <c r="K265" s="0" t="n">
        <f aca="false">J265/$F$9</f>
        <v>0.425166980609095</v>
      </c>
      <c r="L265" s="0" t="n">
        <f aca="false">K265*M265</f>
        <v>0.00207189520319998</v>
      </c>
      <c r="M265" s="0" t="n">
        <f aca="false">N265</f>
        <v>0.00487313290470437</v>
      </c>
      <c r="N265" s="0" t="n">
        <f aca="false">3600/(B265*N$15)</f>
        <v>0.00487313290470437</v>
      </c>
      <c r="O265" s="0" t="n">
        <f aca="false">ROUND(A265*P$13,0)</f>
        <v>293813</v>
      </c>
      <c r="P265" s="0" t="n">
        <f aca="false">O265-O264</f>
        <v>1218</v>
      </c>
      <c r="Q265" s="0" t="n">
        <f aca="false">F$9*(Q$23-P$13*1000/(P265*N$16))*P$13/SUM(P$24:P265)</f>
        <v>806.452160557583</v>
      </c>
      <c r="R265" s="0" t="n">
        <f aca="false">F$9*((Q$23^2 - (P$13*1000/(P265*N$16))^2)/2)/(1000*COUNT(Q$24:Q265)/N$16)</f>
        <v>806.593331272866</v>
      </c>
    </row>
    <row r="266" customFormat="false" ht="13.8" hidden="false" customHeight="false" outlineLevel="0" collapsed="false">
      <c r="A266" s="0" t="n">
        <f aca="false">SUM(M$23:M266)</f>
        <v>1.18012484292004</v>
      </c>
      <c r="B266" s="0" t="n">
        <f aca="false">C266*3600/1609.344</f>
        <v>73.8698126117679</v>
      </c>
      <c r="C266" s="0" t="n">
        <f aca="false">G266</f>
        <v>33.0227610299647</v>
      </c>
      <c r="D266" s="0" t="n">
        <f aca="false">(C266+C265)/2</f>
        <v>33.0237969775663</v>
      </c>
      <c r="E266" s="0" t="n">
        <f aca="false">F266*$F$9</f>
        <v>7.89436619200342</v>
      </c>
      <c r="F266" s="0" t="n">
        <f aca="false">(C265-C266)/0.5</f>
        <v>0.00414379040640256</v>
      </c>
      <c r="G266" s="0" t="n">
        <f aca="false">G265-L265</f>
        <v>33.0227610299647</v>
      </c>
      <c r="H266" s="0" t="n">
        <f aca="false">G266*G266</f>
        <v>1090.50274604216</v>
      </c>
      <c r="I266" s="0" t="n">
        <f aca="false">1000*COUNT(Q$24:Q266)/N$16</f>
        <v>39.1052462182169</v>
      </c>
      <c r="J266" s="0" t="n">
        <f aca="false">$F$22*H266+$E$22*G266+$D$22</f>
        <v>809.914631231416</v>
      </c>
      <c r="K266" s="0" t="n">
        <f aca="false">J266/$F$9</f>
        <v>0.42512804666971</v>
      </c>
      <c r="L266" s="0" t="n">
        <f aca="false">K266*M266</f>
        <v>0.00207183545469986</v>
      </c>
      <c r="M266" s="0" t="n">
        <f aca="false">N266</f>
        <v>0.00487343865202455</v>
      </c>
      <c r="N266" s="0" t="n">
        <f aca="false">3600/(B266*N$15)</f>
        <v>0.00487343865202455</v>
      </c>
      <c r="O266" s="0" t="n">
        <f aca="false">ROUND(A266*P$13,0)</f>
        <v>295031</v>
      </c>
      <c r="P266" s="0" t="n">
        <f aca="false">O266-O265</f>
        <v>1218</v>
      </c>
      <c r="Q266" s="0" t="n">
        <f aca="false">F$9*(Q$23-P$13*1000/(P266*N$16))*P$13/SUM(P$24:P266)</f>
        <v>803.109222843186</v>
      </c>
      <c r="R266" s="0" t="n">
        <f aca="false">F$9*((Q$23^2 - (P$13*1000/(P266*N$16))^2)/2)/(1000*COUNT(Q$24:Q266)/N$16)</f>
        <v>803.274017152402</v>
      </c>
    </row>
    <row r="267" customFormat="false" ht="13.8" hidden="false" customHeight="false" outlineLevel="0" collapsed="false">
      <c r="A267" s="0" t="n">
        <f aca="false">SUM(M$23:M267)</f>
        <v>1.18499858734894</v>
      </c>
      <c r="B267" s="0" t="n">
        <f aca="false">C267*3600/1609.344</f>
        <v>73.8651780478481</v>
      </c>
      <c r="C267" s="0" t="n">
        <f aca="false">G267</f>
        <v>33.02068919451</v>
      </c>
      <c r="D267" s="0" t="n">
        <f aca="false">(C267+C266)/2</f>
        <v>33.0217251122374</v>
      </c>
      <c r="E267" s="0" t="n">
        <f aca="false">F267*$F$9</f>
        <v>7.89413853736741</v>
      </c>
      <c r="F267" s="0" t="n">
        <f aca="false">(C266-C267)/0.5</f>
        <v>0.00414367090940004</v>
      </c>
      <c r="G267" s="0" t="n">
        <f aca="false">G266-L266</f>
        <v>33.02068919451</v>
      </c>
      <c r="H267" s="0" t="n">
        <f aca="false">G267*G267</f>
        <v>1090.36591488043</v>
      </c>
      <c r="I267" s="0" t="n">
        <f aca="false">1000*COUNT(Q$24:Q267)/N$16</f>
        <v>39.2661731573865</v>
      </c>
      <c r="J267" s="0" t="n">
        <f aca="false">$F$22*H267+$E$22*G267+$D$22</f>
        <v>809.840464196159</v>
      </c>
      <c r="K267" s="0" t="n">
        <f aca="false">J267/$F$9</f>
        <v>0.425089116039726</v>
      </c>
      <c r="L267" s="0" t="n">
        <f aca="false">K267*M267</f>
        <v>0.0020717757110823</v>
      </c>
      <c r="M267" s="0" t="n">
        <f aca="false">N267</f>
        <v>0.0048737444288945</v>
      </c>
      <c r="N267" s="0" t="n">
        <f aca="false">3600/(B267*N$15)</f>
        <v>0.0048737444288945</v>
      </c>
      <c r="O267" s="0" t="n">
        <f aca="false">ROUND(A267*P$13,0)</f>
        <v>296250</v>
      </c>
      <c r="P267" s="0" t="n">
        <f aca="false">O267-O266</f>
        <v>1219</v>
      </c>
      <c r="Q267" s="0" t="n">
        <f aca="false">F$9*(Q$23-P$13*1000/(P267*N$16))*P$13/SUM(P$24:P267)</f>
        <v>843.531463035592</v>
      </c>
      <c r="R267" s="0" t="n">
        <f aca="false">F$9*((Q$23^2 - (P$13*1000/(P267*N$16))^2)/2)/(1000*COUNT(Q$24:Q267)/N$16)</f>
        <v>843.389130784954</v>
      </c>
    </row>
    <row r="268" customFormat="false" ht="13.8" hidden="false" customHeight="false" outlineLevel="0" collapsed="false">
      <c r="A268" s="0" t="n">
        <f aca="false">SUM(M$23:M268)</f>
        <v>1.18987263758426</v>
      </c>
      <c r="B268" s="0" t="n">
        <f aca="false">C268*3600/1609.344</f>
        <v>73.860543617571</v>
      </c>
      <c r="C268" s="0" t="n">
        <f aca="false">G268</f>
        <v>33.0186174187989</v>
      </c>
      <c r="D268" s="0" t="n">
        <f aca="false">(C268+C267)/2</f>
        <v>33.0196533066545</v>
      </c>
      <c r="E268" s="0" t="n">
        <f aca="false">F268*$F$9</f>
        <v>7.89391090133068</v>
      </c>
      <c r="F268" s="0" t="n">
        <f aca="false">(C267-C268)/0.5</f>
        <v>0.00414355142216039</v>
      </c>
      <c r="G268" s="0" t="n">
        <f aca="false">G267-L267</f>
        <v>33.0186174187989</v>
      </c>
      <c r="H268" s="0" t="n">
        <f aca="false">G268*G268</f>
        <v>1090.22909624901</v>
      </c>
      <c r="I268" s="0" t="n">
        <f aca="false">1000*COUNT(Q$24:Q268)/N$16</f>
        <v>39.4271000965562</v>
      </c>
      <c r="J268" s="0" t="n">
        <f aca="false">$F$22*H268+$E$22*G268+$D$22</f>
        <v>809.766303465133</v>
      </c>
      <c r="K268" s="0" t="n">
        <f aca="false">J268/$F$9</f>
        <v>0.425050188718865</v>
      </c>
      <c r="L268" s="0" t="n">
        <f aca="false">K268*M268</f>
        <v>0.0020717159723475</v>
      </c>
      <c r="M268" s="0" t="n">
        <f aca="false">N268</f>
        <v>0.00487405023531885</v>
      </c>
      <c r="N268" s="0" t="n">
        <f aca="false">3600/(B268*N$15)</f>
        <v>0.00487405023531885</v>
      </c>
      <c r="O268" s="0" t="n">
        <f aca="false">ROUND(A268*P$13,0)</f>
        <v>297468</v>
      </c>
      <c r="P268" s="0" t="n">
        <f aca="false">O268-O267</f>
        <v>1218</v>
      </c>
      <c r="Q268" s="0" t="n">
        <f aca="false">F$9*(Q$23-P$13*1000/(P268*N$16))*P$13/SUM(P$24:P268)</f>
        <v>796.503118991036</v>
      </c>
      <c r="R268" s="0" t="n">
        <f aca="false">F$9*((Q$23^2 - (P$13*1000/(P268*N$16))^2)/2)/(1000*COUNT(Q$24:Q268)/N$16)</f>
        <v>796.716678236872</v>
      </c>
    </row>
    <row r="269" customFormat="false" ht="13.8" hidden="false" customHeight="false" outlineLevel="0" collapsed="false">
      <c r="A269" s="0" t="n">
        <f aca="false">SUM(M$23:M269)</f>
        <v>1.19474699365556</v>
      </c>
      <c r="B269" s="0" t="n">
        <f aca="false">C269*3600/1609.344</f>
        <v>73.8559093209256</v>
      </c>
      <c r="C269" s="0" t="n">
        <f aca="false">G269</f>
        <v>33.0165457028266</v>
      </c>
      <c r="D269" s="0" t="n">
        <f aca="false">(C269+C268)/2</f>
        <v>33.0175815608128</v>
      </c>
      <c r="E269" s="0" t="n">
        <f aca="false">F269*$F$9</f>
        <v>7.89368328392032</v>
      </c>
      <c r="F269" s="0" t="n">
        <f aca="false">(C268-C269)/0.5</f>
        <v>0.0041434319446978</v>
      </c>
      <c r="G269" s="0" t="n">
        <f aca="false">G268-L268</f>
        <v>33.0165457028266</v>
      </c>
      <c r="H269" s="0" t="n">
        <f aca="false">G269*G269</f>
        <v>1090.09229014684</v>
      </c>
      <c r="I269" s="0" t="n">
        <f aca="false">1000*COUNT(Q$24:Q269)/N$16</f>
        <v>39.5880270357258</v>
      </c>
      <c r="J269" s="0" t="n">
        <f aca="false">$F$22*H269+$E$22*G269+$D$22</f>
        <v>809.692149037805</v>
      </c>
      <c r="K269" s="0" t="n">
        <f aca="false">J269/$F$9</f>
        <v>0.425011264706844</v>
      </c>
      <c r="L269" s="0" t="n">
        <f aca="false">K269*M269</f>
        <v>0.00207165623849564</v>
      </c>
      <c r="M269" s="0" t="n">
        <f aca="false">N269</f>
        <v>0.00487435607130222</v>
      </c>
      <c r="N269" s="0" t="n">
        <f aca="false">3600/(B269*N$15)</f>
        <v>0.00487435607130222</v>
      </c>
      <c r="O269" s="0" t="n">
        <f aca="false">ROUND(A269*P$13,0)</f>
        <v>298687</v>
      </c>
      <c r="P269" s="0" t="n">
        <f aca="false">O269-O268</f>
        <v>1219</v>
      </c>
      <c r="Q269" s="0" t="n">
        <f aca="false">F$9*(Q$23-P$13*1000/(P269*N$16))*P$13/SUM(P$24:P269)</f>
        <v>836.621291581318</v>
      </c>
      <c r="R269" s="0" t="n">
        <f aca="false">F$9*((Q$23^2 - (P$13*1000/(P269*N$16))^2)/2)/(1000*COUNT(Q$24:Q269)/N$16)</f>
        <v>836.53230858345</v>
      </c>
    </row>
    <row r="270" customFormat="false" ht="13.8" hidden="false" customHeight="false" outlineLevel="0" collapsed="false">
      <c r="A270" s="0" t="n">
        <f aca="false">SUM(M$23:M270)</f>
        <v>1.19962165559241</v>
      </c>
      <c r="B270" s="0" t="n">
        <f aca="false">C270*3600/1609.344</f>
        <v>73.8512751579011</v>
      </c>
      <c r="C270" s="0" t="n">
        <f aca="false">G270</f>
        <v>33.0144740465881</v>
      </c>
      <c r="D270" s="0" t="n">
        <f aca="false">(C270+C269)/2</f>
        <v>33.0155098747073</v>
      </c>
      <c r="E270" s="0" t="n">
        <f aca="false">F270*$F$9</f>
        <v>7.89345568510925</v>
      </c>
      <c r="F270" s="0" t="n">
        <f aca="false">(C269-C270)/0.5</f>
        <v>0.00414331247699806</v>
      </c>
      <c r="G270" s="0" t="n">
        <f aca="false">G269-L269</f>
        <v>33.0144740465881</v>
      </c>
      <c r="H270" s="0" t="n">
        <f aca="false">G270*G270</f>
        <v>1089.95549657284</v>
      </c>
      <c r="I270" s="0" t="n">
        <f aca="false">1000*COUNT(Q$24:Q270)/N$16</f>
        <v>39.7489539748954</v>
      </c>
      <c r="J270" s="0" t="n">
        <f aca="false">$F$22*H270+$E$22*G270+$D$22</f>
        <v>809.618000913638</v>
      </c>
      <c r="K270" s="0" t="n">
        <f aca="false">J270/$F$9</f>
        <v>0.424972344003383</v>
      </c>
      <c r="L270" s="0" t="n">
        <f aca="false">K270*M270</f>
        <v>0.00207159650952689</v>
      </c>
      <c r="M270" s="0" t="n">
        <f aca="false">N270</f>
        <v>0.00487466193684924</v>
      </c>
      <c r="N270" s="0" t="n">
        <f aca="false">3600/(B270*N$15)</f>
        <v>0.00487466193684924</v>
      </c>
      <c r="O270" s="0" t="n">
        <f aca="false">ROUND(A270*P$13,0)</f>
        <v>299905</v>
      </c>
      <c r="P270" s="0" t="n">
        <f aca="false">O270-O269</f>
        <v>1218</v>
      </c>
      <c r="Q270" s="0" t="n">
        <f aca="false">F$9*(Q$23-P$13*1000/(P270*N$16))*P$13/SUM(P$24:P270)</f>
        <v>790.004807610305</v>
      </c>
      <c r="R270" s="0" t="n">
        <f aca="false">F$9*((Q$23^2 - (P$13*1000/(P270*N$16))^2)/2)/(1000*COUNT(Q$24:Q270)/N$16)</f>
        <v>790.265531044671</v>
      </c>
    </row>
    <row r="271" customFormat="false" ht="13.8" hidden="false" customHeight="false" outlineLevel="0" collapsed="false">
      <c r="A271" s="0" t="n">
        <f aca="false">SUM(M$23:M271)</f>
        <v>1.20449662342437</v>
      </c>
      <c r="B271" s="0" t="n">
        <f aca="false">C271*3600/1609.344</f>
        <v>73.8466411284864</v>
      </c>
      <c r="C271" s="0" t="n">
        <f aca="false">G271</f>
        <v>33.0124024500786</v>
      </c>
      <c r="D271" s="0" t="n">
        <f aca="false">(C271+C270)/2</f>
        <v>33.0134382483333</v>
      </c>
      <c r="E271" s="0" t="n">
        <f aca="false">F271*$F$9</f>
        <v>7.89322810487041</v>
      </c>
      <c r="F271" s="0" t="n">
        <f aca="false">(C270-C271)/0.5</f>
        <v>0.00414319301904698</v>
      </c>
      <c r="G271" s="0" t="n">
        <f aca="false">G270-L270</f>
        <v>33.0124024500786</v>
      </c>
      <c r="H271" s="0" t="n">
        <f aca="false">G271*G271</f>
        <v>1089.81871552595</v>
      </c>
      <c r="I271" s="0" t="n">
        <f aca="false">1000*COUNT(Q$24:Q271)/N$16</f>
        <v>39.909880914065</v>
      </c>
      <c r="J271" s="0" t="n">
        <f aca="false">$F$22*H271+$E$22*G271+$D$22</f>
        <v>809.543859092099</v>
      </c>
      <c r="K271" s="0" t="n">
        <f aca="false">J271/$F$9</f>
        <v>0.4249334266082</v>
      </c>
      <c r="L271" s="0" t="n">
        <f aca="false">K271*M271</f>
        <v>0.00207153678544144</v>
      </c>
      <c r="M271" s="0" t="n">
        <f aca="false">N271</f>
        <v>0.00487496783196453</v>
      </c>
      <c r="N271" s="0" t="n">
        <f aca="false">3600/(B271*N$15)</f>
        <v>0.00487496783196453</v>
      </c>
      <c r="O271" s="0" t="n">
        <f aca="false">ROUND(A271*P$13,0)</f>
        <v>301124</v>
      </c>
      <c r="P271" s="0" t="n">
        <f aca="false">O271-O270</f>
        <v>1219</v>
      </c>
      <c r="Q271" s="0" t="n">
        <f aca="false">F$9*(Q$23-P$13*1000/(P271*N$16))*P$13/SUM(P$24:P271)</f>
        <v>829.823415827514</v>
      </c>
      <c r="R271" s="0" t="n">
        <f aca="false">F$9*((Q$23^2 - (P$13*1000/(P271*N$16))^2)/2)/(1000*COUNT(Q$24:Q271)/N$16)</f>
        <v>829.786080288422</v>
      </c>
    </row>
    <row r="272" customFormat="false" ht="13.8" hidden="false" customHeight="false" outlineLevel="0" collapsed="false">
      <c r="A272" s="0" t="n">
        <f aca="false">SUM(M$23:M272)</f>
        <v>1.20937189718103</v>
      </c>
      <c r="B272" s="0" t="n">
        <f aca="false">C272*3600/1609.344</f>
        <v>73.8420072326707</v>
      </c>
      <c r="C272" s="0" t="n">
        <f aca="false">G272</f>
        <v>33.0103309132931</v>
      </c>
      <c r="D272" s="0" t="n">
        <f aca="false">(C272+C271)/2</f>
        <v>33.0113666816858</v>
      </c>
      <c r="E272" s="0" t="n">
        <f aca="false">F272*$F$9</f>
        <v>7.893000543285</v>
      </c>
      <c r="F272" s="0" t="n">
        <f aca="false">(C271-C272)/0.5</f>
        <v>0.00414307357088717</v>
      </c>
      <c r="G272" s="0" t="n">
        <f aca="false">G271-L271</f>
        <v>33.0103309132931</v>
      </c>
      <c r="H272" s="0" t="n">
        <f aca="false">G272*G272</f>
        <v>1089.68194700512</v>
      </c>
      <c r="I272" s="0" t="n">
        <f aca="false">1000*COUNT(Q$24:Q272)/N$16</f>
        <v>40.0708078532346</v>
      </c>
      <c r="J272" s="0" t="n">
        <f aca="false">$F$22*H272+$E$22*G272+$D$22</f>
        <v>809.469723572651</v>
      </c>
      <c r="K272" s="0" t="n">
        <f aca="false">J272/$F$9</f>
        <v>0.424894512521016</v>
      </c>
      <c r="L272" s="0" t="n">
        <f aca="false">K272*M272</f>
        <v>0.00207147706623946</v>
      </c>
      <c r="M272" s="0" t="n">
        <f aca="false">N272</f>
        <v>0.00487527375665272</v>
      </c>
      <c r="N272" s="0" t="n">
        <f aca="false">3600/(B272*N$15)</f>
        <v>0.00487527375665272</v>
      </c>
      <c r="O272" s="0" t="n">
        <f aca="false">ROUND(A272*P$13,0)</f>
        <v>302343</v>
      </c>
      <c r="P272" s="0" t="n">
        <f aca="false">O272-O271</f>
        <v>1219</v>
      </c>
      <c r="Q272" s="0" t="n">
        <f aca="false">F$9*(Q$23-P$13*1000/(P272*N$16))*P$13/SUM(P$24:P272)</f>
        <v>826.464364666127</v>
      </c>
      <c r="R272" s="0" t="n">
        <f aca="false">F$9*((Q$23^2 - (P$13*1000/(P272*N$16))^2)/2)/(1000*COUNT(Q$24:Q272)/N$16)</f>
        <v>826.453606070396</v>
      </c>
    </row>
    <row r="273" customFormat="false" ht="13.8" hidden="false" customHeight="false" outlineLevel="0" collapsed="false">
      <c r="A273" s="0" t="n">
        <f aca="false">SUM(M$23:M273)</f>
        <v>1.21424747689195</v>
      </c>
      <c r="B273" s="0" t="n">
        <f aca="false">C273*3600/1609.344</f>
        <v>73.8373734704431</v>
      </c>
      <c r="C273" s="0" t="n">
        <f aca="false">G273</f>
        <v>33.0082594362269</v>
      </c>
      <c r="D273" s="0" t="n">
        <f aca="false">(C273+C272)/2</f>
        <v>33.00929517476</v>
      </c>
      <c r="E273" s="0" t="n">
        <f aca="false">F273*$F$9</f>
        <v>7.89277300027181</v>
      </c>
      <c r="F273" s="0" t="n">
        <f aca="false">(C272-C273)/0.5</f>
        <v>0.00414295413247601</v>
      </c>
      <c r="G273" s="0" t="n">
        <f aca="false">G272-L272</f>
        <v>33.0082594362269</v>
      </c>
      <c r="H273" s="0" t="n">
        <f aca="false">G273*G273</f>
        <v>1089.54519100926</v>
      </c>
      <c r="I273" s="0" t="n">
        <f aca="false">1000*COUNT(Q$24:Q273)/N$16</f>
        <v>40.2317347924043</v>
      </c>
      <c r="J273" s="0" t="n">
        <f aca="false">$F$22*H273+$E$22*G273+$D$22</f>
        <v>809.39559435476</v>
      </c>
      <c r="K273" s="0" t="n">
        <f aca="false">J273/$F$9</f>
        <v>0.424855601741549</v>
      </c>
      <c r="L273" s="0" t="n">
        <f aca="false">K273*M273</f>
        <v>0.00207141735192114</v>
      </c>
      <c r="M273" s="0" t="n">
        <f aca="false">N273</f>
        <v>0.00487557971091844</v>
      </c>
      <c r="N273" s="0" t="n">
        <f aca="false">3600/(B273*N$15)</f>
        <v>0.00487557971091844</v>
      </c>
      <c r="O273" s="0" t="n">
        <f aca="false">ROUND(A273*P$13,0)</f>
        <v>303562</v>
      </c>
      <c r="P273" s="0" t="n">
        <f aca="false">O273-O272</f>
        <v>1219</v>
      </c>
      <c r="Q273" s="0" t="n">
        <f aca="false">F$9*(Q$23-P$13*1000/(P273*N$16))*P$13/SUM(P$24:P273)</f>
        <v>823.132398147424</v>
      </c>
      <c r="R273" s="0" t="n">
        <f aca="false">F$9*((Q$23^2 - (P$13*1000/(P273*N$16))^2)/2)/(1000*COUNT(Q$24:Q273)/N$16)</f>
        <v>823.147791646115</v>
      </c>
    </row>
    <row r="274" customFormat="false" ht="13.8" hidden="false" customHeight="false" outlineLevel="0" collapsed="false">
      <c r="A274" s="0" t="n">
        <f aca="false">SUM(M$23:M274)</f>
        <v>1.21912336258671</v>
      </c>
      <c r="B274" s="0" t="n">
        <f aca="false">C274*3600/1609.344</f>
        <v>73.8327398417926</v>
      </c>
      <c r="C274" s="0" t="n">
        <f aca="false">G274</f>
        <v>33.006188018875</v>
      </c>
      <c r="D274" s="0" t="n">
        <f aca="false">(C274+C273)/2</f>
        <v>33.0072237275509</v>
      </c>
      <c r="E274" s="0" t="n">
        <f aca="false">F274*$F$9</f>
        <v>7.89254547588498</v>
      </c>
      <c r="F274" s="0" t="n">
        <f aca="false">(C273-C274)/0.5</f>
        <v>0.00414283470384191</v>
      </c>
      <c r="G274" s="0" t="n">
        <f aca="false">G273-L273</f>
        <v>33.006188018875</v>
      </c>
      <c r="H274" s="0" t="n">
        <f aca="false">G274*G274</f>
        <v>1089.40844753733</v>
      </c>
      <c r="I274" s="0" t="n">
        <f aca="false">1000*COUNT(Q$24:Q274)/N$16</f>
        <v>40.3926617315739</v>
      </c>
      <c r="J274" s="0" t="n">
        <f aca="false">$F$22*H274+$E$22*G274+$D$22</f>
        <v>809.321471437892</v>
      </c>
      <c r="K274" s="0" t="n">
        <f aca="false">J274/$F$9</f>
        <v>0.424816694269518</v>
      </c>
      <c r="L274" s="0" t="n">
        <f aca="false">K274*M274</f>
        <v>0.00207135764248666</v>
      </c>
      <c r="M274" s="0" t="n">
        <f aca="false">N274</f>
        <v>0.00487588569476632</v>
      </c>
      <c r="N274" s="0" t="n">
        <f aca="false">3600/(B274*N$15)</f>
        <v>0.00487588569476632</v>
      </c>
      <c r="O274" s="0" t="n">
        <f aca="false">ROUND(A274*P$13,0)</f>
        <v>304781</v>
      </c>
      <c r="P274" s="0" t="n">
        <f aca="false">O274-O273</f>
        <v>1219</v>
      </c>
      <c r="Q274" s="0" t="n">
        <f aca="false">F$9*(Q$23-P$13*1000/(P274*N$16))*P$13/SUM(P$24:P274)</f>
        <v>819.827190004155</v>
      </c>
      <c r="R274" s="0" t="n">
        <f aca="false">F$9*((Q$23^2 - (P$13*1000/(P274*N$16))^2)/2)/(1000*COUNT(Q$24:Q274)/N$16)</f>
        <v>819.868318372624</v>
      </c>
    </row>
    <row r="275" customFormat="false" ht="13.8" hidden="false" customHeight="false" outlineLevel="0" collapsed="false">
      <c r="A275" s="0" t="n">
        <f aca="false">SUM(M$23:M275)</f>
        <v>1.22399955429491</v>
      </c>
      <c r="B275" s="0" t="n">
        <f aca="false">C275*3600/1609.344</f>
        <v>73.8281063467083</v>
      </c>
      <c r="C275" s="0" t="n">
        <f aca="false">G275</f>
        <v>33.0041166612325</v>
      </c>
      <c r="D275" s="0" t="n">
        <f aca="false">(C275+C274)/2</f>
        <v>33.0051523400537</v>
      </c>
      <c r="E275" s="0" t="n">
        <f aca="false">F275*$F$9</f>
        <v>7.89231797009745</v>
      </c>
      <c r="F275" s="0" t="n">
        <f aca="false">(C274-C275)/0.5</f>
        <v>0.00414271528497068</v>
      </c>
      <c r="G275" s="0" t="n">
        <f aca="false">G274-L274</f>
        <v>33.0041166612325</v>
      </c>
      <c r="H275" s="0" t="n">
        <f aca="false">G275*G275</f>
        <v>1089.27171658824</v>
      </c>
      <c r="I275" s="0" t="n">
        <f aca="false">1000*COUNT(Q$24:Q275)/N$16</f>
        <v>40.5535886707435</v>
      </c>
      <c r="J275" s="0" t="n">
        <f aca="false">$F$22*H275+$E$22*G275+$D$22</f>
        <v>809.24735482151</v>
      </c>
      <c r="K275" s="0" t="n">
        <f aca="false">J275/$F$9</f>
        <v>0.424777790104643</v>
      </c>
      <c r="L275" s="0" t="n">
        <f aca="false">K275*M275</f>
        <v>0.0020712979379362</v>
      </c>
      <c r="M275" s="0" t="n">
        <f aca="false">N275</f>
        <v>0.00487619170820099</v>
      </c>
      <c r="N275" s="0" t="n">
        <f aca="false">3600/(B275*N$15)</f>
        <v>0.00487619170820099</v>
      </c>
      <c r="O275" s="0" t="n">
        <f aca="false">ROUND(A275*P$13,0)</f>
        <v>306000</v>
      </c>
      <c r="P275" s="0" t="n">
        <f aca="false">O275-O274</f>
        <v>1219</v>
      </c>
      <c r="Q275" s="0" t="n">
        <f aca="false">F$9*(Q$23-P$13*1000/(P275*N$16))*P$13/SUM(P$24:P275)</f>
        <v>816.548419188489</v>
      </c>
      <c r="R275" s="0" t="n">
        <f aca="false">F$9*((Q$23^2 - (P$13*1000/(P275*N$16))^2)/2)/(1000*COUNT(Q$24:Q275)/N$16)</f>
        <v>816.614872664796</v>
      </c>
    </row>
    <row r="276" customFormat="false" ht="13.8" hidden="false" customHeight="false" outlineLevel="0" collapsed="false">
      <c r="A276" s="0" t="n">
        <f aca="false">SUM(M$23:M276)</f>
        <v>1.22887605204614</v>
      </c>
      <c r="B276" s="0" t="n">
        <f aca="false">C276*3600/1609.344</f>
        <v>73.8234729851793</v>
      </c>
      <c r="C276" s="0" t="n">
        <f aca="false">G276</f>
        <v>33.0020453632945</v>
      </c>
      <c r="D276" s="0" t="n">
        <f aca="false">(C276+C275)/2</f>
        <v>33.0030810122635</v>
      </c>
      <c r="E276" s="0" t="n">
        <f aca="false">F276*$F$9</f>
        <v>7.89209048293629</v>
      </c>
      <c r="F276" s="0" t="n">
        <f aca="false">(C275-C276)/0.5</f>
        <v>0.00414259587587651</v>
      </c>
      <c r="G276" s="0" t="n">
        <f aca="false">G275-L275</f>
        <v>33.0020453632945</v>
      </c>
      <c r="H276" s="0" t="n">
        <f aca="false">G276*G276</f>
        <v>1089.13499816095</v>
      </c>
      <c r="I276" s="0" t="n">
        <f aca="false">1000*COUNT(Q$24:Q276)/N$16</f>
        <v>40.7145156099131</v>
      </c>
      <c r="J276" s="0" t="n">
        <f aca="false">$F$22*H276+$E$22*G276+$D$22</f>
        <v>809.17324450508</v>
      </c>
      <c r="K276" s="0" t="n">
        <f aca="false">J276/$F$9</f>
        <v>0.424738889246643</v>
      </c>
      <c r="L276" s="0" t="n">
        <f aca="false">K276*M276</f>
        <v>0.00207123823826994</v>
      </c>
      <c r="M276" s="0" t="n">
        <f aca="false">N276</f>
        <v>0.00487649775122708</v>
      </c>
      <c r="N276" s="0" t="n">
        <f aca="false">3600/(B276*N$15)</f>
        <v>0.00487649775122708</v>
      </c>
      <c r="O276" s="0" t="n">
        <f aca="false">ROUND(A276*P$13,0)</f>
        <v>307219</v>
      </c>
      <c r="P276" s="0" t="n">
        <f aca="false">O276-O275</f>
        <v>1219</v>
      </c>
      <c r="Q276" s="0" t="n">
        <f aca="false">F$9*(Q$23-P$13*1000/(P276*N$16))*P$13/SUM(P$24:P276)</f>
        <v>813.295769768058</v>
      </c>
      <c r="R276" s="0" t="n">
        <f aca="false">F$9*((Q$23^2 - (P$13*1000/(P276*N$16))^2)/2)/(1000*COUNT(Q$24:Q276)/N$16)</f>
        <v>813.38714589537</v>
      </c>
    </row>
    <row r="277" customFormat="false" ht="13.8" hidden="false" customHeight="false" outlineLevel="0" collapsed="false">
      <c r="A277" s="0" t="n">
        <f aca="false">SUM(M$23:M277)</f>
        <v>1.23375285586999</v>
      </c>
      <c r="B277" s="0" t="n">
        <f aca="false">C277*3600/1609.344</f>
        <v>73.8188397571946</v>
      </c>
      <c r="C277" s="0" t="n">
        <f aca="false">G277</f>
        <v>32.9999741250563</v>
      </c>
      <c r="D277" s="0" t="n">
        <f aca="false">(C277+C276)/2</f>
        <v>33.0010097441754</v>
      </c>
      <c r="E277" s="0" t="n">
        <f aca="false">F277*$F$9</f>
        <v>7.89186301437441</v>
      </c>
      <c r="F277" s="0" t="n">
        <f aca="false">(C276-C277)/0.5</f>
        <v>0.0041424764765452</v>
      </c>
      <c r="G277" s="0" t="n">
        <f aca="false">G276-L276</f>
        <v>32.9999741250563</v>
      </c>
      <c r="H277" s="0" t="n">
        <f aca="false">G277*G277</f>
        <v>1088.99829225438</v>
      </c>
      <c r="I277" s="0" t="n">
        <f aca="false">1000*COUNT(Q$24:Q277)/N$16</f>
        <v>40.8754425490827</v>
      </c>
      <c r="J277" s="0" t="n">
        <f aca="false">$F$22*H277+$E$22*G277+$D$22</f>
        <v>809.099140488069</v>
      </c>
      <c r="K277" s="0" t="n">
        <f aca="false">J277/$F$9</f>
        <v>0.424699991695237</v>
      </c>
      <c r="L277" s="0" t="n">
        <f aca="false">K277*M277</f>
        <v>0.00207117854348807</v>
      </c>
      <c r="M277" s="0" t="n">
        <f aca="false">N277</f>
        <v>0.00487680382384923</v>
      </c>
      <c r="N277" s="0" t="n">
        <f aca="false">3600/(B277*N$15)</f>
        <v>0.00487680382384923</v>
      </c>
      <c r="O277" s="0" t="n">
        <f aca="false">ROUND(A277*P$13,0)</f>
        <v>308438</v>
      </c>
      <c r="P277" s="0" t="n">
        <f aca="false">O277-O276</f>
        <v>1219</v>
      </c>
      <c r="Q277" s="0" t="n">
        <f aca="false">F$9*(Q$23-P$13*1000/(P277*N$16))*P$13/SUM(P$24:P277)</f>
        <v>810.068930824479</v>
      </c>
      <c r="R277" s="0" t="n">
        <f aca="false">F$9*((Q$23^2 - (P$13*1000/(P277*N$16))^2)/2)/(1000*COUNT(Q$24:Q277)/N$16)</f>
        <v>810.184834297357</v>
      </c>
    </row>
    <row r="278" customFormat="false" ht="13.8" hidden="false" customHeight="false" outlineLevel="0" collapsed="false">
      <c r="A278" s="0" t="n">
        <f aca="false">SUM(M$23:M278)</f>
        <v>1.23862996579606</v>
      </c>
      <c r="B278" s="0" t="n">
        <f aca="false">C278*3600/1609.344</f>
        <v>73.8142066627433</v>
      </c>
      <c r="C278" s="0" t="n">
        <f aca="false">G278</f>
        <v>32.9979029465128</v>
      </c>
      <c r="D278" s="0" t="n">
        <f aca="false">(C278+C277)/2</f>
        <v>32.9989385357845</v>
      </c>
      <c r="E278" s="0" t="n">
        <f aca="false">F278*$F$9</f>
        <v>7.89163556441183</v>
      </c>
      <c r="F278" s="0" t="n">
        <f aca="false">(C277-C278)/0.5</f>
        <v>0.00414235708697674</v>
      </c>
      <c r="G278" s="0" t="n">
        <f aca="false">G277-L277</f>
        <v>32.9979029465128</v>
      </c>
      <c r="H278" s="0" t="n">
        <f aca="false">G278*G278</f>
        <v>1088.86159886748</v>
      </c>
      <c r="I278" s="0" t="n">
        <f aca="false">1000*COUNT(Q$24:Q278)/N$16</f>
        <v>41.0363694882523</v>
      </c>
      <c r="J278" s="0" t="n">
        <f aca="false">$F$22*H278+$E$22*G278+$D$22</f>
        <v>809.02504276994</v>
      </c>
      <c r="K278" s="0" t="n">
        <f aca="false">J278/$F$9</f>
        <v>0.424661097450145</v>
      </c>
      <c r="L278" s="0" t="n">
        <f aca="false">K278*M278</f>
        <v>0.00207111885359076</v>
      </c>
      <c r="M278" s="0" t="n">
        <f aca="false">N278</f>
        <v>0.00487710992607206</v>
      </c>
      <c r="N278" s="0" t="n">
        <f aca="false">3600/(B278*N$15)</f>
        <v>0.00487710992607206</v>
      </c>
      <c r="O278" s="0" t="n">
        <f aca="false">ROUND(A278*P$13,0)</f>
        <v>309657</v>
      </c>
      <c r="P278" s="0" t="n">
        <f aca="false">O278-O277</f>
        <v>1219</v>
      </c>
      <c r="Q278" s="0" t="n">
        <f aca="false">F$9*(Q$23-P$13*1000/(P278*N$16))*P$13/SUM(P$24:P278)</f>
        <v>806.867596354278</v>
      </c>
      <c r="R278" s="0" t="n">
        <f aca="false">F$9*((Q$23^2 - (P$13*1000/(P278*N$16))^2)/2)/(1000*COUNT(Q$24:Q278)/N$16)</f>
        <v>807.00763886874</v>
      </c>
    </row>
    <row r="279" customFormat="false" ht="13.8" hidden="false" customHeight="false" outlineLevel="0" collapsed="false">
      <c r="A279" s="0" t="n">
        <f aca="false">SUM(M$23:M279)</f>
        <v>1.24350738185396</v>
      </c>
      <c r="B279" s="0" t="n">
        <f aca="false">C279*3600/1609.344</f>
        <v>73.8095737018146</v>
      </c>
      <c r="C279" s="0" t="n">
        <f aca="false">G279</f>
        <v>32.9958318276592</v>
      </c>
      <c r="D279" s="0" t="n">
        <f aca="false">(C279+C278)/2</f>
        <v>32.996867387086</v>
      </c>
      <c r="E279" s="0" t="n">
        <f aca="false">F279*$F$9</f>
        <v>7.89140813307562</v>
      </c>
      <c r="F279" s="0" t="n">
        <f aca="false">(C278-C279)/0.5</f>
        <v>0.00414223770718536</v>
      </c>
      <c r="G279" s="0" t="n">
        <f aca="false">G278-L278</f>
        <v>32.9958318276592</v>
      </c>
      <c r="H279" s="0" t="n">
        <f aca="false">G279*G279</f>
        <v>1088.72491799917</v>
      </c>
      <c r="I279" s="0" t="n">
        <f aca="false">1000*COUNT(Q$24:Q279)/N$16</f>
        <v>41.197296427422</v>
      </c>
      <c r="J279" s="0" t="n">
        <f aca="false">$F$22*H279+$E$22*G279+$D$22</f>
        <v>808.950951350159</v>
      </c>
      <c r="K279" s="0" t="n">
        <f aca="false">J279/$F$9</f>
        <v>0.424622206511086</v>
      </c>
      <c r="L279" s="0" t="n">
        <f aca="false">K279*M279</f>
        <v>0.00207105916857819</v>
      </c>
      <c r="M279" s="0" t="n">
        <f aca="false">N279</f>
        <v>0.00487741605790022</v>
      </c>
      <c r="N279" s="0" t="n">
        <f aca="false">3600/(B279*N$15)</f>
        <v>0.00487741605790022</v>
      </c>
      <c r="O279" s="0" t="n">
        <f aca="false">ROUND(A279*P$13,0)</f>
        <v>310877</v>
      </c>
      <c r="P279" s="0" t="n">
        <f aca="false">O279-O278</f>
        <v>1220</v>
      </c>
      <c r="Q279" s="0" t="n">
        <f aca="false">F$9*(Q$23-P$13*1000/(P279*N$16))*P$13/SUM(P$24:P279)</f>
        <v>845.294851101228</v>
      </c>
      <c r="R279" s="0" t="n">
        <f aca="false">F$9*((Q$23^2 - (P$13*1000/(P279*N$16))^2)/2)/(1000*COUNT(Q$24:Q279)/N$16)</f>
        <v>845.126078118105</v>
      </c>
    </row>
    <row r="280" customFormat="false" ht="13.8" hidden="false" customHeight="false" outlineLevel="0" collapsed="false">
      <c r="A280" s="0" t="n">
        <f aca="false">SUM(M$23:M280)</f>
        <v>1.2483851040733</v>
      </c>
      <c r="B280" s="0" t="n">
        <f aca="false">C280*3600/1609.344</f>
        <v>73.8049408743974</v>
      </c>
      <c r="C280" s="0" t="n">
        <f aca="false">G280</f>
        <v>32.9937607684906</v>
      </c>
      <c r="D280" s="0" t="n">
        <f aca="false">(C280+C279)/2</f>
        <v>32.9947962980749</v>
      </c>
      <c r="E280" s="0" t="n">
        <f aca="false">F280*$F$9</f>
        <v>7.8911807203387</v>
      </c>
      <c r="F280" s="0" t="n">
        <f aca="false">(C279-C280)/0.5</f>
        <v>0.00414211833715683</v>
      </c>
      <c r="G280" s="0" t="n">
        <f aca="false">G279-L279</f>
        <v>32.9937607684906</v>
      </c>
      <c r="H280" s="0" t="n">
        <f aca="false">G280*G280</f>
        <v>1088.58824964839</v>
      </c>
      <c r="I280" s="0" t="n">
        <f aca="false">1000*COUNT(Q$24:Q280)/N$16</f>
        <v>41.3582233665916</v>
      </c>
      <c r="J280" s="0" t="n">
        <f aca="false">$F$22*H280+$E$22*G280+$D$22</f>
        <v>808.876866228192</v>
      </c>
      <c r="K280" s="0" t="n">
        <f aca="false">J280/$F$9</f>
        <v>0.424583318877779</v>
      </c>
      <c r="L280" s="0" t="n">
        <f aca="false">K280*M280</f>
        <v>0.00207099948845055</v>
      </c>
      <c r="M280" s="0" t="n">
        <f aca="false">N280</f>
        <v>0.00487772221933833</v>
      </c>
      <c r="N280" s="0" t="n">
        <f aca="false">3600/(B280*N$15)</f>
        <v>0.00487772221933833</v>
      </c>
      <c r="O280" s="0" t="n">
        <f aca="false">ROUND(A280*P$13,0)</f>
        <v>312096</v>
      </c>
      <c r="P280" s="0" t="n">
        <f aca="false">O280-O279</f>
        <v>1219</v>
      </c>
      <c r="Q280" s="0" t="n">
        <f aca="false">F$9*(Q$23-P$13*1000/(P280*N$16))*P$13/SUM(P$24:P280)</f>
        <v>800.537665871068</v>
      </c>
      <c r="R280" s="0" t="n">
        <f aca="false">F$9*((Q$23^2 - (P$13*1000/(P280*N$16))^2)/2)/(1000*COUNT(Q$24:Q280)/N$16)</f>
        <v>800.727423780267</v>
      </c>
    </row>
    <row r="281" customFormat="false" ht="13.8" hidden="false" customHeight="false" outlineLevel="0" collapsed="false">
      <c r="A281" s="0" t="n">
        <f aca="false">SUM(M$23:M281)</f>
        <v>1.25326313248369</v>
      </c>
      <c r="B281" s="0" t="n">
        <f aca="false">C281*3600/1609.344</f>
        <v>73.8003081804808</v>
      </c>
      <c r="C281" s="0" t="n">
        <f aca="false">G281</f>
        <v>32.9916897690022</v>
      </c>
      <c r="D281" s="0" t="n">
        <f aca="false">(C281+C280)/2</f>
        <v>32.9927252687464</v>
      </c>
      <c r="E281" s="0" t="n">
        <f aca="false">F281*$F$9</f>
        <v>7.89095332622814</v>
      </c>
      <c r="F281" s="0" t="n">
        <f aca="false">(C280-C281)/0.5</f>
        <v>0.00414199897690537</v>
      </c>
      <c r="G281" s="0" t="n">
        <f aca="false">G280-L280</f>
        <v>32.9916897690022</v>
      </c>
      <c r="H281" s="0" t="n">
        <f aca="false">G281*G281</f>
        <v>1088.45159381408</v>
      </c>
      <c r="I281" s="0" t="n">
        <f aca="false">1000*COUNT(Q$24:Q281)/N$16</f>
        <v>41.5191503057612</v>
      </c>
      <c r="J281" s="0" t="n">
        <f aca="false">$F$22*H281+$E$22*G281+$D$22</f>
        <v>808.802787403503</v>
      </c>
      <c r="K281" s="0" t="n">
        <f aca="false">J281/$F$9</f>
        <v>0.424544434549944</v>
      </c>
      <c r="L281" s="0" t="n">
        <f aca="false">K281*M281</f>
        <v>0.00207093981320802</v>
      </c>
      <c r="M281" s="0" t="n">
        <f aca="false">N281</f>
        <v>0.00487802841039104</v>
      </c>
      <c r="N281" s="0" t="n">
        <f aca="false">3600/(B281*N$15)</f>
        <v>0.00487802841039104</v>
      </c>
      <c r="O281" s="0" t="n">
        <f aca="false">ROUND(A281*P$13,0)</f>
        <v>313316</v>
      </c>
      <c r="P281" s="0" t="n">
        <f aca="false">O281-O280</f>
        <v>1220</v>
      </c>
      <c r="Q281" s="0" t="n">
        <f aca="false">F$9*(Q$23-P$13*1000/(P281*N$16))*P$13/SUM(P$24:P281)</f>
        <v>838.689377040827</v>
      </c>
      <c r="R281" s="0" t="n">
        <f aca="false">F$9*((Q$23^2 - (P$13*1000/(P281*N$16))^2)/2)/(1000*COUNT(Q$24:Q281)/N$16)</f>
        <v>838.574713171453</v>
      </c>
    </row>
    <row r="282" customFormat="false" ht="13.8" hidden="false" customHeight="false" outlineLevel="0" collapsed="false">
      <c r="A282" s="0" t="n">
        <f aca="false">SUM(M$23:M282)</f>
        <v>1.25814146711475</v>
      </c>
      <c r="B282" s="0" t="n">
        <f aca="false">C282*3600/1609.344</f>
        <v>73.795675620054</v>
      </c>
      <c r="C282" s="0" t="n">
        <f aca="false">G282</f>
        <v>32.9896188291889</v>
      </c>
      <c r="D282" s="0" t="n">
        <f aca="false">(C282+C281)/2</f>
        <v>32.9906542990956</v>
      </c>
      <c r="E282" s="0" t="n">
        <f aca="false">F282*$F$9</f>
        <v>7.89072595071687</v>
      </c>
      <c r="F282" s="0" t="n">
        <f aca="false">(C281-C282)/0.5</f>
        <v>0.00414187962641677</v>
      </c>
      <c r="G282" s="0" t="n">
        <f aca="false">G281-L281</f>
        <v>32.9896188291889</v>
      </c>
      <c r="H282" s="0" t="n">
        <f aca="false">G282*G282</f>
        <v>1088.31495049518</v>
      </c>
      <c r="I282" s="0" t="n">
        <f aca="false">1000*COUNT(Q$24:Q282)/N$16</f>
        <v>41.6800772449308</v>
      </c>
      <c r="J282" s="0" t="n">
        <f aca="false">$F$22*H282+$E$22*G282+$D$22</f>
        <v>808.728714875559</v>
      </c>
      <c r="K282" s="0" t="n">
        <f aca="false">J282/$F$9</f>
        <v>0.424505553527299</v>
      </c>
      <c r="L282" s="0" t="n">
        <f aca="false">K282*M282</f>
        <v>0.00207088014285079</v>
      </c>
      <c r="M282" s="0" t="n">
        <f aca="false">N282</f>
        <v>0.00487833463106299</v>
      </c>
      <c r="N282" s="0" t="n">
        <f aca="false">3600/(B282*N$15)</f>
        <v>0.00487833463106299</v>
      </c>
      <c r="O282" s="0" t="n">
        <f aca="false">ROUND(A282*P$13,0)</f>
        <v>314535</v>
      </c>
      <c r="P282" s="0" t="n">
        <f aca="false">O282-O281</f>
        <v>1219</v>
      </c>
      <c r="Q282" s="0" t="n">
        <f aca="false">F$9*(Q$23-P$13*1000/(P282*N$16))*P$13/SUM(P$24:P282)</f>
        <v>794.306279760165</v>
      </c>
      <c r="R282" s="0" t="n">
        <f aca="false">F$9*((Q$23^2 - (P$13*1000/(P282*N$16))^2)/2)/(1000*COUNT(Q$24:Q282)/N$16)</f>
        <v>794.544200430613</v>
      </c>
    </row>
    <row r="283" customFormat="false" ht="13.8" hidden="false" customHeight="false" outlineLevel="0" collapsed="false">
      <c r="A283" s="0" t="n">
        <f aca="false">SUM(M$23:M283)</f>
        <v>1.26302010799611</v>
      </c>
      <c r="B283" s="0" t="n">
        <f aca="false">C283*3600/1609.344</f>
        <v>73.791043193106</v>
      </c>
      <c r="C283" s="0" t="n">
        <f aca="false">G283</f>
        <v>32.9875479490461</v>
      </c>
      <c r="D283" s="0" t="n">
        <f aca="false">(C283+C282)/2</f>
        <v>32.9885833891175</v>
      </c>
      <c r="E283" s="0" t="n">
        <f aca="false">F283*$F$9</f>
        <v>7.89049859383198</v>
      </c>
      <c r="F283" s="0" t="n">
        <f aca="false">(C282-C283)/0.5</f>
        <v>0.00414176028570523</v>
      </c>
      <c r="G283" s="0" t="n">
        <f aca="false">G282-L282</f>
        <v>32.9875479490461</v>
      </c>
      <c r="H283" s="0" t="n">
        <f aca="false">G283*G283</f>
        <v>1088.17831969062</v>
      </c>
      <c r="I283" s="0" t="n">
        <f aca="false">1000*COUNT(Q$24:Q283)/N$16</f>
        <v>41.8410041841004</v>
      </c>
      <c r="J283" s="0" t="n">
        <f aca="false">$F$22*H283+$E$22*G283+$D$22</f>
        <v>808.654648643824</v>
      </c>
      <c r="K283" s="0" t="n">
        <f aca="false">J283/$F$9</f>
        <v>0.424466675809566</v>
      </c>
      <c r="L283" s="0" t="n">
        <f aca="false">K283*M283</f>
        <v>0.00207082047737902</v>
      </c>
      <c r="M283" s="0" t="n">
        <f aca="false">N283</f>
        <v>0.0048786408813588</v>
      </c>
      <c r="N283" s="0" t="n">
        <f aca="false">3600/(B283*N$15)</f>
        <v>0.0048786408813588</v>
      </c>
      <c r="O283" s="0" t="n">
        <f aca="false">ROUND(A283*P$13,0)</f>
        <v>315755</v>
      </c>
      <c r="P283" s="0" t="n">
        <f aca="false">O283-O282</f>
        <v>1220</v>
      </c>
      <c r="Q283" s="0" t="n">
        <f aca="false">F$9*(Q$23-P$13*1000/(P283*N$16))*P$13/SUM(P$24:P283)</f>
        <v>832.186338174484</v>
      </c>
      <c r="R283" s="0" t="n">
        <f aca="false">F$9*((Q$23^2 - (P$13*1000/(P283*N$16))^2)/2)/(1000*COUNT(Q$24:Q283)/N$16)</f>
        <v>832.12413845475</v>
      </c>
    </row>
    <row r="284" customFormat="false" ht="13.8" hidden="false" customHeight="false" outlineLevel="0" collapsed="false">
      <c r="A284" s="0" t="n">
        <f aca="false">SUM(M$23:M284)</f>
        <v>1.2678990551574</v>
      </c>
      <c r="B284" s="0" t="n">
        <f aca="false">C284*3600/1609.344</f>
        <v>73.7864108996258</v>
      </c>
      <c r="C284" s="0" t="n">
        <f aca="false">G284</f>
        <v>32.9854771285687</v>
      </c>
      <c r="D284" s="0" t="n">
        <f aca="false">(C284+C283)/2</f>
        <v>32.9865125388074</v>
      </c>
      <c r="E284" s="0" t="n">
        <f aca="false">F284*$F$9</f>
        <v>7.89027125554637</v>
      </c>
      <c r="F284" s="0" t="n">
        <f aca="false">(C283-C284)/0.5</f>
        <v>0.00414164095475655</v>
      </c>
      <c r="G284" s="0" t="n">
        <f aca="false">G283-L283</f>
        <v>32.9854771285687</v>
      </c>
      <c r="H284" s="0" t="n">
        <f aca="false">G284*G284</f>
        <v>1088.04170139933</v>
      </c>
      <c r="I284" s="0" t="n">
        <f aca="false">1000*COUNT(Q$24:Q284)/N$16</f>
        <v>42.00193112327</v>
      </c>
      <c r="J284" s="0" t="n">
        <f aca="false">$F$22*H284+$E$22*G284+$D$22</f>
        <v>808.580588707765</v>
      </c>
      <c r="K284" s="0" t="n">
        <f aca="false">J284/$F$9</f>
        <v>0.424427801396462</v>
      </c>
      <c r="L284" s="0" t="n">
        <f aca="false">K284*M284</f>
        <v>0.00207076081679291</v>
      </c>
      <c r="M284" s="0" t="n">
        <f aca="false">N284</f>
        <v>0.00487894716128313</v>
      </c>
      <c r="N284" s="0" t="n">
        <f aca="false">3600/(B284*N$15)</f>
        <v>0.00487894716128313</v>
      </c>
      <c r="O284" s="0" t="n">
        <f aca="false">ROUND(A284*P$13,0)</f>
        <v>316975</v>
      </c>
      <c r="P284" s="0" t="n">
        <f aca="false">O284-O283</f>
        <v>1220</v>
      </c>
      <c r="Q284" s="0" t="n">
        <f aca="false">F$9*(Q$23-P$13*1000/(P284*N$16))*P$13/SUM(P$24:P284)</f>
        <v>828.971177593144</v>
      </c>
      <c r="R284" s="0" t="n">
        <f aca="false">F$9*((Q$23^2 - (P$13*1000/(P284*N$16))^2)/2)/(1000*COUNT(Q$24:Q284)/N$16)</f>
        <v>828.935923364885</v>
      </c>
    </row>
    <row r="285" customFormat="false" ht="13.8" hidden="false" customHeight="false" outlineLevel="0" collapsed="false">
      <c r="A285" s="0" t="n">
        <f aca="false">SUM(M$23:M285)</f>
        <v>1.27277830862824</v>
      </c>
      <c r="B285" s="0" t="n">
        <f aca="false">C285*3600/1609.344</f>
        <v>73.7817787396026</v>
      </c>
      <c r="C285" s="0" t="n">
        <f aca="false">G285</f>
        <v>32.9834063677519</v>
      </c>
      <c r="D285" s="0" t="n">
        <f aca="false">(C285+C284)/2</f>
        <v>32.9844417481603</v>
      </c>
      <c r="E285" s="0" t="n">
        <f aca="false">F285*$F$9</f>
        <v>7.89004393588713</v>
      </c>
      <c r="F285" s="0" t="n">
        <f aca="false">(C284-C285)/0.5</f>
        <v>0.00414152163358494</v>
      </c>
      <c r="G285" s="0" t="n">
        <f aca="false">G284-L284</f>
        <v>32.9834063677519</v>
      </c>
      <c r="H285" s="0" t="n">
        <f aca="false">G285*G285</f>
        <v>1087.90509562026</v>
      </c>
      <c r="I285" s="0" t="n">
        <f aca="false">1000*COUNT(Q$24:Q285)/N$16</f>
        <v>42.1628580624397</v>
      </c>
      <c r="J285" s="0" t="n">
        <f aca="false">$F$22*H285+$E$22*G285+$D$22</f>
        <v>808.506535066847</v>
      </c>
      <c r="K285" s="0" t="n">
        <f aca="false">J285/$F$9</f>
        <v>0.424388930287708</v>
      </c>
      <c r="L285" s="0" t="n">
        <f aca="false">K285*M285</f>
        <v>0.00207070116109263</v>
      </c>
      <c r="M285" s="0" t="n">
        <f aca="false">N285</f>
        <v>0.00487925347084061</v>
      </c>
      <c r="N285" s="0" t="n">
        <f aca="false">3600/(B285*N$15)</f>
        <v>0.00487925347084061</v>
      </c>
      <c r="O285" s="0" t="n">
        <f aca="false">ROUND(A285*P$13,0)</f>
        <v>318195</v>
      </c>
      <c r="P285" s="0" t="n">
        <f aca="false">O285-O284</f>
        <v>1220</v>
      </c>
      <c r="Q285" s="0" t="n">
        <f aca="false">F$9*(Q$23-P$13*1000/(P285*N$16))*P$13/SUM(P$24:P285)</f>
        <v>825.78076501041</v>
      </c>
      <c r="R285" s="0" t="n">
        <f aca="false">F$9*((Q$23^2 - (P$13*1000/(P285*N$16))^2)/2)/(1000*COUNT(Q$24:Q285)/N$16)</f>
        <v>825.77204579479</v>
      </c>
    </row>
    <row r="286" customFormat="false" ht="13.8" hidden="false" customHeight="false" outlineLevel="0" collapsed="false">
      <c r="A286" s="0" t="n">
        <f aca="false">SUM(M$23:M286)</f>
        <v>1.27765786843827</v>
      </c>
      <c r="B286" s="0" t="n">
        <f aca="false">C286*3600/1609.344</f>
        <v>73.7771467130253</v>
      </c>
      <c r="C286" s="0" t="n">
        <f aca="false">G286</f>
        <v>32.9813356665908</v>
      </c>
      <c r="D286" s="0" t="n">
        <f aca="false">(C286+C285)/2</f>
        <v>32.9823710171714</v>
      </c>
      <c r="E286" s="0" t="n">
        <f aca="false">F286*$F$9</f>
        <v>7.88981663485425</v>
      </c>
      <c r="F286" s="0" t="n">
        <f aca="false">(C285-C286)/0.5</f>
        <v>0.0041414023221904</v>
      </c>
      <c r="G286" s="0" t="n">
        <f aca="false">G285-L285</f>
        <v>32.9813356665908</v>
      </c>
      <c r="H286" s="0" t="n">
        <f aca="false">G286*G286</f>
        <v>1087.76850235234</v>
      </c>
      <c r="I286" s="0" t="n">
        <f aca="false">1000*COUNT(Q$24:Q286)/N$16</f>
        <v>42.3237850016093</v>
      </c>
      <c r="J286" s="0" t="n">
        <f aca="false">$F$22*H286+$E$22*G286+$D$22</f>
        <v>808.432487720535</v>
      </c>
      <c r="K286" s="0" t="n">
        <f aca="false">J286/$F$9</f>
        <v>0.424350062483022</v>
      </c>
      <c r="L286" s="0" t="n">
        <f aca="false">K286*M286</f>
        <v>0.00207064151027837</v>
      </c>
      <c r="M286" s="0" t="n">
        <f aca="false">N286</f>
        <v>0.00487955981003589</v>
      </c>
      <c r="N286" s="0" t="n">
        <f aca="false">3600/(B286*N$15)</f>
        <v>0.00487955981003589</v>
      </c>
      <c r="O286" s="0" t="n">
        <f aca="false">ROUND(A286*P$13,0)</f>
        <v>319414</v>
      </c>
      <c r="P286" s="0" t="n">
        <f aca="false">O286-O285</f>
        <v>1219</v>
      </c>
      <c r="Q286" s="0" t="n">
        <f aca="false">F$9*(Q$23-P$13*1000/(P286*N$16))*P$13/SUM(P$24:P286)</f>
        <v>782.127619050863</v>
      </c>
      <c r="R286" s="0" t="n">
        <f aca="false">F$9*((Q$23^2 - (P$13*1000/(P286*N$16))^2)/2)/(1000*COUNT(Q$24:Q286)/N$16)</f>
        <v>782.459877990604</v>
      </c>
    </row>
    <row r="287" customFormat="false" ht="13.8" hidden="false" customHeight="false" outlineLevel="0" collapsed="false">
      <c r="A287" s="0" t="n">
        <f aca="false">SUM(M$23:M287)</f>
        <v>1.28253773461715</v>
      </c>
      <c r="B287" s="0" t="n">
        <f aca="false">C287*3600/1609.344</f>
        <v>73.7725148198831</v>
      </c>
      <c r="C287" s="0" t="n">
        <f aca="false">G287</f>
        <v>32.9792650250805</v>
      </c>
      <c r="D287" s="0" t="n">
        <f aca="false">(C287+C286)/2</f>
        <v>32.9803003458357</v>
      </c>
      <c r="E287" s="0" t="n">
        <f aca="false">F287*$F$9</f>
        <v>7.88958935242067</v>
      </c>
      <c r="F287" s="0" t="n">
        <f aca="false">(C286-C287)/0.5</f>
        <v>0.00414128302055872</v>
      </c>
      <c r="G287" s="0" t="n">
        <f aca="false">G286-L286</f>
        <v>32.9792650250805</v>
      </c>
      <c r="H287" s="0" t="n">
        <f aca="false">G287*G287</f>
        <v>1087.6319215945</v>
      </c>
      <c r="I287" s="0" t="n">
        <f aca="false">1000*COUNT(Q$24:Q287)/N$16</f>
        <v>42.4847119407789</v>
      </c>
      <c r="J287" s="0" t="n">
        <f aca="false">$F$22*H287+$E$22*G287+$D$22</f>
        <v>808.358446668296</v>
      </c>
      <c r="K287" s="0" t="n">
        <f aca="false">J287/$F$9</f>
        <v>0.424311197982125</v>
      </c>
      <c r="L287" s="0" t="n">
        <f aca="false">K287*M287</f>
        <v>0.00207058186435032</v>
      </c>
      <c r="M287" s="0" t="n">
        <f aca="false">N287</f>
        <v>0.00487986617887361</v>
      </c>
      <c r="N287" s="0" t="n">
        <f aca="false">3600/(B287*N$15)</f>
        <v>0.00487986617887361</v>
      </c>
      <c r="O287" s="0" t="n">
        <f aca="false">ROUND(A287*P$13,0)</f>
        <v>320634</v>
      </c>
      <c r="P287" s="0" t="n">
        <f aca="false">O287-O286</f>
        <v>1220</v>
      </c>
      <c r="Q287" s="0" t="n">
        <f aca="false">F$9*(Q$23-P$13*1000/(P287*N$16))*P$13/SUM(P$24:P287)</f>
        <v>819.47561500803</v>
      </c>
      <c r="R287" s="0" t="n">
        <f aca="false">F$9*((Q$23^2 - (P$13*1000/(P287*N$16))^2)/2)/(1000*COUNT(Q$24:Q287)/N$16)</f>
        <v>819.516196963011</v>
      </c>
    </row>
    <row r="288" customFormat="false" ht="13.8" hidden="false" customHeight="false" outlineLevel="0" collapsed="false">
      <c r="A288" s="0" t="n">
        <f aca="false">SUM(M$23:M288)</f>
        <v>1.2874179071945</v>
      </c>
      <c r="B288" s="0" t="n">
        <f aca="false">C288*3600/1609.344</f>
        <v>73.7678830601651</v>
      </c>
      <c r="C288" s="0" t="n">
        <f aca="false">G288</f>
        <v>32.9771944432162</v>
      </c>
      <c r="D288" s="0" t="n">
        <f aca="false">(C288+C287)/2</f>
        <v>32.9782297341484</v>
      </c>
      <c r="E288" s="0" t="n">
        <f aca="false">F288*$F$9</f>
        <v>7.88936208861345</v>
      </c>
      <c r="F288" s="0" t="n">
        <f aca="false">(C287-C288)/0.5</f>
        <v>0.0041411637287041</v>
      </c>
      <c r="G288" s="0" t="n">
        <f aca="false">G287-L287</f>
        <v>32.9771944432162</v>
      </c>
      <c r="H288" s="0" t="n">
        <f aca="false">G288*G288</f>
        <v>1087.49535334569</v>
      </c>
      <c r="I288" s="0" t="n">
        <f aca="false">1000*COUNT(Q$24:Q288)/N$16</f>
        <v>42.6456388799485</v>
      </c>
      <c r="J288" s="0" t="n">
        <f aca="false">$F$22*H288+$E$22*G288+$D$22</f>
        <v>808.284411909594</v>
      </c>
      <c r="K288" s="0" t="n">
        <f aca="false">J288/$F$9</f>
        <v>0.424272336784736</v>
      </c>
      <c r="L288" s="0" t="n">
        <f aca="false">K288*M288</f>
        <v>0.00207052222330864</v>
      </c>
      <c r="M288" s="0" t="n">
        <f aca="false">N288</f>
        <v>0.00488017257735841</v>
      </c>
      <c r="N288" s="0" t="n">
        <f aca="false">3600/(B288*N$15)</f>
        <v>0.00488017257735841</v>
      </c>
      <c r="O288" s="0" t="n">
        <f aca="false">ROUND(A288*P$13,0)</f>
        <v>321854</v>
      </c>
      <c r="P288" s="0" t="n">
        <f aca="false">O288-O287</f>
        <v>1220</v>
      </c>
      <c r="Q288" s="0" t="n">
        <f aca="false">F$9*(Q$23-P$13*1000/(P288*N$16))*P$13/SUM(P$24:P288)</f>
        <v>816.357736390236</v>
      </c>
      <c r="R288" s="0" t="n">
        <f aca="false">F$9*((Q$23^2 - (P$13*1000/(P288*N$16))^2)/2)/(1000*COUNT(Q$24:Q288)/N$16)</f>
        <v>816.423683012207</v>
      </c>
    </row>
    <row r="289" customFormat="false" ht="13.8" hidden="false" customHeight="false" outlineLevel="0" collapsed="false">
      <c r="A289" s="0" t="n">
        <f aca="false">SUM(M$23:M289)</f>
        <v>1.2922983862</v>
      </c>
      <c r="B289" s="0" t="n">
        <f aca="false">C289*3600/1609.344</f>
        <v>73.7632514338603</v>
      </c>
      <c r="C289" s="0" t="n">
        <f aca="false">G289</f>
        <v>32.9751239209929</v>
      </c>
      <c r="D289" s="0" t="n">
        <f aca="false">(C289+C288)/2</f>
        <v>32.9761591821045</v>
      </c>
      <c r="E289" s="0" t="n">
        <f aca="false">F289*$F$9</f>
        <v>7.88913484340553</v>
      </c>
      <c r="F289" s="0" t="n">
        <f aca="false">(C288-C289)/0.5</f>
        <v>0.00414104444661234</v>
      </c>
      <c r="G289" s="0" t="n">
        <f aca="false">G288-L288</f>
        <v>32.9751239209929</v>
      </c>
      <c r="H289" s="0" t="n">
        <f aca="false">G289*G289</f>
        <v>1087.35879760484</v>
      </c>
      <c r="I289" s="0" t="n">
        <f aca="false">1000*COUNT(Q$24:Q289)/N$16</f>
        <v>42.8065658191181</v>
      </c>
      <c r="J289" s="0" t="n">
        <f aca="false">$F$22*H289+$E$22*G289+$D$22</f>
        <v>808.210383443896</v>
      </c>
      <c r="K289" s="0" t="n">
        <f aca="false">J289/$F$9</f>
        <v>0.424233478890574</v>
      </c>
      <c r="L289" s="0" t="n">
        <f aca="false">K289*M289</f>
        <v>0.00207046258715353</v>
      </c>
      <c r="M289" s="0" t="n">
        <f aca="false">N289</f>
        <v>0.00488047900549495</v>
      </c>
      <c r="N289" s="0" t="n">
        <f aca="false">3600/(B289*N$15)</f>
        <v>0.00488047900549495</v>
      </c>
      <c r="O289" s="0" t="n">
        <f aca="false">ROUND(A289*P$13,0)</f>
        <v>323075</v>
      </c>
      <c r="P289" s="0" t="n">
        <f aca="false">O289-O288</f>
        <v>1221</v>
      </c>
      <c r="Q289" s="0" t="n">
        <f aca="false">F$9*(Q$23-P$13*1000/(P289*N$16))*P$13/SUM(P$24:P289)</f>
        <v>853.224650397537</v>
      </c>
      <c r="R289" s="0" t="n">
        <f aca="false">F$9*((Q$23^2 - (P$13*1000/(P289*N$16))^2)/2)/(1000*COUNT(Q$24:Q289)/N$16)</f>
        <v>852.976149171273</v>
      </c>
    </row>
    <row r="290" customFormat="false" ht="13.8" hidden="false" customHeight="false" outlineLevel="0" collapsed="false">
      <c r="A290" s="0" t="n">
        <f aca="false">SUM(M$23:M290)</f>
        <v>1.29717917166329</v>
      </c>
      <c r="B290" s="0" t="n">
        <f aca="false">C290*3600/1609.344</f>
        <v>73.7586199409577</v>
      </c>
      <c r="C290" s="0" t="n">
        <f aca="false">G290</f>
        <v>32.9730534584057</v>
      </c>
      <c r="D290" s="0" t="n">
        <f aca="false">(C290+C289)/2</f>
        <v>32.9740886896993</v>
      </c>
      <c r="E290" s="0" t="n">
        <f aca="false">F290*$F$9</f>
        <v>7.88890761685104</v>
      </c>
      <c r="F290" s="0" t="n">
        <f aca="false">(C289-C290)/0.5</f>
        <v>0.00414092517431186</v>
      </c>
      <c r="G290" s="0" t="n">
        <f aca="false">G289-L289</f>
        <v>32.9730534584057</v>
      </c>
      <c r="H290" s="0" t="n">
        <f aca="false">G290*G290</f>
        <v>1087.22225437088</v>
      </c>
      <c r="I290" s="0" t="n">
        <f aca="false">1000*COUNT(Q$24:Q290)/N$16</f>
        <v>42.9674927582877</v>
      </c>
      <c r="J290" s="0" t="n">
        <f aca="false">$F$22*H290+$E$22*G290+$D$22</f>
        <v>808.136361270666</v>
      </c>
      <c r="K290" s="0" t="n">
        <f aca="false">J290/$F$9</f>
        <v>0.42419462429936</v>
      </c>
      <c r="L290" s="0" t="n">
        <f aca="false">K290*M290</f>
        <v>0.00207040295588517</v>
      </c>
      <c r="M290" s="0" t="n">
        <f aca="false">N290</f>
        <v>0.00488078546328785</v>
      </c>
      <c r="N290" s="0" t="n">
        <f aca="false">3600/(B290*N$15)</f>
        <v>0.00488078546328785</v>
      </c>
      <c r="O290" s="0" t="n">
        <f aca="false">ROUND(A290*P$13,0)</f>
        <v>324295</v>
      </c>
      <c r="P290" s="0" t="n">
        <f aca="false">O290-O289</f>
        <v>1220</v>
      </c>
      <c r="Q290" s="0" t="n">
        <f aca="false">F$9*(Q$23-P$13*1000/(P290*N$16))*P$13/SUM(P$24:P290)</f>
        <v>810.190110043408</v>
      </c>
      <c r="R290" s="0" t="n">
        <f aca="false">F$9*((Q$23^2 - (P$13*1000/(P290*N$16))^2)/2)/(1000*COUNT(Q$24:Q290)/N$16)</f>
        <v>810.308149806123</v>
      </c>
    </row>
    <row r="291" customFormat="false" ht="13.8" hidden="false" customHeight="false" outlineLevel="0" collapsed="false">
      <c r="A291" s="0" t="n">
        <f aca="false">SUM(M$23:M291)</f>
        <v>1.30206026361403</v>
      </c>
      <c r="B291" s="0" t="n">
        <f aca="false">C291*3600/1609.344</f>
        <v>73.7539885814465</v>
      </c>
      <c r="C291" s="0" t="n">
        <f aca="false">G291</f>
        <v>32.9709830554498</v>
      </c>
      <c r="D291" s="0" t="n">
        <f aca="false">(C291+C290)/2</f>
        <v>32.9720182569278</v>
      </c>
      <c r="E291" s="0" t="n">
        <f aca="false">F291*$F$9</f>
        <v>7.88868040889585</v>
      </c>
      <c r="F291" s="0" t="n">
        <f aca="false">(C290-C291)/0.5</f>
        <v>0.00414080591177424</v>
      </c>
      <c r="G291" s="0" t="n">
        <f aca="false">G290-L290</f>
        <v>32.9709830554498</v>
      </c>
      <c r="H291" s="0" t="n">
        <f aca="false">G291*G291</f>
        <v>1087.08572364276</v>
      </c>
      <c r="I291" s="0" t="n">
        <f aca="false">1000*COUNT(Q$24:Q291)/N$16</f>
        <v>43.1284196974574</v>
      </c>
      <c r="J291" s="0" t="n">
        <f aca="false">$F$22*H291+$E$22*G291+$D$22</f>
        <v>808.062345389373</v>
      </c>
      <c r="K291" s="0" t="n">
        <f aca="false">J291/$F$9</f>
        <v>0.424155773010812</v>
      </c>
      <c r="L291" s="0" t="n">
        <f aca="false">K291*M291</f>
        <v>0.00207034332950373</v>
      </c>
      <c r="M291" s="0" t="n">
        <f aca="false">N291</f>
        <v>0.00488109195074178</v>
      </c>
      <c r="N291" s="0" t="n">
        <f aca="false">3600/(B291*N$15)</f>
        <v>0.00488109195074178</v>
      </c>
      <c r="O291" s="0" t="n">
        <f aca="false">ROUND(A291*P$13,0)</f>
        <v>325515</v>
      </c>
      <c r="P291" s="0" t="n">
        <f aca="false">O291-O290</f>
        <v>1220</v>
      </c>
      <c r="Q291" s="0" t="n">
        <f aca="false">F$9*(Q$23-P$13*1000/(P291*N$16))*P$13/SUM(P$24:P291)</f>
        <v>807.142357289903</v>
      </c>
      <c r="R291" s="0" t="n">
        <f aca="false">F$9*((Q$23^2 - (P$13*1000/(P291*N$16))^2)/2)/(1000*COUNT(Q$24:Q291)/N$16)</f>
        <v>807.284611933712</v>
      </c>
    </row>
    <row r="292" customFormat="false" ht="13.8" hidden="false" customHeight="false" outlineLevel="0" collapsed="false">
      <c r="A292" s="0" t="n">
        <f aca="false">SUM(M$23:M292)</f>
        <v>1.30694166208189</v>
      </c>
      <c r="B292" s="0" t="n">
        <f aca="false">C292*3600/1609.344</f>
        <v>73.7493573553157</v>
      </c>
      <c r="C292" s="0" t="n">
        <f aca="false">G292</f>
        <v>32.9689127121203</v>
      </c>
      <c r="D292" s="0" t="n">
        <f aca="false">(C292+C291)/2</f>
        <v>32.9699478837851</v>
      </c>
      <c r="E292" s="0" t="n">
        <f aca="false">F292*$F$9</f>
        <v>7.88845321956702</v>
      </c>
      <c r="F292" s="0" t="n">
        <f aca="false">(C291-C292)/0.5</f>
        <v>0.00414068665901368</v>
      </c>
      <c r="G292" s="0" t="n">
        <f aca="false">G291-L291</f>
        <v>32.9689127121203</v>
      </c>
      <c r="H292" s="0" t="n">
        <f aca="false">G292*G292</f>
        <v>1086.94920541941</v>
      </c>
      <c r="I292" s="0" t="n">
        <f aca="false">1000*COUNT(Q$24:Q292)/N$16</f>
        <v>43.289346636627</v>
      </c>
      <c r="J292" s="0" t="n">
        <f aca="false">$F$22*H292+$E$22*G292+$D$22</f>
        <v>807.98833579948</v>
      </c>
      <c r="K292" s="0" t="n">
        <f aca="false">J292/$F$9</f>
        <v>0.424116925024651</v>
      </c>
      <c r="L292" s="0" t="n">
        <f aca="false">K292*M292</f>
        <v>0.00207028370800941</v>
      </c>
      <c r="M292" s="0" t="n">
        <f aca="false">N292</f>
        <v>0.00488139846786139</v>
      </c>
      <c r="N292" s="0" t="n">
        <f aca="false">3600/(B292*N$15)</f>
        <v>0.00488139846786139</v>
      </c>
      <c r="O292" s="0" t="n">
        <f aca="false">ROUND(A292*P$13,0)</f>
        <v>326735</v>
      </c>
      <c r="P292" s="0" t="n">
        <f aca="false">O292-O291</f>
        <v>1220</v>
      </c>
      <c r="Q292" s="0" t="n">
        <f aca="false">F$9*(Q$23-P$13*1000/(P292*N$16))*P$13/SUM(P$24:P292)</f>
        <v>804.117448521587</v>
      </c>
      <c r="R292" s="0" t="n">
        <f aca="false">F$9*((Q$23^2 - (P$13*1000/(P292*N$16))^2)/2)/(1000*COUNT(Q$24:Q292)/N$16)</f>
        <v>804.283553896784</v>
      </c>
    </row>
    <row r="293" customFormat="false" ht="13.8" hidden="false" customHeight="false" outlineLevel="0" collapsed="false">
      <c r="A293" s="0" t="n">
        <f aca="false">SUM(M$23:M293)</f>
        <v>1.31182336709654</v>
      </c>
      <c r="B293" s="0" t="n">
        <f aca="false">C293*3600/1609.344</f>
        <v>73.7447262625544</v>
      </c>
      <c r="C293" s="0" t="n">
        <f aca="false">G293</f>
        <v>32.9668424284123</v>
      </c>
      <c r="D293" s="0" t="n">
        <f aca="false">(C293+C292)/2</f>
        <v>32.9678775702663</v>
      </c>
      <c r="E293" s="0" t="n">
        <f aca="false">F293*$F$9</f>
        <v>7.88822604883749</v>
      </c>
      <c r="F293" s="0" t="n">
        <f aca="false">(C292-C293)/0.5</f>
        <v>0.00414056741601598</v>
      </c>
      <c r="G293" s="0" t="n">
        <f aca="false">G292-L292</f>
        <v>32.9668424284123</v>
      </c>
      <c r="H293" s="0" t="n">
        <f aca="false">G293*G293</f>
        <v>1086.81269969977</v>
      </c>
      <c r="I293" s="0" t="n">
        <f aca="false">1000*COUNT(Q$24:Q293)/N$16</f>
        <v>43.4502735757966</v>
      </c>
      <c r="J293" s="0" t="n">
        <f aca="false">$F$22*H293+$E$22*G293+$D$22</f>
        <v>807.914332500454</v>
      </c>
      <c r="K293" s="0" t="n">
        <f aca="false">J293/$F$9</f>
        <v>0.424078080340595</v>
      </c>
      <c r="L293" s="0" t="n">
        <f aca="false">K293*M293</f>
        <v>0.00207022409140238</v>
      </c>
      <c r="M293" s="0" t="n">
        <f aca="false">N293</f>
        <v>0.00488170501465131</v>
      </c>
      <c r="N293" s="0" t="n">
        <f aca="false">3600/(B293*N$15)</f>
        <v>0.00488170501465131</v>
      </c>
      <c r="O293" s="0" t="n">
        <f aca="false">ROUND(A293*P$13,0)</f>
        <v>327956</v>
      </c>
      <c r="P293" s="0" t="n">
        <f aca="false">O293-O292</f>
        <v>1221</v>
      </c>
      <c r="Q293" s="0" t="n">
        <f aca="false">F$9*(Q$23-P$13*1000/(P293*N$16))*P$13/SUM(P$24:P293)</f>
        <v>840.479392411179</v>
      </c>
      <c r="R293" s="0" t="n">
        <f aca="false">F$9*((Q$23^2 - (P$13*1000/(P293*N$16))^2)/2)/(1000*COUNT(Q$24:Q293)/N$16)</f>
        <v>840.339465479847</v>
      </c>
    </row>
    <row r="294" customFormat="false" ht="13.8" hidden="false" customHeight="false" outlineLevel="0" collapsed="false">
      <c r="A294" s="0" t="n">
        <f aca="false">SUM(M$23:M294)</f>
        <v>1.31670537868766</v>
      </c>
      <c r="B294" s="0" t="n">
        <f aca="false">C294*3600/1609.344</f>
        <v>73.7400953031517</v>
      </c>
      <c r="C294" s="0" t="n">
        <f aca="false">G294</f>
        <v>32.9647722043209</v>
      </c>
      <c r="D294" s="0" t="n">
        <f aca="false">(C294+C293)/2</f>
        <v>32.9658073163666</v>
      </c>
      <c r="E294" s="0" t="n">
        <f aca="false">F294*$F$9</f>
        <v>7.88799889676139</v>
      </c>
      <c r="F294" s="0" t="n">
        <f aca="false">(C293-C294)/0.5</f>
        <v>0.00414044818280956</v>
      </c>
      <c r="G294" s="0" t="n">
        <f aca="false">G293-L293</f>
        <v>32.9647722043209</v>
      </c>
      <c r="H294" s="0" t="n">
        <f aca="false">G294*G294</f>
        <v>1086.67620648277</v>
      </c>
      <c r="I294" s="0" t="n">
        <f aca="false">1000*COUNT(Q$24:Q294)/N$16</f>
        <v>43.6112005149662</v>
      </c>
      <c r="J294" s="0" t="n">
        <f aca="false">$F$22*H294+$E$22*G294+$D$22</f>
        <v>807.840335491761</v>
      </c>
      <c r="K294" s="0" t="n">
        <f aca="false">J294/$F$9</f>
        <v>0.424039238958366</v>
      </c>
      <c r="L294" s="0" t="n">
        <f aca="false">K294*M294</f>
        <v>0.00207016447968283</v>
      </c>
      <c r="M294" s="0" t="n">
        <f aca="false">N294</f>
        <v>0.0048820115911162</v>
      </c>
      <c r="N294" s="0" t="n">
        <f aca="false">3600/(B294*N$15)</f>
        <v>0.0048820115911162</v>
      </c>
      <c r="O294" s="0" t="n">
        <f aca="false">ROUND(A294*P$13,0)</f>
        <v>329176</v>
      </c>
      <c r="P294" s="0" t="n">
        <f aca="false">O294-O293</f>
        <v>1220</v>
      </c>
      <c r="Q294" s="0" t="n">
        <f aca="false">F$9*(Q$23-P$13*1000/(P294*N$16))*P$13/SUM(P$24:P294)</f>
        <v>798.132709724111</v>
      </c>
      <c r="R294" s="0" t="n">
        <f aca="false">F$9*((Q$23^2 - (P$13*1000/(P294*N$16))^2)/2)/(1000*COUNT(Q$24:Q294)/N$16)</f>
        <v>798.347881912306</v>
      </c>
    </row>
    <row r="295" customFormat="false" ht="13.8" hidden="false" customHeight="false" outlineLevel="0" collapsed="false">
      <c r="A295" s="0" t="n">
        <f aca="false">SUM(M$23:M295)</f>
        <v>1.32158769688492</v>
      </c>
      <c r="B295" s="0" t="n">
        <f aca="false">C295*3600/1609.344</f>
        <v>73.7354644770966</v>
      </c>
      <c r="C295" s="0" t="n">
        <f aca="false">G295</f>
        <v>32.9627020398412</v>
      </c>
      <c r="D295" s="0" t="n">
        <f aca="false">(C295+C294)/2</f>
        <v>32.9637371220811</v>
      </c>
      <c r="E295" s="0" t="n">
        <f aca="false">F295*$F$9</f>
        <v>7.88777176328459</v>
      </c>
      <c r="F295" s="0" t="n">
        <f aca="false">(C294-C295)/0.5</f>
        <v>0.004140328959366</v>
      </c>
      <c r="G295" s="0" t="n">
        <f aca="false">G294-L294</f>
        <v>32.9627020398412</v>
      </c>
      <c r="H295" s="0" t="n">
        <f aca="false">G295*G295</f>
        <v>1086.53972576735</v>
      </c>
      <c r="I295" s="0" t="n">
        <f aca="false">1000*COUNT(Q$24:Q295)/N$16</f>
        <v>43.7721274541358</v>
      </c>
      <c r="J295" s="0" t="n">
        <f aca="false">$F$22*H295+$E$22*G295+$D$22</f>
        <v>807.766344772867</v>
      </c>
      <c r="K295" s="0" t="n">
        <f aca="false">J295/$F$9</f>
        <v>0.424000400877681</v>
      </c>
      <c r="L295" s="0" t="n">
        <f aca="false">K295*M295</f>
        <v>0.00207010487285094</v>
      </c>
      <c r="M295" s="0" t="n">
        <f aca="false">N295</f>
        <v>0.00488231819726072</v>
      </c>
      <c r="N295" s="0" t="n">
        <f aca="false">3600/(B295*N$15)</f>
        <v>0.00488231819726072</v>
      </c>
      <c r="O295" s="0" t="n">
        <f aca="false">ROUND(A295*P$13,0)</f>
        <v>330397</v>
      </c>
      <c r="P295" s="0" t="n">
        <f aca="false">O295-O294</f>
        <v>1221</v>
      </c>
      <c r="Q295" s="0" t="n">
        <f aca="false">F$9*(Q$23-P$13*1000/(P295*N$16))*P$13/SUM(P$24:P295)</f>
        <v>834.247226878456</v>
      </c>
      <c r="R295" s="0" t="n">
        <f aca="false">F$9*((Q$23^2 - (P$13*1000/(P295*N$16))^2)/2)/(1000*COUNT(Q$24:Q295)/N$16)</f>
        <v>834.160498821907</v>
      </c>
    </row>
    <row r="296" customFormat="false" ht="13.8" hidden="false" customHeight="false" outlineLevel="0" collapsed="false">
      <c r="A296" s="0" t="n">
        <f aca="false">SUM(M$23:M296)</f>
        <v>1.32647032171801</v>
      </c>
      <c r="B296" s="0" t="n">
        <f aca="false">C296*3600/1609.344</f>
        <v>73.7308337843781</v>
      </c>
      <c r="C296" s="0" t="n">
        <f aca="false">G296</f>
        <v>32.9606319349684</v>
      </c>
      <c r="D296" s="0" t="n">
        <f aca="false">(C296+C295)/2</f>
        <v>32.9616669874048</v>
      </c>
      <c r="E296" s="0" t="n">
        <f aca="false">F296*$F$9</f>
        <v>7.88754464843415</v>
      </c>
      <c r="F296" s="0" t="n">
        <f aca="false">(C295-C296)/0.5</f>
        <v>0.00414020974569951</v>
      </c>
      <c r="G296" s="0" t="n">
        <f aca="false">G295-L295</f>
        <v>32.9606319349684</v>
      </c>
      <c r="H296" s="0" t="n">
        <f aca="false">G296*G296</f>
        <v>1086.40325755246</v>
      </c>
      <c r="I296" s="0" t="n">
        <f aca="false">1000*COUNT(Q$24:Q296)/N$16</f>
        <v>43.9330543933054</v>
      </c>
      <c r="J296" s="0" t="n">
        <f aca="false">$F$22*H296+$E$22*G296+$D$22</f>
        <v>807.692360343237</v>
      </c>
      <c r="K296" s="0" t="n">
        <f aca="false">J296/$F$9</f>
        <v>0.423961566098262</v>
      </c>
      <c r="L296" s="0" t="n">
        <f aca="false">K296*M296</f>
        <v>0.0020700452709069</v>
      </c>
      <c r="M296" s="0" t="n">
        <f aca="false">N296</f>
        <v>0.00488262483308952</v>
      </c>
      <c r="N296" s="0" t="n">
        <f aca="false">3600/(B296*N$15)</f>
        <v>0.00488262483308952</v>
      </c>
      <c r="O296" s="0" t="n">
        <f aca="false">ROUND(A296*P$13,0)</f>
        <v>331618</v>
      </c>
      <c r="P296" s="0" t="n">
        <f aca="false">O296-O295</f>
        <v>1221</v>
      </c>
      <c r="Q296" s="0" t="n">
        <f aca="false">F$9*(Q$23-P$13*1000/(P296*N$16))*P$13/SUM(P$24:P296)</f>
        <v>831.164417031479</v>
      </c>
      <c r="R296" s="0" t="n">
        <f aca="false">F$9*((Q$23^2 - (P$13*1000/(P296*N$16))^2)/2)/(1000*COUNT(Q$24:Q296)/N$16)</f>
        <v>831.104965859189</v>
      </c>
    </row>
    <row r="297" customFormat="false" ht="13.8" hidden="false" customHeight="false" outlineLevel="0" collapsed="false">
      <c r="A297" s="0" t="n">
        <f aca="false">SUM(M$23:M297)</f>
        <v>1.33135325321661</v>
      </c>
      <c r="B297" s="0" t="n">
        <f aca="false">C297*3600/1609.344</f>
        <v>73.7262032249854</v>
      </c>
      <c r="C297" s="0" t="n">
        <f aca="false">G297</f>
        <v>32.9585618896975</v>
      </c>
      <c r="D297" s="0" t="n">
        <f aca="false">(C297+C296)/2</f>
        <v>32.9595969123329</v>
      </c>
      <c r="E297" s="0" t="n">
        <f aca="false">F297*$F$9</f>
        <v>7.88731755221008</v>
      </c>
      <c r="F297" s="0" t="n">
        <f aca="false">(C296-C297)/0.5</f>
        <v>0.00414009054181008</v>
      </c>
      <c r="G297" s="0" t="n">
        <f aca="false">G296-L296</f>
        <v>32.9585618896975</v>
      </c>
      <c r="H297" s="0" t="n">
        <f aca="false">G297*G297</f>
        <v>1086.26680183702</v>
      </c>
      <c r="I297" s="0" t="n">
        <f aca="false">1000*COUNT(Q$24:Q297)/N$16</f>
        <v>44.0939813324751</v>
      </c>
      <c r="J297" s="0" t="n">
        <f aca="false">$F$22*H297+$E$22*G297+$D$22</f>
        <v>807.618382202339</v>
      </c>
      <c r="K297" s="0" t="n">
        <f aca="false">J297/$F$9</f>
        <v>0.423922734619828</v>
      </c>
      <c r="L297" s="0" t="n">
        <f aca="false">K297*M297</f>
        <v>0.00206998567385087</v>
      </c>
      <c r="M297" s="0" t="n">
        <f aca="false">N297</f>
        <v>0.00488293149860724</v>
      </c>
      <c r="N297" s="0" t="n">
        <f aca="false">3600/(B297*N$15)</f>
        <v>0.00488293149860724</v>
      </c>
      <c r="O297" s="0" t="n">
        <f aca="false">ROUND(A297*P$13,0)</f>
        <v>332838</v>
      </c>
      <c r="P297" s="0" t="n">
        <f aca="false">O297-O296</f>
        <v>1220</v>
      </c>
      <c r="Q297" s="0" t="n">
        <f aca="false">F$9*(Q$23-P$13*1000/(P297*N$16))*P$13/SUM(P$24:P297)</f>
        <v>789.319600300553</v>
      </c>
      <c r="R297" s="0" t="n">
        <f aca="false">F$9*((Q$23^2 - (P$13*1000/(P297*N$16))^2)/2)/(1000*COUNT(Q$24:Q297)/N$16)</f>
        <v>789.606846708886</v>
      </c>
    </row>
    <row r="298" customFormat="false" ht="13.8" hidden="false" customHeight="false" outlineLevel="0" collapsed="false">
      <c r="A298" s="0" t="n">
        <f aca="false">SUM(M$23:M298)</f>
        <v>1.33623649141043</v>
      </c>
      <c r="B298" s="0" t="n">
        <f aca="false">C298*3600/1609.344</f>
        <v>73.7215727989076</v>
      </c>
      <c r="C298" s="0" t="n">
        <f aca="false">G298</f>
        <v>32.9564919040236</v>
      </c>
      <c r="D298" s="0" t="n">
        <f aca="false">(C298+C297)/2</f>
        <v>32.9575268968606</v>
      </c>
      <c r="E298" s="0" t="n">
        <f aca="false">F298*$F$9</f>
        <v>7.88709047461237</v>
      </c>
      <c r="F298" s="0" t="n">
        <f aca="false">(C297-C298)/0.5</f>
        <v>0.00413997134769772</v>
      </c>
      <c r="G298" s="0" t="n">
        <f aca="false">G297-L297</f>
        <v>32.9564919040236</v>
      </c>
      <c r="H298" s="0" t="n">
        <f aca="false">G298*G298</f>
        <v>1086.13035861998</v>
      </c>
      <c r="I298" s="0" t="n">
        <f aca="false">1000*COUNT(Q$24:Q298)/N$16</f>
        <v>44.2549082716447</v>
      </c>
      <c r="J298" s="0" t="n">
        <f aca="false">$F$22*H298+$E$22*G298+$D$22</f>
        <v>807.544410349638</v>
      </c>
      <c r="K298" s="0" t="n">
        <f aca="false">J298/$F$9</f>
        <v>0.423883906442098</v>
      </c>
      <c r="L298" s="0" t="n">
        <f aca="false">K298*M298</f>
        <v>0.00206992608168306</v>
      </c>
      <c r="M298" s="0" t="n">
        <f aca="false">N298</f>
        <v>0.00488323819381855</v>
      </c>
      <c r="N298" s="0" t="n">
        <f aca="false">3600/(B298*N$15)</f>
        <v>0.00488323819381855</v>
      </c>
      <c r="O298" s="0" t="n">
        <f aca="false">ROUND(A298*P$13,0)</f>
        <v>334059</v>
      </c>
      <c r="P298" s="0" t="n">
        <f aca="false">O298-O297</f>
        <v>1221</v>
      </c>
      <c r="Q298" s="0" t="n">
        <f aca="false">F$9*(Q$23-P$13*1000/(P298*N$16))*P$13/SUM(P$24:P298)</f>
        <v>825.069126406998</v>
      </c>
      <c r="R298" s="0" t="n">
        <f aca="false">F$9*((Q$23^2 - (P$13*1000/(P298*N$16))^2)/2)/(1000*COUNT(Q$24:Q298)/N$16)</f>
        <v>825.060566107486</v>
      </c>
    </row>
    <row r="299" customFormat="false" ht="13.8" hidden="false" customHeight="false" outlineLevel="0" collapsed="false">
      <c r="A299" s="0" t="n">
        <f aca="false">SUM(M$23:M299)</f>
        <v>1.34112003632916</v>
      </c>
      <c r="B299" s="0" t="n">
        <f aca="false">C299*3600/1609.344</f>
        <v>73.7169425061336</v>
      </c>
      <c r="C299" s="0" t="n">
        <f aca="false">G299</f>
        <v>32.954421977942</v>
      </c>
      <c r="D299" s="0" t="n">
        <f aca="false">(C299+C298)/2</f>
        <v>32.9554569409828</v>
      </c>
      <c r="E299" s="0" t="n">
        <f aca="false">F299*$F$9</f>
        <v>7.88686341564103</v>
      </c>
      <c r="F299" s="0" t="n">
        <f aca="false">(C298-C299)/0.5</f>
        <v>0.00413985216336243</v>
      </c>
      <c r="G299" s="0" t="n">
        <f aca="false">G298-L298</f>
        <v>32.954421977942</v>
      </c>
      <c r="H299" s="0" t="n">
        <f aca="false">G299*G299</f>
        <v>1085.99392790026</v>
      </c>
      <c r="I299" s="0" t="n">
        <f aca="false">1000*COUNT(Q$24:Q299)/N$16</f>
        <v>44.4158352108143</v>
      </c>
      <c r="J299" s="0" t="n">
        <f aca="false">$F$22*H299+$E$22*G299+$D$22</f>
        <v>807.4704447846</v>
      </c>
      <c r="K299" s="0" t="n">
        <f aca="false">J299/$F$9</f>
        <v>0.423845081564793</v>
      </c>
      <c r="L299" s="0" t="n">
        <f aca="false">K299*M299</f>
        <v>0.00206986649440364</v>
      </c>
      <c r="M299" s="0" t="n">
        <f aca="false">N299</f>
        <v>0.0048835449187281</v>
      </c>
      <c r="N299" s="0" t="n">
        <f aca="false">3600/(B299*N$15)</f>
        <v>0.0048835449187281</v>
      </c>
      <c r="O299" s="0" t="n">
        <f aca="false">ROUND(A299*P$13,0)</f>
        <v>335280</v>
      </c>
      <c r="P299" s="0" t="n">
        <f aca="false">O299-O298</f>
        <v>1221</v>
      </c>
      <c r="Q299" s="0" t="n">
        <f aca="false">F$9*(Q$23-P$13*1000/(P299*N$16))*P$13/SUM(P$24:P299)</f>
        <v>822.05365285772</v>
      </c>
      <c r="R299" s="0" t="n">
        <f aca="false">F$9*((Q$23^2 - (P$13*1000/(P299*N$16))^2)/2)/(1000*COUNT(Q$24:Q299)/N$16)</f>
        <v>822.071216230285</v>
      </c>
    </row>
    <row r="300" customFormat="false" ht="13.8" hidden="false" customHeight="false" outlineLevel="0" collapsed="false">
      <c r="A300" s="0" t="n">
        <f aca="false">SUM(M$23:M300)</f>
        <v>1.3460038880025</v>
      </c>
      <c r="B300" s="0" t="n">
        <f aca="false">C300*3600/1609.344</f>
        <v>73.7123123466526</v>
      </c>
      <c r="C300" s="0" t="n">
        <f aca="false">G300</f>
        <v>32.9523521114476</v>
      </c>
      <c r="D300" s="0" t="n">
        <f aca="false">(C300+C299)/2</f>
        <v>32.9533870446948</v>
      </c>
      <c r="E300" s="0" t="n">
        <f aca="false">F300*$F$9</f>
        <v>7.88663637529606</v>
      </c>
      <c r="F300" s="0" t="n">
        <f aca="false">(C299-C300)/0.5</f>
        <v>0.00413973298880421</v>
      </c>
      <c r="G300" s="0" t="n">
        <f aca="false">G299-L299</f>
        <v>32.9523521114476</v>
      </c>
      <c r="H300" s="0" t="n">
        <f aca="false">G300*G300</f>
        <v>1085.85750967682</v>
      </c>
      <c r="I300" s="0" t="n">
        <f aca="false">1000*COUNT(Q$24:Q300)/N$16</f>
        <v>44.5767621499839</v>
      </c>
      <c r="J300" s="0" t="n">
        <f aca="false">$F$22*H300+$E$22*G300+$D$22</f>
        <v>807.396485506692</v>
      </c>
      <c r="K300" s="0" t="n">
        <f aca="false">J300/$F$9</f>
        <v>0.423806259987632</v>
      </c>
      <c r="L300" s="0" t="n">
        <f aca="false">K300*M300</f>
        <v>0.00206980691201279</v>
      </c>
      <c r="M300" s="0" t="n">
        <f aca="false">N300</f>
        <v>0.00488385167334054</v>
      </c>
      <c r="N300" s="0" t="n">
        <f aca="false">3600/(B300*N$15)</f>
        <v>0.00488385167334054</v>
      </c>
      <c r="O300" s="0" t="n">
        <f aca="false">ROUND(A300*P$13,0)</f>
        <v>336501</v>
      </c>
      <c r="P300" s="0" t="n">
        <f aca="false">O300-O299</f>
        <v>1221</v>
      </c>
      <c r="Q300" s="0" t="n">
        <f aca="false">F$9*(Q$23-P$13*1000/(P300*N$16))*P$13/SUM(P$24:P300)</f>
        <v>819.060141027635</v>
      </c>
      <c r="R300" s="0" t="n">
        <f aca="false">F$9*((Q$23^2 - (P$13*1000/(P300*N$16))^2)/2)/(1000*COUNT(Q$24:Q300)/N$16)</f>
        <v>819.10345010671</v>
      </c>
    </row>
    <row r="301" customFormat="false" ht="13.8" hidden="false" customHeight="false" outlineLevel="0" collapsed="false">
      <c r="A301" s="0" t="n">
        <f aca="false">SUM(M$23:M301)</f>
        <v>1.35088804646016</v>
      </c>
      <c r="B301" s="0" t="n">
        <f aca="false">C301*3600/1609.344</f>
        <v>73.7076823204535</v>
      </c>
      <c r="C301" s="0" t="n">
        <f aca="false">G301</f>
        <v>32.9502823045355</v>
      </c>
      <c r="D301" s="0" t="n">
        <f aca="false">(C301+C300)/2</f>
        <v>32.9513172079915</v>
      </c>
      <c r="E301" s="0" t="n">
        <f aca="false">F301*$F$9</f>
        <v>7.88640935357745</v>
      </c>
      <c r="F301" s="0" t="n">
        <f aca="false">(C300-C301)/0.5</f>
        <v>0.00413961382402306</v>
      </c>
      <c r="G301" s="0" t="n">
        <f aca="false">G300-L300</f>
        <v>32.9502823045355</v>
      </c>
      <c r="H301" s="0" t="n">
        <f aca="false">G301*G301</f>
        <v>1085.72110394859</v>
      </c>
      <c r="I301" s="0" t="n">
        <f aca="false">1000*COUNT(Q$24:Q301)/N$16</f>
        <v>44.7376890891535</v>
      </c>
      <c r="J301" s="0" t="n">
        <f aca="false">$F$22*H301+$E$22*G301+$D$22</f>
        <v>807.32253251538</v>
      </c>
      <c r="K301" s="0" t="n">
        <f aca="false">J301/$F$9</f>
        <v>0.423767441710335</v>
      </c>
      <c r="L301" s="0" t="n">
        <f aca="false">K301*M301</f>
        <v>0.00206974733451071</v>
      </c>
      <c r="M301" s="0" t="n">
        <f aca="false">N301</f>
        <v>0.00488415845766055</v>
      </c>
      <c r="N301" s="0" t="n">
        <f aca="false">3600/(B301*N$15)</f>
        <v>0.00488415845766055</v>
      </c>
      <c r="O301" s="0" t="n">
        <f aca="false">ROUND(A301*P$13,0)</f>
        <v>337722</v>
      </c>
      <c r="P301" s="0" t="n">
        <f aca="false">O301-O300</f>
        <v>1221</v>
      </c>
      <c r="Q301" s="0" t="n">
        <f aca="false">F$9*(Q$23-P$13*1000/(P301*N$16))*P$13/SUM(P$24:P301)</f>
        <v>816.088351866169</v>
      </c>
      <c r="R301" s="0" t="n">
        <f aca="false">F$9*((Q$23^2 - (P$13*1000/(P301*N$16))^2)/2)/(1000*COUNT(Q$24:Q301)/N$16)</f>
        <v>816.157034818556</v>
      </c>
    </row>
    <row r="302" customFormat="false" ht="13.8" hidden="false" customHeight="false" outlineLevel="0" collapsed="false">
      <c r="A302" s="0" t="n">
        <f aca="false">SUM(M$23:M302)</f>
        <v>1.35577251173186</v>
      </c>
      <c r="B302" s="0" t="n">
        <f aca="false">C302*3600/1609.344</f>
        <v>73.7030524275256</v>
      </c>
      <c r="C302" s="0" t="n">
        <f aca="false">G302</f>
        <v>32.948212557201</v>
      </c>
      <c r="D302" s="0" t="n">
        <f aca="false">(C302+C301)/2</f>
        <v>32.9492474308683</v>
      </c>
      <c r="E302" s="0" t="n">
        <f aca="false">F302*$F$9</f>
        <v>7.88618235048521</v>
      </c>
      <c r="F302" s="0" t="n">
        <f aca="false">(C301-C302)/0.5</f>
        <v>0.00413949466901897</v>
      </c>
      <c r="G302" s="0" t="n">
        <f aca="false">G301-L301</f>
        <v>32.948212557201</v>
      </c>
      <c r="H302" s="0" t="n">
        <f aca="false">G302*G302</f>
        <v>1085.5847107145</v>
      </c>
      <c r="I302" s="0" t="n">
        <f aca="false">1000*COUNT(Q$24:Q302)/N$16</f>
        <v>44.8986160283231</v>
      </c>
      <c r="J302" s="0" t="n">
        <f aca="false">$F$22*H302+$E$22*G302+$D$22</f>
        <v>807.248585810129</v>
      </c>
      <c r="K302" s="0" t="n">
        <f aca="false">J302/$F$9</f>
        <v>0.423728626732622</v>
      </c>
      <c r="L302" s="0" t="n">
        <f aca="false">K302*M302</f>
        <v>0.00206968776189756</v>
      </c>
      <c r="M302" s="0" t="n">
        <f aca="false">N302</f>
        <v>0.00488446527169277</v>
      </c>
      <c r="N302" s="0" t="n">
        <f aca="false">3600/(B302*N$15)</f>
        <v>0.00488446527169277</v>
      </c>
      <c r="O302" s="0" t="n">
        <f aca="false">ROUND(A302*P$13,0)</f>
        <v>338943</v>
      </c>
      <c r="P302" s="0" t="n">
        <f aca="false">O302-O301</f>
        <v>1221</v>
      </c>
      <c r="Q302" s="0" t="n">
        <f aca="false">F$9*(Q$23-P$13*1000/(P302*N$16))*P$13/SUM(P$24:P302)</f>
        <v>813.138049779587</v>
      </c>
      <c r="R302" s="0" t="n">
        <f aca="false">F$9*((Q$23^2 - (P$13*1000/(P302*N$16))^2)/2)/(1000*COUNT(Q$24:Q302)/N$16)</f>
        <v>813.231740786949</v>
      </c>
    </row>
    <row r="303" customFormat="false" ht="13.8" hidden="false" customHeight="false" outlineLevel="0" collapsed="false">
      <c r="A303" s="0" t="n">
        <f aca="false">SUM(M$23:M303)</f>
        <v>1.3606572838473</v>
      </c>
      <c r="B303" s="0" t="n">
        <f aca="false">C303*3600/1609.344</f>
        <v>73.6984226678578</v>
      </c>
      <c r="C303" s="0" t="n">
        <f aca="false">G303</f>
        <v>32.9461428694391</v>
      </c>
      <c r="D303" s="0" t="n">
        <f aca="false">(C303+C302)/2</f>
        <v>32.9471777133201</v>
      </c>
      <c r="E303" s="0" t="n">
        <f aca="false">F303*$F$9</f>
        <v>7.88595536601933</v>
      </c>
      <c r="F303" s="0" t="n">
        <f aca="false">(C302-C303)/0.5</f>
        <v>0.00413937552379196</v>
      </c>
      <c r="G303" s="0" t="n">
        <f aca="false">G302-L302</f>
        <v>32.9461428694391</v>
      </c>
      <c r="H303" s="0" t="n">
        <f aca="false">G303*G303</f>
        <v>1085.4483299735</v>
      </c>
      <c r="I303" s="0" t="n">
        <f aca="false">1000*COUNT(Q$24:Q303)/N$16</f>
        <v>45.0595429674928</v>
      </c>
      <c r="J303" s="0" t="n">
        <f aca="false">$F$22*H303+$E$22*G303+$D$22</f>
        <v>807.174645390407</v>
      </c>
      <c r="K303" s="0" t="n">
        <f aca="false">J303/$F$9</f>
        <v>0.423689815054212</v>
      </c>
      <c r="L303" s="0" t="n">
        <f aca="false">K303*M303</f>
        <v>0.00206962819417354</v>
      </c>
      <c r="M303" s="0" t="n">
        <f aca="false">N303</f>
        <v>0.00488477211544186</v>
      </c>
      <c r="N303" s="0" t="n">
        <f aca="false">3600/(B303*N$15)</f>
        <v>0.00488477211544186</v>
      </c>
      <c r="O303" s="0" t="n">
        <f aca="false">ROUND(A303*P$13,0)</f>
        <v>340164</v>
      </c>
      <c r="P303" s="0" t="n">
        <f aca="false">O303-O302</f>
        <v>1221</v>
      </c>
      <c r="Q303" s="0" t="n">
        <f aca="false">F$9*(Q$23-P$13*1000/(P303*N$16))*P$13/SUM(P$24:P303)</f>
        <v>810.20900256873</v>
      </c>
      <c r="R303" s="0" t="n">
        <f aca="false">F$9*((Q$23^2 - (P$13*1000/(P303*N$16))^2)/2)/(1000*COUNT(Q$24:Q303)/N$16)</f>
        <v>810.32734171271</v>
      </c>
    </row>
    <row r="304" customFormat="false" ht="13.8" hidden="false" customHeight="false" outlineLevel="0" collapsed="false">
      <c r="A304" s="0" t="n">
        <f aca="false">SUM(M$23:M304)</f>
        <v>1.36554236283621</v>
      </c>
      <c r="B304" s="0" t="n">
        <f aca="false">C304*3600/1609.344</f>
        <v>73.6937930414392</v>
      </c>
      <c r="C304" s="0" t="n">
        <f aca="false">G304</f>
        <v>32.944073241245</v>
      </c>
      <c r="D304" s="0" t="n">
        <f aca="false">(C304+C303)/2</f>
        <v>32.9451080553421</v>
      </c>
      <c r="E304" s="0" t="n">
        <f aca="false">F304*$F$9</f>
        <v>7.88572840017982</v>
      </c>
      <c r="F304" s="0" t="n">
        <f aca="false">(C303-C304)/0.5</f>
        <v>0.00413925638834201</v>
      </c>
      <c r="G304" s="0" t="n">
        <f aca="false">G303-L303</f>
        <v>32.944073241245</v>
      </c>
      <c r="H304" s="0" t="n">
        <f aca="false">G304*G304</f>
        <v>1085.31196172451</v>
      </c>
      <c r="I304" s="0" t="n">
        <f aca="false">1000*COUNT(Q$24:Q304)/N$16</f>
        <v>45.2204699066624</v>
      </c>
      <c r="J304" s="0" t="n">
        <f aca="false">$F$22*H304+$E$22*G304+$D$22</f>
        <v>807.10071125568</v>
      </c>
      <c r="K304" s="0" t="n">
        <f aca="false">J304/$F$9</f>
        <v>0.423651006674827</v>
      </c>
      <c r="L304" s="0" t="n">
        <f aca="false">K304*M304</f>
        <v>0.00206956863133882</v>
      </c>
      <c r="M304" s="0" t="n">
        <f aca="false">N304</f>
        <v>0.00488507898891249</v>
      </c>
      <c r="N304" s="0" t="n">
        <f aca="false">3600/(B304*N$15)</f>
        <v>0.00488507898891249</v>
      </c>
      <c r="O304" s="0" t="n">
        <f aca="false">ROUND(A304*P$13,0)</f>
        <v>341386</v>
      </c>
      <c r="P304" s="0" t="n">
        <f aca="false">O304-O303</f>
        <v>1222</v>
      </c>
      <c r="Q304" s="0" t="n">
        <f aca="false">F$9*(Q$23-P$13*1000/(P304*N$16))*P$13/SUM(P$24:P304)</f>
        <v>845.049303049518</v>
      </c>
      <c r="R304" s="0" t="n">
        <f aca="false">F$9*((Q$23^2 - (P$13*1000/(P304*N$16))^2)/2)/(1000*COUNT(Q$24:Q304)/N$16)</f>
        <v>844.858262840714</v>
      </c>
    </row>
    <row r="305" customFormat="false" ht="13.8" hidden="false" customHeight="false" outlineLevel="0" collapsed="false">
      <c r="A305" s="0" t="n">
        <f aca="false">SUM(M$23:M305)</f>
        <v>1.37042774872832</v>
      </c>
      <c r="B305" s="0" t="n">
        <f aca="false">C305*3600/1609.344</f>
        <v>73.6891635482588</v>
      </c>
      <c r="C305" s="0" t="n">
        <f aca="false">G305</f>
        <v>32.9420036726136</v>
      </c>
      <c r="D305" s="0" t="n">
        <f aca="false">(C305+C304)/2</f>
        <v>32.9430384569293</v>
      </c>
      <c r="E305" s="0" t="n">
        <f aca="false">F305*$F$9</f>
        <v>7.88550145299374</v>
      </c>
      <c r="F305" s="0" t="n">
        <f aca="false">(C304-C305)/0.5</f>
        <v>0.00413913726268333</v>
      </c>
      <c r="G305" s="0" t="n">
        <f aca="false">G304-L304</f>
        <v>32.9420036726136</v>
      </c>
      <c r="H305" s="0" t="n">
        <f aca="false">G305*G305</f>
        <v>1085.17560596649</v>
      </c>
      <c r="I305" s="0" t="n">
        <f aca="false">1000*COUNT(Q$24:Q305)/N$16</f>
        <v>45.381396845832</v>
      </c>
      <c r="J305" s="0" t="n">
        <f aca="false">$F$22*H305+$E$22*G305+$D$22</f>
        <v>807.026783405414</v>
      </c>
      <c r="K305" s="0" t="n">
        <f aca="false">J305/$F$9</f>
        <v>0.423612201594185</v>
      </c>
      <c r="L305" s="0" t="n">
        <f aca="false">K305*M305</f>
        <v>0.0020695090733936</v>
      </c>
      <c r="M305" s="0" t="n">
        <f aca="false">N305</f>
        <v>0.00488538589210932</v>
      </c>
      <c r="N305" s="0" t="n">
        <f aca="false">3600/(B305*N$15)</f>
        <v>0.00488538589210932</v>
      </c>
      <c r="O305" s="0" t="n">
        <f aca="false">ROUND(A305*P$13,0)</f>
        <v>342607</v>
      </c>
      <c r="P305" s="0" t="n">
        <f aca="false">O305-O304</f>
        <v>1221</v>
      </c>
      <c r="Q305" s="0" t="n">
        <f aca="false">F$9*(Q$23-P$13*1000/(P305*N$16))*P$13/SUM(P$24:P305)</f>
        <v>804.411404413814</v>
      </c>
      <c r="R305" s="0" t="n">
        <f aca="false">F$9*((Q$23^2 - (P$13*1000/(P305*N$16))^2)/2)/(1000*COUNT(Q$24:Q305)/N$16)</f>
        <v>804.580339289215</v>
      </c>
    </row>
    <row r="306" customFormat="false" ht="13.8" hidden="false" customHeight="false" outlineLevel="0" collapsed="false">
      <c r="A306" s="0" t="n">
        <f aca="false">SUM(M$23:M306)</f>
        <v>1.37531344155336</v>
      </c>
      <c r="B306" s="0" t="n">
        <f aca="false">C306*3600/1609.344</f>
        <v>73.6845341883058</v>
      </c>
      <c r="C306" s="0" t="n">
        <f aca="false">G306</f>
        <v>32.9399341635402</v>
      </c>
      <c r="D306" s="0" t="n">
        <f aca="false">(C306+C305)/2</f>
        <v>32.9409689180769</v>
      </c>
      <c r="E306" s="0" t="n">
        <f aca="false">F306*$F$9</f>
        <v>7.88527452440696</v>
      </c>
      <c r="F306" s="0" t="n">
        <f aca="false">(C305-C306)/0.5</f>
        <v>0.00413901814678752</v>
      </c>
      <c r="G306" s="0" t="n">
        <f aca="false">G305-L305</f>
        <v>32.9399341635402</v>
      </c>
      <c r="H306" s="0" t="n">
        <f aca="false">G306*G306</f>
        <v>1085.03926269837</v>
      </c>
      <c r="I306" s="0" t="n">
        <f aca="false">1000*COUNT(Q$24:Q306)/N$16</f>
        <v>45.5423237850016</v>
      </c>
      <c r="J306" s="0" t="n">
        <f aca="false">$F$22*H306+$E$22*G306+$D$22</f>
        <v>806.952861839075</v>
      </c>
      <c r="K306" s="0" t="n">
        <f aca="false">J306/$F$9</f>
        <v>0.423573399812006</v>
      </c>
      <c r="L306" s="0" t="n">
        <f aca="false">K306*M306</f>
        <v>0.00206944952033805</v>
      </c>
      <c r="M306" s="0" t="n">
        <f aca="false">N306</f>
        <v>0.00488569282503701</v>
      </c>
      <c r="N306" s="0" t="n">
        <f aca="false">3600/(B306*N$15)</f>
        <v>0.00488569282503701</v>
      </c>
      <c r="O306" s="0" t="n">
        <f aca="false">ROUND(A306*P$13,0)</f>
        <v>343828</v>
      </c>
      <c r="P306" s="0" t="n">
        <f aca="false">O306-O305</f>
        <v>1221</v>
      </c>
      <c r="Q306" s="0" t="n">
        <f aca="false">F$9*(Q$23-P$13*1000/(P306*N$16))*P$13/SUM(P$24:P306)</f>
        <v>801.544778438152</v>
      </c>
      <c r="R306" s="0" t="n">
        <f aca="false">F$9*((Q$23^2 - (P$13*1000/(P306*N$16))^2)/2)/(1000*COUNT(Q$24:Q306)/N$16)</f>
        <v>801.737299221055</v>
      </c>
    </row>
    <row r="307" customFormat="false" ht="13.8" hidden="false" customHeight="false" outlineLevel="0" collapsed="false">
      <c r="A307" s="0" t="n">
        <f aca="false">SUM(M$23:M307)</f>
        <v>1.38019944134106</v>
      </c>
      <c r="B307" s="0" t="n">
        <f aca="false">C307*3600/1609.344</f>
        <v>73.6799049615692</v>
      </c>
      <c r="C307" s="0" t="n">
        <f aca="false">G307</f>
        <v>32.9378647140199</v>
      </c>
      <c r="D307" s="0" t="n">
        <f aca="false">(C307+C306)/2</f>
        <v>32.9388994387801</v>
      </c>
      <c r="E307" s="0" t="n">
        <f aca="false">F307*$F$9</f>
        <v>7.88504761447362</v>
      </c>
      <c r="F307" s="0" t="n">
        <f aca="false">(C306-C307)/0.5</f>
        <v>0.00413889904068299</v>
      </c>
      <c r="G307" s="0" t="n">
        <f aca="false">G306-L306</f>
        <v>32.9378647140199</v>
      </c>
      <c r="H307" s="0" t="n">
        <f aca="false">G307*G307</f>
        <v>1084.90293191908</v>
      </c>
      <c r="I307" s="0" t="n">
        <f aca="false">1000*COUNT(Q$24:Q307)/N$16</f>
        <v>45.7032507241712</v>
      </c>
      <c r="J307" s="0" t="n">
        <f aca="false">$F$22*H307+$E$22*G307+$D$22</f>
        <v>806.878946556131</v>
      </c>
      <c r="K307" s="0" t="n">
        <f aca="false">J307/$F$9</f>
        <v>0.423534601328011</v>
      </c>
      <c r="L307" s="0" t="n">
        <f aca="false">K307*M307</f>
        <v>0.00206938997217236</v>
      </c>
      <c r="M307" s="0" t="n">
        <f aca="false">N307</f>
        <v>0.00488599978770023</v>
      </c>
      <c r="N307" s="0" t="n">
        <f aca="false">3600/(B307*N$15)</f>
        <v>0.00488599978770023</v>
      </c>
      <c r="O307" s="0" t="n">
        <f aca="false">ROUND(A307*P$13,0)</f>
        <v>345050</v>
      </c>
      <c r="P307" s="0" t="n">
        <f aca="false">O307-O306</f>
        <v>1222</v>
      </c>
      <c r="Q307" s="0" t="n">
        <f aca="false">F$9*(Q$23-P$13*1000/(P307*N$16))*P$13/SUM(P$24:P307)</f>
        <v>836.044618895458</v>
      </c>
      <c r="R307" s="0" t="n">
        <f aca="false">F$9*((Q$23^2 - (P$13*1000/(P307*N$16))^2)/2)/(1000*COUNT(Q$24:Q307)/N$16)</f>
        <v>835.933703726199</v>
      </c>
    </row>
    <row r="308" customFormat="false" ht="13.8" hidden="false" customHeight="false" outlineLevel="0" collapsed="false">
      <c r="A308" s="0" t="n">
        <f aca="false">SUM(M$23:M308)</f>
        <v>1.38508574812116</v>
      </c>
      <c r="B308" s="0" t="n">
        <f aca="false">C308*3600/1609.344</f>
        <v>73.675275868038</v>
      </c>
      <c r="C308" s="0" t="n">
        <f aca="false">G308</f>
        <v>32.9357953240477</v>
      </c>
      <c r="D308" s="0" t="n">
        <f aca="false">(C308+C307)/2</f>
        <v>32.9368300190338</v>
      </c>
      <c r="E308" s="0" t="n">
        <f aca="false">F308*$F$9</f>
        <v>7.88482072313957</v>
      </c>
      <c r="F308" s="0" t="n">
        <f aca="false">(C307-C308)/0.5</f>
        <v>0.00413877994434131</v>
      </c>
      <c r="G308" s="0" t="n">
        <f aca="false">G307-L307</f>
        <v>32.9357953240477</v>
      </c>
      <c r="H308" s="0" t="n">
        <f aca="false">G308*G308</f>
        <v>1084.76661362756</v>
      </c>
      <c r="I308" s="0" t="n">
        <f aca="false">1000*COUNT(Q$24:Q308)/N$16</f>
        <v>45.8641776633408</v>
      </c>
      <c r="J308" s="0" t="n">
        <f aca="false">$F$22*H308+$E$22*G308+$D$22</f>
        <v>806.805037556047</v>
      </c>
      <c r="K308" s="0" t="n">
        <f aca="false">J308/$F$9</f>
        <v>0.423495806141919</v>
      </c>
      <c r="L308" s="0" t="n">
        <f aca="false">K308*M308</f>
        <v>0.00206933042889672</v>
      </c>
      <c r="M308" s="0" t="n">
        <f aca="false">N308</f>
        <v>0.00488630678010364</v>
      </c>
      <c r="N308" s="0" t="n">
        <f aca="false">3600/(B308*N$15)</f>
        <v>0.00488630678010364</v>
      </c>
      <c r="O308" s="0" t="n">
        <f aca="false">ROUND(A308*P$13,0)</f>
        <v>346271</v>
      </c>
      <c r="P308" s="0" t="n">
        <f aca="false">O308-O307</f>
        <v>1221</v>
      </c>
      <c r="Q308" s="0" t="n">
        <f aca="false">F$9*(Q$23-P$13*1000/(P308*N$16))*P$13/SUM(P$24:P308)</f>
        <v>795.870079916038</v>
      </c>
      <c r="R308" s="0" t="n">
        <f aca="false">F$9*((Q$23^2 - (P$13*1000/(P308*N$16))^2)/2)/(1000*COUNT(Q$24:Q308)/N$16)</f>
        <v>796.111072559855</v>
      </c>
    </row>
    <row r="309" customFormat="false" ht="13.8" hidden="false" customHeight="false" outlineLevel="0" collapsed="false">
      <c r="A309" s="0" t="n">
        <f aca="false">SUM(M$23:M309)</f>
        <v>1.38997236192341</v>
      </c>
      <c r="B309" s="0" t="n">
        <f aca="false">C309*3600/1609.344</f>
        <v>73.6706469077014</v>
      </c>
      <c r="C309" s="0" t="n">
        <f aca="false">G309</f>
        <v>32.9337259936188</v>
      </c>
      <c r="D309" s="0" t="n">
        <f aca="false">(C309+C308)/2</f>
        <v>32.9347606588333</v>
      </c>
      <c r="E309" s="0" t="n">
        <f aca="false">F309*$F$9</f>
        <v>7.88459385045896</v>
      </c>
      <c r="F309" s="0" t="n">
        <f aca="false">(C308-C309)/0.5</f>
        <v>0.00413866085779091</v>
      </c>
      <c r="G309" s="0" t="n">
        <f aca="false">G308-L308</f>
        <v>32.9337259936188</v>
      </c>
      <c r="H309" s="0" t="n">
        <f aca="false">G309*G309</f>
        <v>1084.63030782276</v>
      </c>
      <c r="I309" s="0" t="n">
        <f aca="false">1000*COUNT(Q$24:Q309)/N$16</f>
        <v>46.0251046025105</v>
      </c>
      <c r="J309" s="0" t="n">
        <f aca="false">$F$22*H309+$E$22*G309+$D$22</f>
        <v>806.731134838291</v>
      </c>
      <c r="K309" s="0" t="n">
        <f aca="false">J309/$F$9</f>
        <v>0.423457014253452</v>
      </c>
      <c r="L309" s="0" t="n">
        <f aca="false">K309*M309</f>
        <v>0.0020692708905113</v>
      </c>
      <c r="M309" s="0" t="n">
        <f aca="false">N309</f>
        <v>0.0048866138022519</v>
      </c>
      <c r="N309" s="0" t="n">
        <f aca="false">3600/(B309*N$15)</f>
        <v>0.0048866138022519</v>
      </c>
      <c r="O309" s="0" t="n">
        <f aca="false">ROUND(A309*P$13,0)</f>
        <v>347493</v>
      </c>
      <c r="P309" s="0" t="n">
        <f aca="false">O309-O308</f>
        <v>1222</v>
      </c>
      <c r="Q309" s="0" t="n">
        <f aca="false">F$9*(Q$23-P$13*1000/(P309*N$16))*P$13/SUM(P$24:P309)</f>
        <v>830.146558570931</v>
      </c>
      <c r="R309" s="0" t="n">
        <f aca="false">F$9*((Q$23^2 - (P$13*1000/(P309*N$16))^2)/2)/(1000*COUNT(Q$24:Q309)/N$16)</f>
        <v>830.088013490352</v>
      </c>
    </row>
    <row r="310" customFormat="false" ht="13.8" hidden="false" customHeight="false" outlineLevel="0" collapsed="false">
      <c r="A310" s="0" t="n">
        <f aca="false">SUM(M$23:M310)</f>
        <v>1.39485928277756</v>
      </c>
      <c r="B310" s="0" t="n">
        <f aca="false">C310*3600/1609.344</f>
        <v>73.6660180805483</v>
      </c>
      <c r="C310" s="0" t="n">
        <f aca="false">G310</f>
        <v>32.9316567227283</v>
      </c>
      <c r="D310" s="0" t="n">
        <f aca="false">(C310+C309)/2</f>
        <v>32.9326913581736</v>
      </c>
      <c r="E310" s="0" t="n">
        <f aca="false">F310*$F$9</f>
        <v>7.88436699640471</v>
      </c>
      <c r="F310" s="0" t="n">
        <f aca="false">(C309-C310)/0.5</f>
        <v>0.00413854178101758</v>
      </c>
      <c r="G310" s="0" t="n">
        <f aca="false">G309-L309</f>
        <v>32.9316567227283</v>
      </c>
      <c r="H310" s="0" t="n">
        <f aca="false">G310*G310</f>
        <v>1084.49401450362</v>
      </c>
      <c r="I310" s="0" t="n">
        <f aca="false">1000*COUNT(Q$24:Q310)/N$16</f>
        <v>46.1860315416801</v>
      </c>
      <c r="J310" s="0" t="n">
        <f aca="false">$F$22*H310+$E$22*G310+$D$22</f>
        <v>806.657238402329</v>
      </c>
      <c r="K310" s="0" t="n">
        <f aca="false">J310/$F$9</f>
        <v>0.423418225662327</v>
      </c>
      <c r="L310" s="0" t="n">
        <f aca="false">K310*M310</f>
        <v>0.00206921135701629</v>
      </c>
      <c r="M310" s="0" t="n">
        <f aca="false">N310</f>
        <v>0.0048869208541497</v>
      </c>
      <c r="N310" s="0" t="n">
        <f aca="false">3600/(B310*N$15)</f>
        <v>0.0048869208541497</v>
      </c>
      <c r="O310" s="0" t="n">
        <f aca="false">ROUND(A310*P$13,0)</f>
        <v>348715</v>
      </c>
      <c r="P310" s="0" t="n">
        <f aca="false">O310-O309</f>
        <v>1222</v>
      </c>
      <c r="Q310" s="0" t="n">
        <f aca="false">F$9*(Q$23-P$13*1000/(P310*N$16))*P$13/SUM(P$24:P310)</f>
        <v>827.22743538323</v>
      </c>
      <c r="R310" s="0" t="n">
        <f aca="false">F$9*((Q$23^2 - (P$13*1000/(P310*N$16))^2)/2)/(1000*COUNT(Q$24:Q310)/N$16)</f>
        <v>827.19572076042</v>
      </c>
    </row>
    <row r="311" customFormat="false" ht="13.8" hidden="false" customHeight="false" outlineLevel="0" collapsed="false">
      <c r="A311" s="0" t="n">
        <f aca="false">SUM(M$23:M311)</f>
        <v>1.39974651071336</v>
      </c>
      <c r="B311" s="0" t="n">
        <f aca="false">C311*3600/1609.344</f>
        <v>73.6613893865679</v>
      </c>
      <c r="C311" s="0" t="n">
        <f aca="false">G311</f>
        <v>32.9295875113713</v>
      </c>
      <c r="D311" s="0" t="n">
        <f aca="false">(C311+C310)/2</f>
        <v>32.9306221170498</v>
      </c>
      <c r="E311" s="0" t="n">
        <f aca="false">F311*$F$9</f>
        <v>7.88414016100391</v>
      </c>
      <c r="F311" s="0" t="n">
        <f aca="false">(C310-C311)/0.5</f>
        <v>0.00413842271403553</v>
      </c>
      <c r="G311" s="0" t="n">
        <f aca="false">G310-L310</f>
        <v>32.9295875113713</v>
      </c>
      <c r="H311" s="0" t="n">
        <f aca="false">G311*G311</f>
        <v>1084.35773366906</v>
      </c>
      <c r="I311" s="0" t="n">
        <f aca="false">1000*COUNT(Q$24:Q311)/N$16</f>
        <v>46.3469584808497</v>
      </c>
      <c r="J311" s="0" t="n">
        <f aca="false">$F$22*H311+$E$22*G311+$D$22</f>
        <v>806.583348247627</v>
      </c>
      <c r="K311" s="0" t="n">
        <f aca="false">J311/$F$9</f>
        <v>0.423379440368267</v>
      </c>
      <c r="L311" s="0" t="n">
        <f aca="false">K311*M311</f>
        <v>0.00206915182841187</v>
      </c>
      <c r="M311" s="0" t="n">
        <f aca="false">N311</f>
        <v>0.00488722793580168</v>
      </c>
      <c r="N311" s="0" t="n">
        <f aca="false">3600/(B311*N$15)</f>
        <v>0.00488722793580168</v>
      </c>
      <c r="O311" s="0" t="n">
        <f aca="false">ROUND(A311*P$13,0)</f>
        <v>349937</v>
      </c>
      <c r="P311" s="0" t="n">
        <f aca="false">O311-O310</f>
        <v>1222</v>
      </c>
      <c r="Q311" s="0" t="n">
        <f aca="false">F$9*(Q$23-P$13*1000/(P311*N$16))*P$13/SUM(P$24:P311)</f>
        <v>824.328769838598</v>
      </c>
      <c r="R311" s="0" t="n">
        <f aca="false">F$9*((Q$23^2 - (P$13*1000/(P311*N$16))^2)/2)/(1000*COUNT(Q$24:Q311)/N$16)</f>
        <v>824.323513396669</v>
      </c>
    </row>
    <row r="312" customFormat="false" ht="13.8" hidden="false" customHeight="false" outlineLevel="0" collapsed="false">
      <c r="A312" s="0" t="n">
        <f aca="false">SUM(M$23:M312)</f>
        <v>1.40463404576058</v>
      </c>
      <c r="B312" s="0" t="n">
        <f aca="false">C312*3600/1609.344</f>
        <v>73.6567608257491</v>
      </c>
      <c r="C312" s="0" t="n">
        <f aca="false">G312</f>
        <v>32.9275183595429</v>
      </c>
      <c r="D312" s="0" t="n">
        <f aca="false">(C312+C311)/2</f>
        <v>32.9285529354571</v>
      </c>
      <c r="E312" s="0" t="n">
        <f aca="false">F312*$F$9</f>
        <v>7.88391334422947</v>
      </c>
      <c r="F312" s="0" t="n">
        <f aca="false">(C311-C312)/0.5</f>
        <v>0.00413830365683054</v>
      </c>
      <c r="G312" s="0" t="n">
        <f aca="false">G311-L311</f>
        <v>32.9275183595429</v>
      </c>
      <c r="H312" s="0" t="n">
        <f aca="false">G312*G312</f>
        <v>1084.22146531803</v>
      </c>
      <c r="I312" s="0" t="n">
        <f aca="false">1000*COUNT(Q$24:Q312)/N$16</f>
        <v>46.5078854200193</v>
      </c>
      <c r="J312" s="0" t="n">
        <f aca="false">$F$22*H312+$E$22*G312+$D$22</f>
        <v>806.509464373653</v>
      </c>
      <c r="K312" s="0" t="n">
        <f aca="false">J312/$F$9</f>
        <v>0.423340658370989</v>
      </c>
      <c r="L312" s="0" t="n">
        <f aca="false">K312*M312</f>
        <v>0.00206909230469824</v>
      </c>
      <c r="M312" s="0" t="n">
        <f aca="false">N312</f>
        <v>0.00488753504721253</v>
      </c>
      <c r="N312" s="0" t="n">
        <f aca="false">3600/(B312*N$15)</f>
        <v>0.00488753504721253</v>
      </c>
      <c r="O312" s="0" t="n">
        <f aca="false">ROUND(A312*P$13,0)</f>
        <v>351159</v>
      </c>
      <c r="P312" s="0" t="n">
        <f aca="false">O312-O311</f>
        <v>1222</v>
      </c>
      <c r="Q312" s="0" t="n">
        <f aca="false">F$9*(Q$23-P$13*1000/(P312*N$16))*P$13/SUM(P$24:P312)</f>
        <v>821.450347632732</v>
      </c>
      <c r="R312" s="0" t="n">
        <f aca="false">F$9*((Q$23^2 - (P$13*1000/(P312*N$16))^2)/2)/(1000*COUNT(Q$24:Q312)/N$16)</f>
        <v>821.471182900487</v>
      </c>
    </row>
    <row r="313" customFormat="false" ht="13.8" hidden="false" customHeight="false" outlineLevel="0" collapsed="false">
      <c r="A313" s="0" t="n">
        <f aca="false">SUM(M$23:M313)</f>
        <v>1.40952188794896</v>
      </c>
      <c r="B313" s="0" t="n">
        <f aca="false">C313*3600/1609.344</f>
        <v>73.6521323980811</v>
      </c>
      <c r="C313" s="0" t="n">
        <f aca="false">G313</f>
        <v>32.9254492672382</v>
      </c>
      <c r="D313" s="0" t="n">
        <f aca="false">(C313+C312)/2</f>
        <v>32.9264838133905</v>
      </c>
      <c r="E313" s="0" t="n">
        <f aca="false">F313*$F$9</f>
        <v>7.88368654608139</v>
      </c>
      <c r="F313" s="0" t="n">
        <f aca="false">(C312-C313)/0.5</f>
        <v>0.00413818460940263</v>
      </c>
      <c r="G313" s="0" t="n">
        <f aca="false">G312-L312</f>
        <v>32.9254492672382</v>
      </c>
      <c r="H313" s="0" t="n">
        <f aca="false">G313*G313</f>
        <v>1084.08520944948</v>
      </c>
      <c r="I313" s="0" t="n">
        <f aca="false">1000*COUNT(Q$24:Q313)/N$16</f>
        <v>46.6688123591889</v>
      </c>
      <c r="J313" s="0" t="n">
        <f aca="false">$F$22*H313+$E$22*G313+$D$22</f>
        <v>806.435586779873</v>
      </c>
      <c r="K313" s="0" t="n">
        <f aca="false">J313/$F$9</f>
        <v>0.423301879670216</v>
      </c>
      <c r="L313" s="0" t="n">
        <f aca="false">K313*M313</f>
        <v>0.00206903278587557</v>
      </c>
      <c r="M313" s="0" t="n">
        <f aca="false">N313</f>
        <v>0.00488784218838692</v>
      </c>
      <c r="N313" s="0" t="n">
        <f aca="false">3600/(B313*N$15)</f>
        <v>0.00488784218838692</v>
      </c>
      <c r="O313" s="0" t="n">
        <f aca="false">ROUND(A313*P$13,0)</f>
        <v>352380</v>
      </c>
      <c r="P313" s="0" t="n">
        <f aca="false">O313-O312</f>
        <v>1221</v>
      </c>
      <c r="Q313" s="0" t="n">
        <f aca="false">F$9*(Q$23-P$13*1000/(P313*N$16))*P$13/SUM(P$24:P313)</f>
        <v>782.025412457165</v>
      </c>
      <c r="R313" s="0" t="n">
        <f aca="false">F$9*((Q$23^2 - (P$13*1000/(P313*N$16))^2)/2)/(1000*COUNT(Q$24:Q313)/N$16)</f>
        <v>782.385019584685</v>
      </c>
    </row>
    <row r="314" customFormat="false" ht="13.8" hidden="false" customHeight="false" outlineLevel="0" collapsed="false">
      <c r="A314" s="0" t="n">
        <f aca="false">SUM(M$23:M314)</f>
        <v>1.41441003730829</v>
      </c>
      <c r="B314" s="0" t="n">
        <f aca="false">C314*3600/1609.344</f>
        <v>73.6475041035529</v>
      </c>
      <c r="C314" s="0" t="n">
        <f aca="false">G314</f>
        <v>32.9233802344523</v>
      </c>
      <c r="D314" s="0" t="n">
        <f aca="false">(C314+C313)/2</f>
        <v>32.9244147508452</v>
      </c>
      <c r="E314" s="0" t="n">
        <f aca="false">F314*$F$9</f>
        <v>7.88345976655968</v>
      </c>
      <c r="F314" s="0" t="n">
        <f aca="false">(C313-C314)/0.5</f>
        <v>0.00413806557175178</v>
      </c>
      <c r="G314" s="0" t="n">
        <f aca="false">G313-L313</f>
        <v>32.9233802344523</v>
      </c>
      <c r="H314" s="0" t="n">
        <f aca="false">G314*G314</f>
        <v>1083.94896606233</v>
      </c>
      <c r="I314" s="0" t="n">
        <f aca="false">1000*COUNT(Q$24:Q314)/N$16</f>
        <v>46.8297392983586</v>
      </c>
      <c r="J314" s="0" t="n">
        <f aca="false">$F$22*H314+$E$22*G314+$D$22</f>
        <v>806.361715465754</v>
      </c>
      <c r="K314" s="0" t="n">
        <f aca="false">J314/$F$9</f>
        <v>0.423263104265667</v>
      </c>
      <c r="L314" s="0" t="n">
        <f aca="false">K314*M314</f>
        <v>0.00206897327194404</v>
      </c>
      <c r="M314" s="0" t="n">
        <f aca="false">N314</f>
        <v>0.00488814935932951</v>
      </c>
      <c r="N314" s="0" t="n">
        <f aca="false">3600/(B314*N$15)</f>
        <v>0.00488814935932951</v>
      </c>
      <c r="O314" s="0" t="n">
        <f aca="false">ROUND(A314*P$13,0)</f>
        <v>353603</v>
      </c>
      <c r="P314" s="0" t="n">
        <f aca="false">O314-O313</f>
        <v>1223</v>
      </c>
      <c r="Q314" s="0" t="n">
        <f aca="false">F$9*(Q$23-P$13*1000/(P314*N$16))*P$13/SUM(P$24:P314)</f>
        <v>852.135761694294</v>
      </c>
      <c r="R314" s="0" t="n">
        <f aca="false">F$9*((Q$23^2 - (P$13*1000/(P314*N$16))^2)/2)/(1000*COUNT(Q$24:Q314)/N$16)</f>
        <v>851.865666976102</v>
      </c>
    </row>
    <row r="315" customFormat="false" ht="13.8" hidden="false" customHeight="false" outlineLevel="0" collapsed="false">
      <c r="A315" s="0" t="n">
        <f aca="false">SUM(M$23:M315)</f>
        <v>1.41929849386834</v>
      </c>
      <c r="B315" s="0" t="n">
        <f aca="false">C315*3600/1609.344</f>
        <v>73.6428759421536</v>
      </c>
      <c r="C315" s="0" t="n">
        <f aca="false">G315</f>
        <v>32.9213112611804</v>
      </c>
      <c r="D315" s="0" t="n">
        <f aca="false">(C315+C314)/2</f>
        <v>32.9223457478163</v>
      </c>
      <c r="E315" s="0" t="n">
        <f aca="false">F315*$F$9</f>
        <v>7.88323300569141</v>
      </c>
      <c r="F315" s="0" t="n">
        <f aca="false">(C314-C315)/0.5</f>
        <v>0.00413794654389221</v>
      </c>
      <c r="G315" s="0" t="n">
        <f aca="false">G314-L314</f>
        <v>32.9213112611804</v>
      </c>
      <c r="H315" s="0" t="n">
        <f aca="false">G315*G315</f>
        <v>1083.81273515552</v>
      </c>
      <c r="I315" s="0" t="n">
        <f aca="false">1000*COUNT(Q$24:Q315)/N$16</f>
        <v>46.9906662375282</v>
      </c>
      <c r="J315" s="0" t="n">
        <f aca="false">$F$22*H315+$E$22*G315+$D$22</f>
        <v>806.287850430762</v>
      </c>
      <c r="K315" s="0" t="n">
        <f aca="false">J315/$F$9</f>
        <v>0.423224332157062</v>
      </c>
      <c r="L315" s="0" t="n">
        <f aca="false">K315*M315</f>
        <v>0.00206891376290385</v>
      </c>
      <c r="M315" s="0" t="n">
        <f aca="false">N315</f>
        <v>0.00488845656004499</v>
      </c>
      <c r="N315" s="0" t="n">
        <f aca="false">3600/(B315*N$15)</f>
        <v>0.00488845656004499</v>
      </c>
      <c r="O315" s="0" t="n">
        <f aca="false">ROUND(A315*P$13,0)</f>
        <v>354825</v>
      </c>
      <c r="P315" s="0" t="n">
        <f aca="false">O315-O314</f>
        <v>1222</v>
      </c>
      <c r="Q315" s="0" t="n">
        <f aca="false">F$9*(Q$23-P$13*1000/(P315*N$16))*P$13/SUM(P$24:P315)</f>
        <v>812.934442438185</v>
      </c>
      <c r="R315" s="0" t="n">
        <f aca="false">F$9*((Q$23^2 - (P$13*1000/(P315*N$16))^2)/2)/(1000*COUNT(Q$24:Q315)/N$16)</f>
        <v>813.031410473427</v>
      </c>
    </row>
    <row r="316" customFormat="false" ht="13.8" hidden="false" customHeight="false" outlineLevel="0" collapsed="false">
      <c r="A316" s="0" t="n">
        <f aca="false">SUM(M$23:M316)</f>
        <v>1.42418725765888</v>
      </c>
      <c r="B316" s="0" t="n">
        <f aca="false">C316*3600/1609.344</f>
        <v>73.6382479138723</v>
      </c>
      <c r="C316" s="0" t="n">
        <f aca="false">G316</f>
        <v>32.9192423474175</v>
      </c>
      <c r="D316" s="0" t="n">
        <f aca="false">(C316+C315)/2</f>
        <v>32.9202768042989</v>
      </c>
      <c r="E316" s="0" t="n">
        <f aca="false">F316*$F$9</f>
        <v>7.88300626344951</v>
      </c>
      <c r="F316" s="0" t="n">
        <f aca="false">(C315-C316)/0.5</f>
        <v>0.00413782752580971</v>
      </c>
      <c r="G316" s="0" t="n">
        <f aca="false">G315-L315</f>
        <v>32.9192423474175</v>
      </c>
      <c r="H316" s="0" t="n">
        <f aca="false">G316*G316</f>
        <v>1083.676516728</v>
      </c>
      <c r="I316" s="0" t="n">
        <f aca="false">1000*COUNT(Q$24:Q316)/N$16</f>
        <v>47.1515931766978</v>
      </c>
      <c r="J316" s="0" t="n">
        <f aca="false">$F$22*H316+$E$22*G316+$D$22</f>
        <v>806.213991674366</v>
      </c>
      <c r="K316" s="0" t="n">
        <f aca="false">J316/$F$9</f>
        <v>0.423185563344121</v>
      </c>
      <c r="L316" s="0" t="n">
        <f aca="false">K316*M316</f>
        <v>0.00206885425875517</v>
      </c>
      <c r="M316" s="0" t="n">
        <f aca="false">N316</f>
        <v>0.00488876379053801</v>
      </c>
      <c r="N316" s="0" t="n">
        <f aca="false">3600/(B316*N$15)</f>
        <v>0.00488876379053801</v>
      </c>
      <c r="O316" s="0" t="n">
        <f aca="false">ROUND(A316*P$13,0)</f>
        <v>356047</v>
      </c>
      <c r="P316" s="0" t="n">
        <f aca="false">O316-O315</f>
        <v>1222</v>
      </c>
      <c r="Q316" s="0" t="n">
        <f aca="false">F$9*(Q$23-P$13*1000/(P316*N$16))*P$13/SUM(P$24:P316)</f>
        <v>810.134909431962</v>
      </c>
      <c r="R316" s="0" t="n">
        <f aca="false">F$9*((Q$23^2 - (P$13*1000/(P316*N$16))^2)/2)/(1000*COUNT(Q$24:Q316)/N$16)</f>
        <v>810.256559243142</v>
      </c>
    </row>
    <row r="317" customFormat="false" ht="13.8" hidden="false" customHeight="false" outlineLevel="0" collapsed="false">
      <c r="A317" s="0" t="n">
        <f aca="false">SUM(M$23:M317)</f>
        <v>1.42907632870969</v>
      </c>
      <c r="B317" s="0" t="n">
        <f aca="false">C317*3600/1609.344</f>
        <v>73.6336200186979</v>
      </c>
      <c r="C317" s="0" t="n">
        <f aca="false">G317</f>
        <v>32.9171734931587</v>
      </c>
      <c r="D317" s="0" t="n">
        <f aca="false">(C317+C316)/2</f>
        <v>32.9182079202881</v>
      </c>
      <c r="E317" s="0" t="n">
        <f aca="false">F317*$F$9</f>
        <v>7.88277953983397</v>
      </c>
      <c r="F317" s="0" t="n">
        <f aca="false">(C316-C317)/0.5</f>
        <v>0.00413770851750428</v>
      </c>
      <c r="G317" s="0" t="n">
        <f aca="false">G316-L316</f>
        <v>32.9171734931587</v>
      </c>
      <c r="H317" s="0" t="n">
        <f aca="false">G317*G317</f>
        <v>1083.54031077871</v>
      </c>
      <c r="I317" s="0" t="n">
        <f aca="false">1000*COUNT(Q$24:Q317)/N$16</f>
        <v>47.3125201158674</v>
      </c>
      <c r="J317" s="0" t="n">
        <f aca="false">$F$22*H317+$E$22*G317+$D$22</f>
        <v>806.140139196031</v>
      </c>
      <c r="K317" s="0" t="n">
        <f aca="false">J317/$F$9</f>
        <v>0.423146797826564</v>
      </c>
      <c r="L317" s="0" t="n">
        <f aca="false">K317*M317</f>
        <v>0.00206879475949819</v>
      </c>
      <c r="M317" s="0" t="n">
        <f aca="false">N317</f>
        <v>0.00488907105081327</v>
      </c>
      <c r="N317" s="0" t="n">
        <f aca="false">3600/(B317*N$15)</f>
        <v>0.00488907105081327</v>
      </c>
      <c r="O317" s="0" t="n">
        <f aca="false">ROUND(A317*P$13,0)</f>
        <v>357269</v>
      </c>
      <c r="P317" s="0" t="n">
        <f aca="false">O317-O316</f>
        <v>1222</v>
      </c>
      <c r="Q317" s="0" t="n">
        <f aca="false">F$9*(Q$23-P$13*1000/(P317*N$16))*P$13/SUM(P$24:P317)</f>
        <v>807.354591967296</v>
      </c>
      <c r="R317" s="0" t="n">
        <f aca="false">F$9*((Q$23^2 - (P$13*1000/(P317*N$16))^2)/2)/(1000*COUNT(Q$24:Q317)/N$16)</f>
        <v>807.500584551839</v>
      </c>
    </row>
    <row r="318" customFormat="false" ht="13.8" hidden="false" customHeight="false" outlineLevel="0" collapsed="false">
      <c r="A318" s="0" t="n">
        <f aca="false">SUM(M$23:M318)</f>
        <v>1.43396570705056</v>
      </c>
      <c r="B318" s="0" t="n">
        <f aca="false">C318*3600/1609.344</f>
        <v>73.6289922566196</v>
      </c>
      <c r="C318" s="0" t="n">
        <f aca="false">G318</f>
        <v>32.9151046983992</v>
      </c>
      <c r="D318" s="0" t="n">
        <f aca="false">(C318+C317)/2</f>
        <v>32.916139095779</v>
      </c>
      <c r="E318" s="0" t="n">
        <f aca="false">F318*$F$9</f>
        <v>7.88255283487187</v>
      </c>
      <c r="F318" s="0" t="n">
        <f aca="false">(C317-C318)/0.5</f>
        <v>0.00413758951899013</v>
      </c>
      <c r="G318" s="0" t="n">
        <f aca="false">G317-L317</f>
        <v>32.9151046983992</v>
      </c>
      <c r="H318" s="0" t="n">
        <f aca="false">G318*G318</f>
        <v>1083.40411730658</v>
      </c>
      <c r="I318" s="0" t="n">
        <f aca="false">1000*COUNT(Q$24:Q318)/N$16</f>
        <v>47.473447055037</v>
      </c>
      <c r="J318" s="0" t="n">
        <f aca="false">$F$22*H318+$E$22*G318+$D$22</f>
        <v>806.066292995225</v>
      </c>
      <c r="K318" s="0" t="n">
        <f aca="false">J318/$F$9</f>
        <v>0.423108035604113</v>
      </c>
      <c r="L318" s="0" t="n">
        <f aca="false">K318*M318</f>
        <v>0.0020687352651331</v>
      </c>
      <c r="M318" s="0" t="n">
        <f aca="false">N318</f>
        <v>0.00488937834087542</v>
      </c>
      <c r="N318" s="0" t="n">
        <f aca="false">3600/(B318*N$15)</f>
        <v>0.00488937834087542</v>
      </c>
      <c r="O318" s="0" t="n">
        <f aca="false">ROUND(A318*P$13,0)</f>
        <v>358491</v>
      </c>
      <c r="P318" s="0" t="n">
        <f aca="false">O318-O317</f>
        <v>1222</v>
      </c>
      <c r="Q318" s="0" t="n">
        <f aca="false">F$9*(Q$23-P$13*1000/(P318*N$16))*P$13/SUM(P$24:P318)</f>
        <v>804.593292882282</v>
      </c>
      <c r="R318" s="0" t="n">
        <f aca="false">F$9*((Q$23^2 - (P$13*1000/(P318*N$16))^2)/2)/(1000*COUNT(Q$24:Q318)/N$16)</f>
        <v>804.763294434714</v>
      </c>
    </row>
    <row r="319" customFormat="false" ht="13.8" hidden="false" customHeight="false" outlineLevel="0" collapsed="false">
      <c r="A319" s="0" t="n">
        <f aca="false">SUM(M$23:M319)</f>
        <v>1.43885539271129</v>
      </c>
      <c r="B319" s="0" t="n">
        <f aca="false">C319*3600/1609.344</f>
        <v>73.6243646276263</v>
      </c>
      <c r="C319" s="0" t="n">
        <f aca="false">G319</f>
        <v>32.9130359631341</v>
      </c>
      <c r="D319" s="0" t="n">
        <f aca="false">(C319+C318)/2</f>
        <v>32.9140703307666</v>
      </c>
      <c r="E319" s="0" t="n">
        <f aca="false">F319*$F$9</f>
        <v>7.88232614856321</v>
      </c>
      <c r="F319" s="0" t="n">
        <f aca="false">(C318-C319)/0.5</f>
        <v>0.00413747053026725</v>
      </c>
      <c r="G319" s="0" t="n">
        <f aca="false">G318-L318</f>
        <v>32.9130359631341</v>
      </c>
      <c r="H319" s="0" t="n">
        <f aca="false">G319*G319</f>
        <v>1083.26793631056</v>
      </c>
      <c r="I319" s="0" t="n">
        <f aca="false">1000*COUNT(Q$24:Q319)/N$16</f>
        <v>47.6343739942066</v>
      </c>
      <c r="J319" s="0" t="n">
        <f aca="false">$F$22*H319+$E$22*G319+$D$22</f>
        <v>805.992453071415</v>
      </c>
      <c r="K319" s="0" t="n">
        <f aca="false">J319/$F$9</f>
        <v>0.423069276676486</v>
      </c>
      <c r="L319" s="0" t="n">
        <f aca="false">K319*M319</f>
        <v>0.00206867577566007</v>
      </c>
      <c r="M319" s="0" t="n">
        <f aca="false">N319</f>
        <v>0.00488968566072917</v>
      </c>
      <c r="N319" s="0" t="n">
        <f aca="false">3600/(B319*N$15)</f>
        <v>0.00488968566072917</v>
      </c>
      <c r="O319" s="0" t="n">
        <f aca="false">ROUND(A319*P$13,0)</f>
        <v>359714</v>
      </c>
      <c r="P319" s="0" t="n">
        <f aca="false">O319-O318</f>
        <v>1223</v>
      </c>
      <c r="Q319" s="0" t="n">
        <f aca="false">F$9*(Q$23-P$13*1000/(P319*N$16))*P$13/SUM(P$24:P319)</f>
        <v>837.610801330922</v>
      </c>
      <c r="R319" s="0" t="n">
        <f aca="false">F$9*((Q$23^2 - (P$13*1000/(P319*N$16))^2)/2)/(1000*COUNT(Q$24:Q319)/N$16)</f>
        <v>837.476044223127</v>
      </c>
    </row>
    <row r="320" customFormat="false" ht="13.8" hidden="false" customHeight="false" outlineLevel="0" collapsed="false">
      <c r="A320" s="0" t="n">
        <f aca="false">SUM(M$23:M320)</f>
        <v>1.44374538572167</v>
      </c>
      <c r="B320" s="0" t="n">
        <f aca="false">C320*3600/1609.344</f>
        <v>73.6197371317073</v>
      </c>
      <c r="C320" s="0" t="n">
        <f aca="false">G320</f>
        <v>32.9109672873584</v>
      </c>
      <c r="D320" s="0" t="n">
        <f aca="false">(C320+C319)/2</f>
        <v>32.9120016252462</v>
      </c>
      <c r="E320" s="0" t="n">
        <f aca="false">F320*$F$9</f>
        <v>7.88209948088092</v>
      </c>
      <c r="F320" s="0" t="n">
        <f aca="false">(C319-C320)/0.5</f>
        <v>0.00413735155132144</v>
      </c>
      <c r="G320" s="0" t="n">
        <f aca="false">G319-L319</f>
        <v>32.9109672873584</v>
      </c>
      <c r="H320" s="0" t="n">
        <f aca="false">G320*G320</f>
        <v>1083.13176778958</v>
      </c>
      <c r="I320" s="0" t="n">
        <f aca="false">1000*COUNT(Q$24:Q320)/N$16</f>
        <v>47.7953009333763</v>
      </c>
      <c r="J320" s="0" t="n">
        <f aca="false">$F$22*H320+$E$22*G320+$D$22</f>
        <v>805.918619424067</v>
      </c>
      <c r="K320" s="0" t="n">
        <f aca="false">J320/$F$9</f>
        <v>0.423030521043404</v>
      </c>
      <c r="L320" s="0" t="n">
        <f aca="false">K320*M320</f>
        <v>0.0020686162910793</v>
      </c>
      <c r="M320" s="0" t="n">
        <f aca="false">N320</f>
        <v>0.00488999301037917</v>
      </c>
      <c r="N320" s="0" t="n">
        <f aca="false">3600/(B320*N$15)</f>
        <v>0.00488999301037917</v>
      </c>
      <c r="O320" s="0" t="n">
        <f aca="false">ROUND(A320*P$13,0)</f>
        <v>360936</v>
      </c>
      <c r="P320" s="0" t="n">
        <f aca="false">O320-O319</f>
        <v>1222</v>
      </c>
      <c r="Q320" s="0" t="n">
        <f aca="false">F$9*(Q$23-P$13*1000/(P320*N$16))*P$13/SUM(P$24:P320)</f>
        <v>799.124753172335</v>
      </c>
      <c r="R320" s="0" t="n">
        <f aca="false">F$9*((Q$23^2 - (P$13*1000/(P320*N$16))^2)/2)/(1000*COUNT(Q$24:Q320)/N$16)</f>
        <v>799.344012990709</v>
      </c>
    </row>
    <row r="321" customFormat="false" ht="13.8" hidden="false" customHeight="false" outlineLevel="0" collapsed="false">
      <c r="A321" s="0" t="n">
        <f aca="false">SUM(M$23:M321)</f>
        <v>1.4486356861115</v>
      </c>
      <c r="B321" s="0" t="n">
        <f aca="false">C321*3600/1609.344</f>
        <v>73.6151097688514</v>
      </c>
      <c r="C321" s="0" t="n">
        <f aca="false">G321</f>
        <v>32.9088986710673</v>
      </c>
      <c r="D321" s="0" t="n">
        <f aca="false">(C321+C320)/2</f>
        <v>32.9099329792129</v>
      </c>
      <c r="E321" s="0" t="n">
        <f aca="false">F321*$F$9</f>
        <v>7.88187283182499</v>
      </c>
      <c r="F321" s="0" t="n">
        <f aca="false">(C320-C321)/0.5</f>
        <v>0.00413723258215271</v>
      </c>
      <c r="G321" s="0" t="n">
        <f aca="false">G320-L320</f>
        <v>32.9088986710673</v>
      </c>
      <c r="H321" s="0" t="n">
        <f aca="false">G321*G321</f>
        <v>1082.99561174258</v>
      </c>
      <c r="I321" s="0" t="n">
        <f aca="false">1000*COUNT(Q$24:Q321)/N$16</f>
        <v>47.9562278725459</v>
      </c>
      <c r="J321" s="0" t="n">
        <f aca="false">$F$22*H321+$E$22*G321+$D$22</f>
        <v>805.844792052649</v>
      </c>
      <c r="K321" s="0" t="n">
        <f aca="false">J321/$F$9</f>
        <v>0.422991768704588</v>
      </c>
      <c r="L321" s="0" t="n">
        <f aca="false">K321*M321</f>
        <v>0.00206855681139097</v>
      </c>
      <c r="M321" s="0" t="n">
        <f aca="false">N321</f>
        <v>0.0048903003898301</v>
      </c>
      <c r="N321" s="0" t="n">
        <f aca="false">3600/(B321*N$15)</f>
        <v>0.0048903003898301</v>
      </c>
      <c r="O321" s="0" t="n">
        <f aca="false">ROUND(A321*P$13,0)</f>
        <v>362159</v>
      </c>
      <c r="P321" s="0" t="n">
        <f aca="false">O321-O320</f>
        <v>1223</v>
      </c>
      <c r="Q321" s="0" t="n">
        <f aca="false">F$9*(Q$23-P$13*1000/(P321*N$16))*P$13/SUM(P$24:P321)</f>
        <v>831.937141970014</v>
      </c>
      <c r="R321" s="0" t="n">
        <f aca="false">F$9*((Q$23^2 - (P$13*1000/(P321*N$16))^2)/2)/(1000*COUNT(Q$24:Q321)/N$16)</f>
        <v>831.855399631025</v>
      </c>
    </row>
    <row r="322" customFormat="false" ht="13.8" hidden="false" customHeight="false" outlineLevel="0" collapsed="false">
      <c r="A322" s="0" t="n">
        <f aca="false">SUM(M$23:M322)</f>
        <v>1.45352629391059</v>
      </c>
      <c r="B322" s="0" t="n">
        <f aca="false">C322*3600/1609.344</f>
        <v>73.6104825390479</v>
      </c>
      <c r="C322" s="0" t="n">
        <f aca="false">G322</f>
        <v>32.906830114256</v>
      </c>
      <c r="D322" s="0" t="n">
        <f aca="false">(C322+C321)/2</f>
        <v>32.9078643926616</v>
      </c>
      <c r="E322" s="0" t="n">
        <f aca="false">F322*$F$9</f>
        <v>7.88164620142249</v>
      </c>
      <c r="F322" s="0" t="n">
        <f aca="false">(C321-C322)/0.5</f>
        <v>0.00413711362277525</v>
      </c>
      <c r="G322" s="0" t="n">
        <f aca="false">G321-L321</f>
        <v>32.906830114256</v>
      </c>
      <c r="H322" s="0" t="n">
        <f aca="false">G322*G322</f>
        <v>1082.8594681685</v>
      </c>
      <c r="I322" s="0" t="n">
        <f aca="false">1000*COUNT(Q$24:Q322)/N$16</f>
        <v>48.1171548117155</v>
      </c>
      <c r="J322" s="0" t="n">
        <f aca="false">$F$22*H322+$E$22*G322+$D$22</f>
        <v>805.770970956628</v>
      </c>
      <c r="K322" s="0" t="n">
        <f aca="false">J322/$F$9</f>
        <v>0.422953019659758</v>
      </c>
      <c r="L322" s="0" t="n">
        <f aca="false">K322*M322</f>
        <v>0.00206849733659526</v>
      </c>
      <c r="M322" s="0" t="n">
        <f aca="false">N322</f>
        <v>0.00489060779908666</v>
      </c>
      <c r="N322" s="0" t="n">
        <f aca="false">3600/(B322*N$15)</f>
        <v>0.00489060779908666</v>
      </c>
      <c r="O322" s="0" t="n">
        <f aca="false">ROUND(A322*P$13,0)</f>
        <v>363382</v>
      </c>
      <c r="P322" s="0" t="n">
        <f aca="false">O322-O321</f>
        <v>1223</v>
      </c>
      <c r="Q322" s="0" t="n">
        <f aca="false">F$9*(Q$23-P$13*1000/(P322*N$16))*P$13/SUM(P$24:P322)</f>
        <v>829.127893789184</v>
      </c>
      <c r="R322" s="0" t="n">
        <f aca="false">F$9*((Q$23^2 - (P$13*1000/(P322*N$16))^2)/2)/(1000*COUNT(Q$24:Q322)/N$16)</f>
        <v>829.073274548647</v>
      </c>
    </row>
    <row r="323" customFormat="false" ht="13.8" hidden="false" customHeight="false" outlineLevel="0" collapsed="false">
      <c r="A323" s="0" t="n">
        <f aca="false">SUM(M$23:M323)</f>
        <v>1.45841720914874</v>
      </c>
      <c r="B323" s="0" t="n">
        <f aca="false">C323*3600/1609.344</f>
        <v>73.6058554422856</v>
      </c>
      <c r="C323" s="0" t="n">
        <f aca="false">G323</f>
        <v>32.9047616169194</v>
      </c>
      <c r="D323" s="0" t="n">
        <f aca="false">(C323+C322)/2</f>
        <v>32.9057958655877</v>
      </c>
      <c r="E323" s="0" t="n">
        <f aca="false">F323*$F$9</f>
        <v>7.88141958967344</v>
      </c>
      <c r="F323" s="0" t="n">
        <f aca="false">(C322-C323)/0.5</f>
        <v>0.00413699467318907</v>
      </c>
      <c r="G323" s="0" t="n">
        <f aca="false">G322-L322</f>
        <v>32.9047616169194</v>
      </c>
      <c r="H323" s="0" t="n">
        <f aca="false">G323*G323</f>
        <v>1082.72333706629</v>
      </c>
      <c r="I323" s="0" t="n">
        <f aca="false">1000*COUNT(Q$24:Q323)/N$16</f>
        <v>48.2780817508851</v>
      </c>
      <c r="J323" s="0" t="n">
        <f aca="false">$F$22*H323+$E$22*G323+$D$22</f>
        <v>805.697156135471</v>
      </c>
      <c r="K323" s="0" t="n">
        <f aca="false">J323/$F$9</f>
        <v>0.422914273908633</v>
      </c>
      <c r="L323" s="0" t="n">
        <f aca="false">K323*M323</f>
        <v>0.00206843786669237</v>
      </c>
      <c r="M323" s="0" t="n">
        <f aca="false">N323</f>
        <v>0.00489091523815352</v>
      </c>
      <c r="N323" s="0" t="n">
        <f aca="false">3600/(B323*N$15)</f>
        <v>0.00489091523815352</v>
      </c>
      <c r="O323" s="0" t="n">
        <f aca="false">ROUND(A323*P$13,0)</f>
        <v>364604</v>
      </c>
      <c r="P323" s="0" t="n">
        <f aca="false">O323-O322</f>
        <v>1222</v>
      </c>
      <c r="Q323" s="0" t="n">
        <f aca="false">F$9*(Q$23-P$13*1000/(P323*N$16))*P$13/SUM(P$24:P323)</f>
        <v>791.058827660684</v>
      </c>
      <c r="R323" s="0" t="n">
        <f aca="false">F$9*((Q$23^2 - (P$13*1000/(P323*N$16))^2)/2)/(1000*COUNT(Q$24:Q323)/N$16)</f>
        <v>791.350572860802</v>
      </c>
    </row>
    <row r="324" customFormat="false" ht="13.8" hidden="false" customHeight="false" outlineLevel="0" collapsed="false">
      <c r="A324" s="0" t="n">
        <f aca="false">SUM(M$23:M324)</f>
        <v>1.46330843185578</v>
      </c>
      <c r="B324" s="0" t="n">
        <f aca="false">C324*3600/1609.344</f>
        <v>73.6012284785538</v>
      </c>
      <c r="C324" s="0" t="n">
        <f aca="false">G324</f>
        <v>32.9026931790527</v>
      </c>
      <c r="D324" s="0" t="n">
        <f aca="false">(C324+C323)/2</f>
        <v>32.903727397986</v>
      </c>
      <c r="E324" s="0" t="n">
        <f aca="false">F324*$F$9</f>
        <v>7.88119299655076</v>
      </c>
      <c r="F324" s="0" t="n">
        <f aca="false">(C323-C324)/0.5</f>
        <v>0.00413687573337995</v>
      </c>
      <c r="G324" s="0" t="n">
        <f aca="false">G323-L323</f>
        <v>32.9026931790527</v>
      </c>
      <c r="H324" s="0" t="n">
        <f aca="false">G324*G324</f>
        <v>1082.58721843488</v>
      </c>
      <c r="I324" s="0" t="n">
        <f aca="false">1000*COUNT(Q$24:Q324)/N$16</f>
        <v>48.4390086900547</v>
      </c>
      <c r="J324" s="0" t="n">
        <f aca="false">$F$22*H324+$E$22*G324+$D$22</f>
        <v>805.623347588647</v>
      </c>
      <c r="K324" s="0" t="n">
        <f aca="false">J324/$F$9</f>
        <v>0.422875531450936</v>
      </c>
      <c r="L324" s="0" t="n">
        <f aca="false">K324*M324</f>
        <v>0.00206837840168246</v>
      </c>
      <c r="M324" s="0" t="n">
        <f aca="false">N324</f>
        <v>0.00489122270703536</v>
      </c>
      <c r="N324" s="0" t="n">
        <f aca="false">3600/(B324*N$15)</f>
        <v>0.00489122270703536</v>
      </c>
      <c r="O324" s="0" t="n">
        <f aca="false">ROUND(A324*P$13,0)</f>
        <v>365827</v>
      </c>
      <c r="P324" s="0" t="n">
        <f aca="false">O324-O323</f>
        <v>1223</v>
      </c>
      <c r="Q324" s="0" t="n">
        <f aca="false">F$9*(Q$23-P$13*1000/(P324*N$16))*P$13/SUM(P$24:P324)</f>
        <v>823.56819113328</v>
      </c>
      <c r="R324" s="0" t="n">
        <f aca="false">F$9*((Q$23^2 - (P$13*1000/(P324*N$16))^2)/2)/(1000*COUNT(Q$24:Q324)/N$16)</f>
        <v>823.56448202673</v>
      </c>
    </row>
    <row r="325" customFormat="false" ht="13.8" hidden="false" customHeight="false" outlineLevel="0" collapsed="false">
      <c r="A325" s="0" t="n">
        <f aca="false">SUM(M$23:M325)</f>
        <v>1.46819996206152</v>
      </c>
      <c r="B325" s="0" t="n">
        <f aca="false">C325*3600/1609.344</f>
        <v>73.5966016478413</v>
      </c>
      <c r="C325" s="0" t="n">
        <f aca="false">G325</f>
        <v>32.900624800651</v>
      </c>
      <c r="D325" s="0" t="n">
        <f aca="false">(C325+C324)/2</f>
        <v>32.9016589898518</v>
      </c>
      <c r="E325" s="0" t="n">
        <f aca="false">F325*$F$9</f>
        <v>7.88096642208151</v>
      </c>
      <c r="F325" s="0" t="n">
        <f aca="false">(C324-C325)/0.5</f>
        <v>0.00413675680336212</v>
      </c>
      <c r="G325" s="0" t="n">
        <f aca="false">G324-L324</f>
        <v>32.900624800651</v>
      </c>
      <c r="H325" s="0" t="n">
        <f aca="false">G325*G325</f>
        <v>1082.45111227321</v>
      </c>
      <c r="I325" s="0" t="n">
        <f aca="false">1000*COUNT(Q$24:Q325)/N$16</f>
        <v>48.5999356292243</v>
      </c>
      <c r="J325" s="0" t="n">
        <f aca="false">$F$22*H325+$E$22*G325+$D$22</f>
        <v>805.54954531562</v>
      </c>
      <c r="K325" s="0" t="n">
        <f aca="false">J325/$F$9</f>
        <v>0.422836792286385</v>
      </c>
      <c r="L325" s="0" t="n">
        <f aca="false">K325*M325</f>
        <v>0.00206831894156574</v>
      </c>
      <c r="M325" s="0" t="n">
        <f aca="false">N325</f>
        <v>0.00489153020573687</v>
      </c>
      <c r="N325" s="0" t="n">
        <f aca="false">3600/(B325*N$15)</f>
        <v>0.00489153020573687</v>
      </c>
      <c r="O325" s="0" t="n">
        <f aca="false">ROUND(A325*P$13,0)</f>
        <v>367050</v>
      </c>
      <c r="P325" s="0" t="n">
        <f aca="false">O325-O324</f>
        <v>1223</v>
      </c>
      <c r="Q325" s="0" t="n">
        <f aca="false">F$9*(Q$23-P$13*1000/(P325*N$16))*P$13/SUM(P$24:P325)</f>
        <v>820.815084948351</v>
      </c>
      <c r="R325" s="0" t="n">
        <f aca="false">F$9*((Q$23^2 - (P$13*1000/(P325*N$16))^2)/2)/(1000*COUNT(Q$24:Q325)/N$16)</f>
        <v>820.837447318032</v>
      </c>
    </row>
    <row r="326" customFormat="false" ht="13.8" hidden="false" customHeight="false" outlineLevel="0" collapsed="false">
      <c r="A326" s="0" t="n">
        <f aca="false">SUM(M$23:M326)</f>
        <v>1.47309179979578</v>
      </c>
      <c r="B326" s="0" t="n">
        <f aca="false">C326*3600/1609.344</f>
        <v>73.5919749501374</v>
      </c>
      <c r="C326" s="0" t="n">
        <f aca="false">G326</f>
        <v>32.8985564817094</v>
      </c>
      <c r="D326" s="0" t="n">
        <f aca="false">(C326+C325)/2</f>
        <v>32.8995906411802</v>
      </c>
      <c r="E326" s="0" t="n">
        <f aca="false">F326*$F$9</f>
        <v>7.8807398662657</v>
      </c>
      <c r="F326" s="0" t="n">
        <f aca="false">(C325-C326)/0.5</f>
        <v>0.00413663788313556</v>
      </c>
      <c r="G326" s="0" t="n">
        <f aca="false">G325-L325</f>
        <v>32.8985564817094</v>
      </c>
      <c r="H326" s="0" t="n">
        <f aca="false">G326*G326</f>
        <v>1082.31501858022</v>
      </c>
      <c r="I326" s="0" t="n">
        <f aca="false">1000*COUNT(Q$24:Q326)/N$16</f>
        <v>48.760862568394</v>
      </c>
      <c r="J326" s="0" t="n">
        <f aca="false">$F$22*H326+$E$22*G326+$D$22</f>
        <v>805.47574931586</v>
      </c>
      <c r="K326" s="0" t="n">
        <f aca="false">J326/$F$9</f>
        <v>0.422798056414701</v>
      </c>
      <c r="L326" s="0" t="n">
        <f aca="false">K326*M326</f>
        <v>0.00206825948634238</v>
      </c>
      <c r="M326" s="0" t="n">
        <f aca="false">N326</f>
        <v>0.00489183773426273</v>
      </c>
      <c r="N326" s="0" t="n">
        <f aca="false">3600/(B326*N$15)</f>
        <v>0.00489183773426273</v>
      </c>
      <c r="O326" s="0" t="n">
        <f aca="false">ROUND(A326*P$13,0)</f>
        <v>368273</v>
      </c>
      <c r="P326" s="0" t="n">
        <f aca="false">O326-O325</f>
        <v>1223</v>
      </c>
      <c r="Q326" s="0" t="n">
        <f aca="false">F$9*(Q$23-P$13*1000/(P326*N$16))*P$13/SUM(P$24:P326)</f>
        <v>818.080324154471</v>
      </c>
      <c r="R326" s="0" t="n">
        <f aca="false">F$9*((Q$23^2 - (P$13*1000/(P326*N$16))^2)/2)/(1000*COUNT(Q$24:Q326)/N$16)</f>
        <v>818.128412838434</v>
      </c>
    </row>
    <row r="327" customFormat="false" ht="13.8" hidden="false" customHeight="false" outlineLevel="0" collapsed="false">
      <c r="A327" s="0" t="n">
        <f aca="false">SUM(M$23:M327)</f>
        <v>1.4779839450884</v>
      </c>
      <c r="B327" s="0" t="n">
        <f aca="false">C327*3600/1609.344</f>
        <v>73.587348385431</v>
      </c>
      <c r="C327" s="0" t="n">
        <f aca="false">G327</f>
        <v>32.8964882222231</v>
      </c>
      <c r="D327" s="0" t="n">
        <f aca="false">(C327+C326)/2</f>
        <v>32.8975223519662</v>
      </c>
      <c r="E327" s="0" t="n">
        <f aca="false">F327*$F$9</f>
        <v>7.88051332907626</v>
      </c>
      <c r="F327" s="0" t="n">
        <f aca="false">(C326-C327)/0.5</f>
        <v>0.00413651897268608</v>
      </c>
      <c r="G327" s="0" t="n">
        <f aca="false">G326-L326</f>
        <v>32.8964882222231</v>
      </c>
      <c r="H327" s="0" t="n">
        <f aca="false">G327*G327</f>
        <v>1082.17893735486</v>
      </c>
      <c r="I327" s="0" t="n">
        <f aca="false">1000*COUNT(Q$24:Q327)/N$16</f>
        <v>48.9217895075636</v>
      </c>
      <c r="J327" s="0" t="n">
        <f aca="false">$F$22*H327+$E$22*G327+$D$22</f>
        <v>805.401959588833</v>
      </c>
      <c r="K327" s="0" t="n">
        <f aca="false">J327/$F$9</f>
        <v>0.422759323835605</v>
      </c>
      <c r="L327" s="0" t="n">
        <f aca="false">K327*M327</f>
        <v>0.00206820003601257</v>
      </c>
      <c r="M327" s="0" t="n">
        <f aca="false">N327</f>
        <v>0.00489214529261763</v>
      </c>
      <c r="N327" s="0" t="n">
        <f aca="false">3600/(B327*N$15)</f>
        <v>0.00489214529261763</v>
      </c>
      <c r="O327" s="0" t="n">
        <f aca="false">ROUND(A327*P$13,0)</f>
        <v>369496</v>
      </c>
      <c r="P327" s="0" t="n">
        <f aca="false">O327-O326</f>
        <v>1223</v>
      </c>
      <c r="Q327" s="0" t="n">
        <f aca="false">F$9*(Q$23-P$13*1000/(P327*N$16))*P$13/SUM(P$24:P327)</f>
        <v>815.363725993099</v>
      </c>
      <c r="R327" s="0" t="n">
        <f aca="false">F$9*((Q$23^2 - (P$13*1000/(P327*N$16))^2)/2)/(1000*COUNT(Q$24:Q327)/N$16)</f>
        <v>815.437200954097</v>
      </c>
    </row>
    <row r="328" customFormat="false" ht="13.8" hidden="false" customHeight="false" outlineLevel="0" collapsed="false">
      <c r="A328" s="0" t="n">
        <f aca="false">SUM(M$23:M328)</f>
        <v>1.4828763979692</v>
      </c>
      <c r="B328" s="0" t="n">
        <f aca="false">C328*3600/1609.344</f>
        <v>73.5827219537112</v>
      </c>
      <c r="C328" s="0" t="n">
        <f aca="false">G328</f>
        <v>32.8944200221871</v>
      </c>
      <c r="D328" s="0" t="n">
        <f aca="false">(C328+C327)/2</f>
        <v>32.8954541222051</v>
      </c>
      <c r="E328" s="0" t="n">
        <f aca="false">F328*$F$9</f>
        <v>7.88028681054026</v>
      </c>
      <c r="F328" s="0" t="n">
        <f aca="false">(C327-C328)/0.5</f>
        <v>0.00413640007202787</v>
      </c>
      <c r="G328" s="0" t="n">
        <f aca="false">G327-L327</f>
        <v>32.8944200221871</v>
      </c>
      <c r="H328" s="0" t="n">
        <f aca="false">G328*G328</f>
        <v>1082.04286859606</v>
      </c>
      <c r="I328" s="0" t="n">
        <f aca="false">1000*COUNT(Q$24:Q328)/N$16</f>
        <v>49.0827164467332</v>
      </c>
      <c r="J328" s="0" t="n">
        <f aca="false">$F$22*H328+$E$22*G328+$D$22</f>
        <v>805.328176134007</v>
      </c>
      <c r="K328" s="0" t="n">
        <f aca="false">J328/$F$9</f>
        <v>0.422720594548817</v>
      </c>
      <c r="L328" s="0" t="n">
        <f aca="false">K328*M328</f>
        <v>0.00206814059057649</v>
      </c>
      <c r="M328" s="0" t="n">
        <f aca="false">N328</f>
        <v>0.00489245288080625</v>
      </c>
      <c r="N328" s="0" t="n">
        <f aca="false">3600/(B328*N$15)</f>
        <v>0.00489245288080625</v>
      </c>
      <c r="O328" s="0" t="n">
        <f aca="false">ROUND(A328*P$13,0)</f>
        <v>370719</v>
      </c>
      <c r="P328" s="0" t="n">
        <f aca="false">O328-O327</f>
        <v>1223</v>
      </c>
      <c r="Q328" s="0" t="n">
        <f aca="false">F$9*(Q$23-P$13*1000/(P328*N$16))*P$13/SUM(P$24:P328)</f>
        <v>812.665110125201</v>
      </c>
      <c r="R328" s="0" t="n">
        <f aca="false">F$9*((Q$23^2 - (P$13*1000/(P328*N$16))^2)/2)/(1000*COUNT(Q$24:Q328)/N$16)</f>
        <v>812.763636360805</v>
      </c>
    </row>
    <row r="329" customFormat="false" ht="13.8" hidden="false" customHeight="false" outlineLevel="0" collapsed="false">
      <c r="A329" s="0" t="n">
        <f aca="false">SUM(M$23:M329)</f>
        <v>1.48776915846804</v>
      </c>
      <c r="B329" s="0" t="n">
        <f aca="false">C329*3600/1609.344</f>
        <v>73.5780956549671</v>
      </c>
      <c r="C329" s="0" t="n">
        <f aca="false">G329</f>
        <v>32.8923518815965</v>
      </c>
      <c r="D329" s="0" t="n">
        <f aca="false">(C329+C328)/2</f>
        <v>32.8933859518918</v>
      </c>
      <c r="E329" s="0" t="n">
        <f aca="false">F329*$F$9</f>
        <v>7.88006031063062</v>
      </c>
      <c r="F329" s="0" t="n">
        <f aca="false">(C328-C329)/0.5</f>
        <v>0.00413628118114673</v>
      </c>
      <c r="G329" s="0" t="n">
        <f aca="false">G328-L328</f>
        <v>32.8923518815965</v>
      </c>
      <c r="H329" s="0" t="n">
        <f aca="false">G329*G329</f>
        <v>1081.90681230276</v>
      </c>
      <c r="I329" s="0" t="n">
        <f aca="false">1000*COUNT(Q$24:Q329)/N$16</f>
        <v>49.2436433859028</v>
      </c>
      <c r="J329" s="0" t="n">
        <f aca="false">$F$22*H329+$E$22*G329+$D$22</f>
        <v>805.254398950849</v>
      </c>
      <c r="K329" s="0" t="n">
        <f aca="false">J329/$F$9</f>
        <v>0.422681868554058</v>
      </c>
      <c r="L329" s="0" t="n">
        <f aca="false">K329*M329</f>
        <v>0.00206808115003434</v>
      </c>
      <c r="M329" s="0" t="n">
        <f aca="false">N329</f>
        <v>0.00489276049883329</v>
      </c>
      <c r="N329" s="0" t="n">
        <f aca="false">3600/(B329*N$15)</f>
        <v>0.00489276049883329</v>
      </c>
      <c r="O329" s="0" t="n">
        <f aca="false">ROUND(A329*P$13,0)</f>
        <v>371942</v>
      </c>
      <c r="P329" s="0" t="n">
        <f aca="false">O329-O328</f>
        <v>1223</v>
      </c>
      <c r="Q329" s="0" t="n">
        <f aca="false">F$9*(Q$23-P$13*1000/(P329*N$16))*P$13/SUM(P$24:P329)</f>
        <v>809.98429859135</v>
      </c>
      <c r="R329" s="0" t="n">
        <f aca="false">F$9*((Q$23^2 - (P$13*1000/(P329*N$16))^2)/2)/(1000*COUNT(Q$24:Q329)/N$16)</f>
        <v>810.107546045901</v>
      </c>
    </row>
    <row r="330" customFormat="false" ht="13.8" hidden="false" customHeight="false" outlineLevel="0" collapsed="false">
      <c r="A330" s="0" t="n">
        <f aca="false">SUM(M$23:M330)</f>
        <v>1.49266222661474</v>
      </c>
      <c r="B330" s="0" t="n">
        <f aca="false">C330*3600/1609.344</f>
        <v>73.5734694891877</v>
      </c>
      <c r="C330" s="0" t="n">
        <f aca="false">G330</f>
        <v>32.8902838004465</v>
      </c>
      <c r="D330" s="0" t="n">
        <f aca="false">(C330+C329)/2</f>
        <v>32.8913178410215</v>
      </c>
      <c r="E330" s="0" t="n">
        <f aca="false">F330*$F$9</f>
        <v>7.87983382940149</v>
      </c>
      <c r="F330" s="0" t="n">
        <f aca="false">(C329-C330)/0.5</f>
        <v>0.00413616230007108</v>
      </c>
      <c r="G330" s="0" t="n">
        <f aca="false">G329-L329</f>
        <v>32.8902838004465</v>
      </c>
      <c r="H330" s="0" t="n">
        <f aca="false">G330*G330</f>
        <v>1081.77076847391</v>
      </c>
      <c r="I330" s="0" t="n">
        <f aca="false">1000*COUNT(Q$24:Q330)/N$16</f>
        <v>49.4045703250724</v>
      </c>
      <c r="J330" s="0" t="n">
        <f aca="false">$F$22*H330+$E$22*G330+$D$22</f>
        <v>805.180628038827</v>
      </c>
      <c r="K330" s="0" t="n">
        <f aca="false">J330/$F$9</f>
        <v>0.422643145851047</v>
      </c>
      <c r="L330" s="0" t="n">
        <f aca="false">K330*M330</f>
        <v>0.00206802171438629</v>
      </c>
      <c r="M330" s="0" t="n">
        <f aca="false">N330</f>
        <v>0.00489306814670342</v>
      </c>
      <c r="N330" s="0" t="n">
        <f aca="false">3600/(B330*N$15)</f>
        <v>0.00489306814670342</v>
      </c>
      <c r="O330" s="0" t="n">
        <f aca="false">ROUND(A330*P$13,0)</f>
        <v>373166</v>
      </c>
      <c r="P330" s="0" t="n">
        <f aca="false">O330-O329</f>
        <v>1224</v>
      </c>
      <c r="Q330" s="0" t="n">
        <f aca="false">F$9*(Q$23-P$13*1000/(P330*N$16))*P$13/SUM(P$24:P330)</f>
        <v>841.731517621996</v>
      </c>
      <c r="R330" s="0" t="n">
        <f aca="false">F$9*((Q$23^2 - (P$13*1000/(P330*N$16))^2)/2)/(1000*COUNT(Q$24:Q330)/N$16)</f>
        <v>841.547073568321</v>
      </c>
    </row>
    <row r="331" customFormat="false" ht="13.8" hidden="false" customHeight="false" outlineLevel="0" collapsed="false">
      <c r="A331" s="0" t="n">
        <f aca="false">SUM(M$23:M331)</f>
        <v>1.49755560243916</v>
      </c>
      <c r="B331" s="0" t="n">
        <f aca="false">C331*3600/1609.344</f>
        <v>73.568843456362</v>
      </c>
      <c r="C331" s="0" t="n">
        <f aca="false">G331</f>
        <v>32.8882157787321</v>
      </c>
      <c r="D331" s="0" t="n">
        <f aca="false">(C331+C330)/2</f>
        <v>32.8892497895893</v>
      </c>
      <c r="E331" s="0" t="n">
        <f aca="false">F331*$F$9</f>
        <v>7.87960736679873</v>
      </c>
      <c r="F331" s="0" t="n">
        <f aca="false">(C330-C331)/0.5</f>
        <v>0.0041360434287725</v>
      </c>
      <c r="G331" s="0" t="n">
        <f aca="false">G330-L330</f>
        <v>32.8882157787321</v>
      </c>
      <c r="H331" s="0" t="n">
        <f aca="false">G331*G331</f>
        <v>1081.63473710844</v>
      </c>
      <c r="I331" s="0" t="n">
        <f aca="false">1000*COUNT(Q$24:Q331)/N$16</f>
        <v>49.565497264242</v>
      </c>
      <c r="J331" s="0" t="n">
        <f aca="false">$F$22*H331+$E$22*G331+$D$22</f>
        <v>805.106863397409</v>
      </c>
      <c r="K331" s="0" t="n">
        <f aca="false">J331/$F$9</f>
        <v>0.422604426439507</v>
      </c>
      <c r="L331" s="0" t="n">
        <f aca="false">K331*M331</f>
        <v>0.00206796228363253</v>
      </c>
      <c r="M331" s="0" t="n">
        <f aca="false">N331</f>
        <v>0.00489337582442134</v>
      </c>
      <c r="N331" s="0" t="n">
        <f aca="false">3600/(B331*N$15)</f>
        <v>0.00489337582442134</v>
      </c>
      <c r="O331" s="0" t="n">
        <f aca="false">ROUND(A331*P$13,0)</f>
        <v>374389</v>
      </c>
      <c r="P331" s="0" t="n">
        <f aca="false">O331-O330</f>
        <v>1223</v>
      </c>
      <c r="Q331" s="0" t="n">
        <f aca="false">F$9*(Q$23-P$13*1000/(P331*N$16))*P$13/SUM(P$24:P331)</f>
        <v>804.673232138017</v>
      </c>
      <c r="R331" s="0" t="n">
        <f aca="false">F$9*((Q$23^2 - (P$13*1000/(P331*N$16))^2)/2)/(1000*COUNT(Q$24:Q331)/N$16)</f>
        <v>804.847107435213</v>
      </c>
    </row>
    <row r="332" customFormat="false" ht="13.8" hidden="false" customHeight="false" outlineLevel="0" collapsed="false">
      <c r="A332" s="0" t="n">
        <f aca="false">SUM(M$23:M332)</f>
        <v>1.50244928597115</v>
      </c>
      <c r="B332" s="0" t="n">
        <f aca="false">C332*3600/1609.344</f>
        <v>73.5642175564791</v>
      </c>
      <c r="C332" s="0" t="n">
        <f aca="false">G332</f>
        <v>32.8861478164484</v>
      </c>
      <c r="D332" s="0" t="n">
        <f aca="false">(C332+C331)/2</f>
        <v>32.8871817975903</v>
      </c>
      <c r="E332" s="0" t="n">
        <f aca="false">F332*$F$9</f>
        <v>7.87938092284941</v>
      </c>
      <c r="F332" s="0" t="n">
        <f aca="false">(C331-C332)/0.5</f>
        <v>0.00413592456726519</v>
      </c>
      <c r="G332" s="0" t="n">
        <f aca="false">G331-L331</f>
        <v>32.8861478164484</v>
      </c>
      <c r="H332" s="0" t="n">
        <f aca="false">G332*G332</f>
        <v>1081.4987182053</v>
      </c>
      <c r="I332" s="0" t="n">
        <f aca="false">1000*COUNT(Q$24:Q332)/N$16</f>
        <v>49.7264242034117</v>
      </c>
      <c r="J332" s="0" t="n">
        <f aca="false">$F$22*H332+$E$22*G332+$D$22</f>
        <v>805.033105026062</v>
      </c>
      <c r="K332" s="0" t="n">
        <f aca="false">J332/$F$9</f>
        <v>0.422565710319156</v>
      </c>
      <c r="L332" s="0" t="n">
        <f aca="false">K332*M332</f>
        <v>0.00206790285777325</v>
      </c>
      <c r="M332" s="0" t="n">
        <f aca="false">N332</f>
        <v>0.00489368353199175</v>
      </c>
      <c r="N332" s="0" t="n">
        <f aca="false">3600/(B332*N$15)</f>
        <v>0.00489368353199175</v>
      </c>
      <c r="O332" s="0" t="n">
        <f aca="false">ROUND(A332*P$13,0)</f>
        <v>375612</v>
      </c>
      <c r="P332" s="0" t="n">
        <f aca="false">O332-O331</f>
        <v>1223</v>
      </c>
      <c r="Q332" s="0" t="n">
        <f aca="false">F$9*(Q$23-P$13*1000/(P332*N$16))*P$13/SUM(P$24:P332)</f>
        <v>802.044803126914</v>
      </c>
      <c r="R332" s="0" t="n">
        <f aca="false">F$9*((Q$23^2 - (P$13*1000/(P332*N$16))^2)/2)/(1000*COUNT(Q$24:Q332)/N$16)</f>
        <v>802.24242423963</v>
      </c>
    </row>
    <row r="333" customFormat="false" ht="13.8" hidden="false" customHeight="false" outlineLevel="0" collapsed="false">
      <c r="A333" s="0" t="n">
        <f aca="false">SUM(M$23:M333)</f>
        <v>1.50734327724057</v>
      </c>
      <c r="B333" s="0" t="n">
        <f aca="false">C333*3600/1609.344</f>
        <v>73.5595917895281</v>
      </c>
      <c r="C333" s="0" t="n">
        <f aca="false">G333</f>
        <v>32.8840799135907</v>
      </c>
      <c r="D333" s="0" t="n">
        <f aca="false">(C333+C332)/2</f>
        <v>32.8851138650195</v>
      </c>
      <c r="E333" s="0" t="n">
        <f aca="false">F333*$F$9</f>
        <v>7.87915449755353</v>
      </c>
      <c r="F333" s="0" t="n">
        <f aca="false">(C332-C333)/0.5</f>
        <v>0.00413580571554917</v>
      </c>
      <c r="G333" s="0" t="n">
        <f aca="false">G332-L332</f>
        <v>32.8840799135907</v>
      </c>
      <c r="H333" s="0" t="n">
        <f aca="false">G333*G333</f>
        <v>1081.36271176342</v>
      </c>
      <c r="I333" s="0" t="n">
        <f aca="false">1000*COUNT(Q$24:Q333)/N$16</f>
        <v>49.8873511425813</v>
      </c>
      <c r="J333" s="0" t="n">
        <f aca="false">$F$22*H333+$E$22*G333+$D$22</f>
        <v>804.959352924253</v>
      </c>
      <c r="K333" s="0" t="n">
        <f aca="false">J333/$F$9</f>
        <v>0.422526997489716</v>
      </c>
      <c r="L333" s="0" t="n">
        <f aca="false">K333*M333</f>
        <v>0.00206784343680863</v>
      </c>
      <c r="M333" s="0" t="n">
        <f aca="false">N333</f>
        <v>0.00489399126941932</v>
      </c>
      <c r="N333" s="0" t="n">
        <f aca="false">3600/(B333*N$15)</f>
        <v>0.00489399126941932</v>
      </c>
      <c r="O333" s="0" t="n">
        <f aca="false">ROUND(A333*P$13,0)</f>
        <v>376836</v>
      </c>
      <c r="P333" s="0" t="n">
        <f aca="false">O333-O332</f>
        <v>1224</v>
      </c>
      <c r="Q333" s="0" t="n">
        <f aca="false">F$9*(Q$23-P$13*1000/(P333*N$16))*P$13/SUM(P$24:P333)</f>
        <v>833.50771939799</v>
      </c>
      <c r="R333" s="0" t="n">
        <f aca="false">F$9*((Q$23^2 - (P$13*1000/(P333*N$16))^2)/2)/(1000*COUNT(Q$24:Q333)/N$16)</f>
        <v>833.403069630563</v>
      </c>
    </row>
    <row r="334" customFormat="false" ht="13.8" hidden="false" customHeight="false" outlineLevel="0" collapsed="false">
      <c r="A334" s="0" t="n">
        <f aca="false">SUM(M$23:M334)</f>
        <v>1.51223757627728</v>
      </c>
      <c r="B334" s="0" t="n">
        <f aca="false">C334*3600/1609.344</f>
        <v>73.5549661554981</v>
      </c>
      <c r="C334" s="0" t="n">
        <f aca="false">G334</f>
        <v>32.8820120701539</v>
      </c>
      <c r="D334" s="0" t="n">
        <f aca="false">(C334+C333)/2</f>
        <v>32.8830459918723</v>
      </c>
      <c r="E334" s="0" t="n">
        <f aca="false">F334*$F$9</f>
        <v>7.87892809088401</v>
      </c>
      <c r="F334" s="0" t="n">
        <f aca="false">(C333-C334)/0.5</f>
        <v>0.00413568687361021</v>
      </c>
      <c r="G334" s="0" t="n">
        <f aca="false">G333-L333</f>
        <v>32.8820120701539</v>
      </c>
      <c r="H334" s="0" t="n">
        <f aca="false">G334*G334</f>
        <v>1081.22671778174</v>
      </c>
      <c r="I334" s="0" t="n">
        <f aca="false">1000*COUNT(Q$24:Q334)/N$16</f>
        <v>50.0482780817509</v>
      </c>
      <c r="J334" s="0" t="n">
        <f aca="false">$F$22*H334+$E$22*G334+$D$22</f>
        <v>804.88560709145</v>
      </c>
      <c r="K334" s="0" t="n">
        <f aca="false">J334/$F$9</f>
        <v>0.422488287950907</v>
      </c>
      <c r="L334" s="0" t="n">
        <f aca="false">K334*M334</f>
        <v>0.00206778402073886</v>
      </c>
      <c r="M334" s="0" t="n">
        <f aca="false">N334</f>
        <v>0.00489429903670877</v>
      </c>
      <c r="N334" s="0" t="n">
        <f aca="false">3600/(B334*N$15)</f>
        <v>0.00489429903670877</v>
      </c>
      <c r="O334" s="0" t="n">
        <f aca="false">ROUND(A334*P$13,0)</f>
        <v>378059</v>
      </c>
      <c r="P334" s="0" t="n">
        <f aca="false">O334-O333</f>
        <v>1223</v>
      </c>
      <c r="Q334" s="0" t="n">
        <f aca="false">F$9*(Q$23-P$13*1000/(P334*N$16))*P$13/SUM(P$24:P334)</f>
        <v>796.837010203695</v>
      </c>
      <c r="R334" s="0" t="n">
        <f aca="false">F$9*((Q$23^2 - (P$13*1000/(P334*N$16))^2)/2)/(1000*COUNT(Q$24:Q334)/N$16)</f>
        <v>797.083308971208</v>
      </c>
    </row>
    <row r="335" customFormat="false" ht="13.8" hidden="false" customHeight="false" outlineLevel="0" collapsed="false">
      <c r="A335" s="0" t="n">
        <f aca="false">SUM(M$23:M335)</f>
        <v>1.51713218311114</v>
      </c>
      <c r="B335" s="0" t="n">
        <f aca="false">C335*3600/1609.344</f>
        <v>73.5503406543779</v>
      </c>
      <c r="C335" s="0" t="n">
        <f aca="false">G335</f>
        <v>32.8799442861331</v>
      </c>
      <c r="D335" s="0" t="n">
        <f aca="false">(C335+C334)/2</f>
        <v>32.8809781781435</v>
      </c>
      <c r="E335" s="0" t="n">
        <f aca="false">F335*$F$9</f>
        <v>7.87870170289501</v>
      </c>
      <c r="F335" s="0" t="n">
        <f aca="false">(C334-C335)/0.5</f>
        <v>0.00413556804147675</v>
      </c>
      <c r="G335" s="0" t="n">
        <f aca="false">G334-L334</f>
        <v>32.8799442861331</v>
      </c>
      <c r="H335" s="0" t="n">
        <f aca="false">G335*G335</f>
        <v>1081.09073625922</v>
      </c>
      <c r="I335" s="0" t="n">
        <f aca="false">1000*COUNT(Q$24:Q335)/N$16</f>
        <v>50.2092050209205</v>
      </c>
      <c r="J335" s="0" t="n">
        <f aca="false">$F$22*H335+$E$22*G335+$D$22</f>
        <v>804.811867527122</v>
      </c>
      <c r="K335" s="0" t="n">
        <f aca="false">J335/$F$9</f>
        <v>0.422449581702451</v>
      </c>
      <c r="L335" s="0" t="n">
        <f aca="false">K335*M335</f>
        <v>0.00206772460956413</v>
      </c>
      <c r="M335" s="0" t="n">
        <f aca="false">N335</f>
        <v>0.00489460683386477</v>
      </c>
      <c r="N335" s="0" t="n">
        <f aca="false">3600/(B335*N$15)</f>
        <v>0.00489460683386477</v>
      </c>
      <c r="O335" s="0" t="n">
        <f aca="false">ROUND(A335*P$13,0)</f>
        <v>379283</v>
      </c>
      <c r="P335" s="0" t="n">
        <f aca="false">O335-O334</f>
        <v>1224</v>
      </c>
      <c r="Q335" s="0" t="n">
        <f aca="false">F$9*(Q$23-P$13*1000/(P335*N$16))*P$13/SUM(P$24:P335)</f>
        <v>828.113154211597</v>
      </c>
      <c r="R335" s="0" t="n">
        <f aca="false">F$9*((Q$23^2 - (P$13*1000/(P335*N$16))^2)/2)/(1000*COUNT(Q$24:Q335)/N$16)</f>
        <v>828.060742261137</v>
      </c>
    </row>
    <row r="336" customFormat="false" ht="13.8" hidden="false" customHeight="false" outlineLevel="0" collapsed="false">
      <c r="A336" s="0" t="n">
        <f aca="false">SUM(M$23:M336)</f>
        <v>1.52202709777204</v>
      </c>
      <c r="B336" s="0" t="n">
        <f aca="false">C336*3600/1609.344</f>
        <v>73.5457152861568</v>
      </c>
      <c r="C336" s="0" t="n">
        <f aca="false">G336</f>
        <v>32.8778765615235</v>
      </c>
      <c r="D336" s="0" t="n">
        <f aca="false">(C336+C335)/2</f>
        <v>32.8789104238283</v>
      </c>
      <c r="E336" s="0" t="n">
        <f aca="false">F336*$F$9</f>
        <v>7.87847533355944</v>
      </c>
      <c r="F336" s="0" t="n">
        <f aca="false">(C335-C336)/0.5</f>
        <v>0.00413544921913456</v>
      </c>
      <c r="G336" s="0" t="n">
        <f aca="false">G335-L335</f>
        <v>32.8778765615235</v>
      </c>
      <c r="H336" s="0" t="n">
        <f aca="false">G336*G336</f>
        <v>1080.95476719478</v>
      </c>
      <c r="I336" s="0" t="n">
        <f aca="false">1000*COUNT(Q$24:Q336)/N$16</f>
        <v>50.3701319600901</v>
      </c>
      <c r="J336" s="0" t="n">
        <f aca="false">$F$22*H336+$E$22*G336+$D$22</f>
        <v>804.738134230735</v>
      </c>
      <c r="K336" s="0" t="n">
        <f aca="false">J336/$F$9</f>
        <v>0.422410878744066</v>
      </c>
      <c r="L336" s="0" t="n">
        <f aca="false">K336*M336</f>
        <v>0.00206766520328461</v>
      </c>
      <c r="M336" s="0" t="n">
        <f aca="false">N336</f>
        <v>0.00489491466089203</v>
      </c>
      <c r="N336" s="0" t="n">
        <f aca="false">3600/(B336*N$15)</f>
        <v>0.00489491466089203</v>
      </c>
      <c r="O336" s="0" t="n">
        <f aca="false">ROUND(A336*P$13,0)</f>
        <v>380507</v>
      </c>
      <c r="P336" s="0" t="n">
        <f aca="false">O336-O335</f>
        <v>1224</v>
      </c>
      <c r="Q336" s="0" t="n">
        <f aca="false">F$9*(Q$23-P$13*1000/(P336*N$16))*P$13/SUM(P$24:P336)</f>
        <v>825.440884781413</v>
      </c>
      <c r="R336" s="0" t="n">
        <f aca="false">F$9*((Q$23^2 - (P$13*1000/(P336*N$16))^2)/2)/(1000*COUNT(Q$24:Q336)/N$16)</f>
        <v>825.415180784264</v>
      </c>
    </row>
    <row r="337" customFormat="false" ht="13.8" hidden="false" customHeight="false" outlineLevel="0" collapsed="false">
      <c r="A337" s="0" t="n">
        <f aca="false">SUM(M$23:M337)</f>
        <v>1.52692232028983</v>
      </c>
      <c r="B337" s="0" t="n">
        <f aca="false">C337*3600/1609.344</f>
        <v>73.5410900508238</v>
      </c>
      <c r="C337" s="0" t="n">
        <f aca="false">G337</f>
        <v>32.8758088963203</v>
      </c>
      <c r="D337" s="0" t="n">
        <f aca="false">(C337+C336)/2</f>
        <v>32.8768427289219</v>
      </c>
      <c r="E337" s="0" t="n">
        <f aca="false">F337*$F$9</f>
        <v>7.87824898285024</v>
      </c>
      <c r="F337" s="0" t="n">
        <f aca="false">(C336-C337)/0.5</f>
        <v>0.00413533040656944</v>
      </c>
      <c r="G337" s="0" t="n">
        <f aca="false">G336-L336</f>
        <v>32.8758088963203</v>
      </c>
      <c r="H337" s="0" t="n">
        <f aca="false">G337*G337</f>
        <v>1080.81881058737</v>
      </c>
      <c r="I337" s="0" t="n">
        <f aca="false">1000*COUNT(Q$24:Q337)/N$16</f>
        <v>50.5310588992597</v>
      </c>
      <c r="J337" s="0" t="n">
        <f aca="false">$F$22*H337+$E$22*G337+$D$22</f>
        <v>804.664407201757</v>
      </c>
      <c r="K337" s="0" t="n">
        <f aca="false">J337/$F$9</f>
        <v>0.422372179075475</v>
      </c>
      <c r="L337" s="0" t="n">
        <f aca="false">K337*M337</f>
        <v>0.00206760580190051</v>
      </c>
      <c r="M337" s="0" t="n">
        <f aca="false">N337</f>
        <v>0.00489522251779524</v>
      </c>
      <c r="N337" s="0" t="n">
        <f aca="false">3600/(B337*N$15)</f>
        <v>0.00489522251779524</v>
      </c>
      <c r="O337" s="0" t="n">
        <f aca="false">ROUND(A337*P$13,0)</f>
        <v>381731</v>
      </c>
      <c r="P337" s="0" t="n">
        <f aca="false">O337-O336</f>
        <v>1224</v>
      </c>
      <c r="Q337" s="0" t="n">
        <f aca="false">F$9*(Q$23-P$13*1000/(P337*N$16))*P$13/SUM(P$24:P337)</f>
        <v>822.785806370002</v>
      </c>
      <c r="R337" s="0" t="n">
        <f aca="false">F$9*((Q$23^2 - (P$13*1000/(P337*N$16))^2)/2)/(1000*COUNT(Q$24:Q337)/N$16)</f>
        <v>822.786470017435</v>
      </c>
    </row>
    <row r="338" customFormat="false" ht="13.8" hidden="false" customHeight="false" outlineLevel="0" collapsed="false">
      <c r="A338" s="0" t="n">
        <f aca="false">SUM(M$23:M338)</f>
        <v>1.53181785069441</v>
      </c>
      <c r="B338" s="0" t="n">
        <f aca="false">C338*3600/1609.344</f>
        <v>73.5364649483679</v>
      </c>
      <c r="C338" s="0" t="n">
        <f aca="false">G338</f>
        <v>32.8737412905184</v>
      </c>
      <c r="D338" s="0" t="n">
        <f aca="false">(C338+C337)/2</f>
        <v>32.8747750934193</v>
      </c>
      <c r="E338" s="0" t="n">
        <f aca="false">F338*$F$9</f>
        <v>7.87802265079448</v>
      </c>
      <c r="F338" s="0" t="n">
        <f aca="false">(C337-C338)/0.5</f>
        <v>0.0041352116037956</v>
      </c>
      <c r="G338" s="0" t="n">
        <f aca="false">G337-L337</f>
        <v>32.8737412905184</v>
      </c>
      <c r="H338" s="0" t="n">
        <f aca="false">G338*G338</f>
        <v>1080.68286643593</v>
      </c>
      <c r="I338" s="0" t="n">
        <f aca="false">1000*COUNT(Q$24:Q338)/N$16</f>
        <v>50.6919858384294</v>
      </c>
      <c r="J338" s="0" t="n">
        <f aca="false">$F$22*H338+$E$22*G338+$D$22</f>
        <v>804.590686439657</v>
      </c>
      <c r="K338" s="0" t="n">
        <f aca="false">J338/$F$9</f>
        <v>0.422333482696397</v>
      </c>
      <c r="L338" s="0" t="n">
        <f aca="false">K338*M338</f>
        <v>0.00206754640541199</v>
      </c>
      <c r="M338" s="0" t="n">
        <f aca="false">N338</f>
        <v>0.0048955304045791</v>
      </c>
      <c r="N338" s="0" t="n">
        <f aca="false">3600/(B338*N$15)</f>
        <v>0.0048955304045791</v>
      </c>
      <c r="O338" s="0" t="n">
        <f aca="false">ROUND(A338*P$13,0)</f>
        <v>382954</v>
      </c>
      <c r="P338" s="0" t="n">
        <f aca="false">O338-O337</f>
        <v>1223</v>
      </c>
      <c r="Q338" s="0" t="n">
        <f aca="false">F$9*(Q$23-P$13*1000/(P338*N$16))*P$13/SUM(P$24:P338)</f>
        <v>786.619652520614</v>
      </c>
      <c r="R338" s="0" t="n">
        <f aca="false">F$9*((Q$23^2 - (P$13*1000/(P338*N$16))^2)/2)/(1000*COUNT(Q$24:Q338)/N$16)</f>
        <v>786.961616158875</v>
      </c>
    </row>
    <row r="339" customFormat="false" ht="13.8" hidden="false" customHeight="false" outlineLevel="0" collapsed="false">
      <c r="A339" s="0" t="n">
        <f aca="false">SUM(M$23:M339)</f>
        <v>1.53671368901566</v>
      </c>
      <c r="B339" s="0" t="n">
        <f aca="false">C339*3600/1609.344</f>
        <v>73.5318399787781</v>
      </c>
      <c r="C339" s="0" t="n">
        <f aca="false">G339</f>
        <v>32.871673744113</v>
      </c>
      <c r="D339" s="0" t="n">
        <f aca="false">(C339+C338)/2</f>
        <v>32.8727075173157</v>
      </c>
      <c r="E339" s="0" t="n">
        <f aca="false">F339*$F$9</f>
        <v>7.87779633741923</v>
      </c>
      <c r="F339" s="0" t="n">
        <f aca="false">(C338-C339)/0.5</f>
        <v>0.00413509281082725</v>
      </c>
      <c r="G339" s="0" t="n">
        <f aca="false">G338-L338</f>
        <v>32.871673744113</v>
      </c>
      <c r="H339" s="0" t="n">
        <f aca="false">G339*G339</f>
        <v>1080.5469347394</v>
      </c>
      <c r="I339" s="0" t="n">
        <f aca="false">1000*COUNT(Q$24:Q339)/N$16</f>
        <v>50.852912777599</v>
      </c>
      <c r="J339" s="0" t="n">
        <f aca="false">$F$22*H339+$E$22*G339+$D$22</f>
        <v>804.516971943903</v>
      </c>
      <c r="K339" s="0" t="n">
        <f aca="false">J339/$F$9</f>
        <v>0.422294789606554</v>
      </c>
      <c r="L339" s="0" t="n">
        <f aca="false">K339*M339</f>
        <v>0.00206748701381926</v>
      </c>
      <c r="M339" s="0" t="n">
        <f aca="false">N339</f>
        <v>0.00489583832124831</v>
      </c>
      <c r="N339" s="0" t="n">
        <f aca="false">3600/(B339*N$15)</f>
        <v>0.00489583832124831</v>
      </c>
      <c r="O339" s="0" t="n">
        <f aca="false">ROUND(A339*P$13,0)</f>
        <v>384178</v>
      </c>
      <c r="P339" s="0" t="n">
        <f aca="false">O339-O338</f>
        <v>1224</v>
      </c>
      <c r="Q339" s="0" t="n">
        <f aca="false">F$9*(Q$23-P$13*1000/(P339*N$16))*P$13/SUM(P$24:P339)</f>
        <v>817.528697950753</v>
      </c>
      <c r="R339" s="0" t="n">
        <f aca="false">F$9*((Q$23^2 - (P$13*1000/(P339*N$16))^2)/2)/(1000*COUNT(Q$24:Q339)/N$16)</f>
        <v>817.578960713527</v>
      </c>
    </row>
    <row r="340" customFormat="false" ht="13.8" hidden="false" customHeight="false" outlineLevel="0" collapsed="false">
      <c r="A340" s="0" t="n">
        <f aca="false">SUM(M$23:M340)</f>
        <v>1.54160983528347</v>
      </c>
      <c r="B340" s="0" t="n">
        <f aca="false">C340*3600/1609.344</f>
        <v>73.5272151420435</v>
      </c>
      <c r="C340" s="0" t="n">
        <f aca="false">G340</f>
        <v>32.8696062570991</v>
      </c>
      <c r="D340" s="0" t="n">
        <f aca="false">(C340+C339)/2</f>
        <v>32.870640000606</v>
      </c>
      <c r="E340" s="0" t="n">
        <f aca="false">F340*$F$9</f>
        <v>7.87757004267035</v>
      </c>
      <c r="F340" s="0" t="n">
        <f aca="false">(C339-C340)/0.5</f>
        <v>0.00413497402763596</v>
      </c>
      <c r="G340" s="0" t="n">
        <f aca="false">G339-L339</f>
        <v>32.8696062570991</v>
      </c>
      <c r="H340" s="0" t="n">
        <f aca="false">G340*G340</f>
        <v>1080.41101549673</v>
      </c>
      <c r="I340" s="0" t="n">
        <f aca="false">1000*COUNT(Q$24:Q340)/N$16</f>
        <v>51.0138397167686</v>
      </c>
      <c r="J340" s="0" t="n">
        <f aca="false">$F$22*H340+$E$22*G340+$D$22</f>
        <v>804.443263713961</v>
      </c>
      <c r="K340" s="0" t="n">
        <f aca="false">J340/$F$9</f>
        <v>0.422256099805667</v>
      </c>
      <c r="L340" s="0" t="n">
        <f aca="false">K340*M340</f>
        <v>0.00206742762712249</v>
      </c>
      <c r="M340" s="0" t="n">
        <f aca="false">N340</f>
        <v>0.00489614626780756</v>
      </c>
      <c r="N340" s="0" t="n">
        <f aca="false">3600/(B340*N$15)</f>
        <v>0.00489614626780756</v>
      </c>
      <c r="O340" s="0" t="n">
        <f aca="false">ROUND(A340*P$13,0)</f>
        <v>385402</v>
      </c>
      <c r="P340" s="0" t="n">
        <f aca="false">O340-O339</f>
        <v>1224</v>
      </c>
      <c r="Q340" s="0" t="n">
        <f aca="false">F$9*(Q$23-P$13*1000/(P340*N$16))*P$13/SUM(P$24:P340)</f>
        <v>814.924195302948</v>
      </c>
      <c r="R340" s="0" t="n">
        <f aca="false">F$9*((Q$23^2 - (P$13*1000/(P340*N$16))^2)/2)/(1000*COUNT(Q$24:Q340)/N$16)</f>
        <v>814.999847272791</v>
      </c>
    </row>
    <row r="341" customFormat="false" ht="13.8" hidden="false" customHeight="false" outlineLevel="0" collapsed="false">
      <c r="A341" s="0" t="n">
        <f aca="false">SUM(M$23:M341)</f>
        <v>1.54650628952773</v>
      </c>
      <c r="B341" s="0" t="n">
        <f aca="false">C341*3600/1609.344</f>
        <v>73.5225904381532</v>
      </c>
      <c r="C341" s="0" t="n">
        <f aca="false">G341</f>
        <v>32.867538829472</v>
      </c>
      <c r="D341" s="0" t="n">
        <f aca="false">(C341+C340)/2</f>
        <v>32.8685725432856</v>
      </c>
      <c r="E341" s="0" t="n">
        <f aca="false">F341*$F$9</f>
        <v>7.87734376660197</v>
      </c>
      <c r="F341" s="0" t="n">
        <f aca="false">(C340-C341)/0.5</f>
        <v>0.00413485525425017</v>
      </c>
      <c r="G341" s="0" t="n">
        <f aca="false">G340-L340</f>
        <v>32.867538829472</v>
      </c>
      <c r="H341" s="0" t="n">
        <f aca="false">G341*G341</f>
        <v>1080.27510870685</v>
      </c>
      <c r="I341" s="0" t="n">
        <f aca="false">1000*COUNT(Q$24:Q341)/N$16</f>
        <v>51.1747666559382</v>
      </c>
      <c r="J341" s="0" t="n">
        <f aca="false">$F$22*H341+$E$22*G341+$D$22</f>
        <v>804.369561749301</v>
      </c>
      <c r="K341" s="0" t="n">
        <f aca="false">J341/$F$9</f>
        <v>0.422217413293455</v>
      </c>
      <c r="L341" s="0" t="n">
        <f aca="false">K341*M341</f>
        <v>0.00206736824532187</v>
      </c>
      <c r="M341" s="0" t="n">
        <f aca="false">N341</f>
        <v>0.00489645424426156</v>
      </c>
      <c r="N341" s="0" t="n">
        <f aca="false">3600/(B341*N$15)</f>
        <v>0.00489645424426156</v>
      </c>
      <c r="O341" s="0" t="n">
        <f aca="false">ROUND(A341*P$13,0)</f>
        <v>386627</v>
      </c>
      <c r="P341" s="0" t="n">
        <f aca="false">O341-O340</f>
        <v>1225</v>
      </c>
      <c r="Q341" s="0" t="n">
        <f aca="false">F$9*(Q$23-P$13*1000/(P341*N$16))*P$13/SUM(P$24:P341)</f>
        <v>845.490622294338</v>
      </c>
      <c r="R341" s="0" t="n">
        <f aca="false">F$9*((Q$23^2 - (P$13*1000/(P341*N$16))^2)/2)/(1000*COUNT(Q$24:Q341)/N$16)</f>
        <v>845.255922048594</v>
      </c>
    </row>
    <row r="342" customFormat="false" ht="13.8" hidden="false" customHeight="false" outlineLevel="0" collapsed="false">
      <c r="A342" s="0" t="n">
        <f aca="false">SUM(M$23:M342)</f>
        <v>1.55140305177834</v>
      </c>
      <c r="B342" s="0" t="n">
        <f aca="false">C342*3600/1609.344</f>
        <v>73.5179658670962</v>
      </c>
      <c r="C342" s="0" t="n">
        <f aca="false">G342</f>
        <v>32.8654714612267</v>
      </c>
      <c r="D342" s="0" t="n">
        <f aca="false">(C342+C341)/2</f>
        <v>32.8665051453493</v>
      </c>
      <c r="E342" s="0" t="n">
        <f aca="false">F342*$F$9</f>
        <v>7.87711750915997</v>
      </c>
      <c r="F342" s="0" t="n">
        <f aca="false">(C341-C342)/0.5</f>
        <v>0.00413473649064144</v>
      </c>
      <c r="G342" s="0" t="n">
        <f aca="false">G341-L341</f>
        <v>32.8654714612267</v>
      </c>
      <c r="H342" s="0" t="n">
        <f aca="false">G342*G342</f>
        <v>1080.13921436871</v>
      </c>
      <c r="I342" s="0" t="n">
        <f aca="false">1000*COUNT(Q$24:Q342)/N$16</f>
        <v>51.3356935951078</v>
      </c>
      <c r="J342" s="0" t="n">
        <f aca="false">$F$22*H342+$E$22*G342+$D$22</f>
        <v>804.29586604939</v>
      </c>
      <c r="K342" s="0" t="n">
        <f aca="false">J342/$F$9</f>
        <v>0.422178730069639</v>
      </c>
      <c r="L342" s="0" t="n">
        <f aca="false">K342*M342</f>
        <v>0.0020673088684176</v>
      </c>
      <c r="M342" s="0" t="n">
        <f aca="false">N342</f>
        <v>0.00489676225061502</v>
      </c>
      <c r="N342" s="0" t="n">
        <f aca="false">3600/(B342*N$15)</f>
        <v>0.00489676225061502</v>
      </c>
      <c r="O342" s="0" t="n">
        <f aca="false">ROUND(A342*P$13,0)</f>
        <v>387851</v>
      </c>
      <c r="P342" s="0" t="n">
        <f aca="false">O342-O341</f>
        <v>1224</v>
      </c>
      <c r="Q342" s="0" t="n">
        <f aca="false">F$9*(Q$23-P$13*1000/(P342*N$16))*P$13/SUM(P$24:P342)</f>
        <v>809.762565424073</v>
      </c>
      <c r="R342" s="0" t="n">
        <f aca="false">F$9*((Q$23^2 - (P$13*1000/(P342*N$16))^2)/2)/(1000*COUNT(Q$24:Q342)/N$16)</f>
        <v>809.89013036199</v>
      </c>
    </row>
    <row r="343" customFormat="false" ht="13.8" hidden="false" customHeight="false" outlineLevel="0" collapsed="false">
      <c r="A343" s="0" t="n">
        <f aca="false">SUM(M$23:M343)</f>
        <v>1.55630012206522</v>
      </c>
      <c r="B343" s="0" t="n">
        <f aca="false">C343*3600/1609.344</f>
        <v>73.5133414288616</v>
      </c>
      <c r="C343" s="0" t="n">
        <f aca="false">G343</f>
        <v>32.8634041523583</v>
      </c>
      <c r="D343" s="0" t="n">
        <f aca="false">(C343+C342)/2</f>
        <v>32.8644378067925</v>
      </c>
      <c r="E343" s="0" t="n">
        <f aca="false">F343*$F$9</f>
        <v>7.87689127039847</v>
      </c>
      <c r="F343" s="0" t="n">
        <f aca="false">(C342-C343)/0.5</f>
        <v>0.00413461773683821</v>
      </c>
      <c r="G343" s="0" t="n">
        <f aca="false">G342-L342</f>
        <v>32.8634041523583</v>
      </c>
      <c r="H343" s="0" t="n">
        <f aca="false">G343*G343</f>
        <v>1080.00333248124</v>
      </c>
      <c r="I343" s="0" t="n">
        <f aca="false">1000*COUNT(Q$24:Q343)/N$16</f>
        <v>51.4966205342774</v>
      </c>
      <c r="J343" s="0" t="n">
        <f aca="false">$F$22*H343+$E$22*G343+$D$22</f>
        <v>804.222176613696</v>
      </c>
      <c r="K343" s="0" t="n">
        <f aca="false">J343/$F$9</f>
        <v>0.422140050133942</v>
      </c>
      <c r="L343" s="0" t="n">
        <f aca="false">K343*M343</f>
        <v>0.00206724949640984</v>
      </c>
      <c r="M343" s="0" t="n">
        <f aca="false">N343</f>
        <v>0.00489707028687262</v>
      </c>
      <c r="N343" s="0" t="n">
        <f aca="false">3600/(B343*N$15)</f>
        <v>0.00489707028687262</v>
      </c>
      <c r="O343" s="0" t="n">
        <f aca="false">ROUND(A343*P$13,0)</f>
        <v>389075</v>
      </c>
      <c r="P343" s="0" t="n">
        <f aca="false">O343-O342</f>
        <v>1224</v>
      </c>
      <c r="Q343" s="0" t="n">
        <f aca="false">F$9*(Q$23-P$13*1000/(P343*N$16))*P$13/SUM(P$24:P343)</f>
        <v>807.207233474143</v>
      </c>
      <c r="R343" s="0" t="n">
        <f aca="false">F$9*((Q$23^2 - (P$13*1000/(P343*N$16))^2)/2)/(1000*COUNT(Q$24:Q343)/N$16)</f>
        <v>807.359223704608</v>
      </c>
    </row>
    <row r="344" customFormat="false" ht="13.8" hidden="false" customHeight="false" outlineLevel="0" collapsed="false">
      <c r="A344" s="0" t="n">
        <f aca="false">SUM(M$23:M344)</f>
        <v>1.56119750041826</v>
      </c>
      <c r="B344" s="0" t="n">
        <f aca="false">C344*3600/1609.344</f>
        <v>73.5087171234383</v>
      </c>
      <c r="C344" s="0" t="n">
        <f aca="false">G344</f>
        <v>32.8613369028619</v>
      </c>
      <c r="D344" s="0" t="n">
        <f aca="false">(C344+C343)/2</f>
        <v>32.8623705276101</v>
      </c>
      <c r="E344" s="0" t="n">
        <f aca="false">F344*$F$9</f>
        <v>7.87666505029042</v>
      </c>
      <c r="F344" s="0" t="n">
        <f aca="false">(C343-C344)/0.5</f>
        <v>0.00413449899282625</v>
      </c>
      <c r="G344" s="0" t="n">
        <f aca="false">G343-L343</f>
        <v>32.8613369028619</v>
      </c>
      <c r="H344" s="0" t="n">
        <f aca="false">G344*G344</f>
        <v>1079.86746304339</v>
      </c>
      <c r="I344" s="0" t="n">
        <f aca="false">1000*COUNT(Q$24:Q344)/N$16</f>
        <v>51.6575474734471</v>
      </c>
      <c r="J344" s="0" t="n">
        <f aca="false">$F$22*H344+$E$22*G344+$D$22</f>
        <v>804.148493441688</v>
      </c>
      <c r="K344" s="0" t="n">
        <f aca="false">J344/$F$9</f>
        <v>0.422101373486082</v>
      </c>
      <c r="L344" s="0" t="n">
        <f aca="false">K344*M344</f>
        <v>0.0020671901292988</v>
      </c>
      <c r="M344" s="0" t="n">
        <f aca="false">N344</f>
        <v>0.00489737835303908</v>
      </c>
      <c r="N344" s="0" t="n">
        <f aca="false">3600/(B344*N$15)</f>
        <v>0.00489737835303908</v>
      </c>
      <c r="O344" s="0" t="n">
        <f aca="false">ROUND(A344*P$13,0)</f>
        <v>390299</v>
      </c>
      <c r="P344" s="0" t="n">
        <f aca="false">O344-O343</f>
        <v>1224</v>
      </c>
      <c r="Q344" s="0" t="n">
        <f aca="false">F$9*(Q$23-P$13*1000/(P344*N$16))*P$13/SUM(P$24:P344)</f>
        <v>804.667978287745</v>
      </c>
      <c r="R344" s="0" t="n">
        <f aca="false">F$9*((Q$23^2 - (P$13*1000/(P344*N$16))^2)/2)/(1000*COUNT(Q$24:Q344)/N$16)</f>
        <v>804.844085936058</v>
      </c>
    </row>
    <row r="345" customFormat="false" ht="13.8" hidden="false" customHeight="false" outlineLevel="0" collapsed="false">
      <c r="A345" s="0" t="n">
        <f aca="false">SUM(M$23:M345)</f>
        <v>1.56609518686737</v>
      </c>
      <c r="B345" s="0" t="n">
        <f aca="false">C345*3600/1609.344</f>
        <v>73.5040929508155</v>
      </c>
      <c r="C345" s="0" t="n">
        <f aca="false">G345</f>
        <v>32.8592697127326</v>
      </c>
      <c r="D345" s="0" t="n">
        <f aca="false">(C345+C344)/2</f>
        <v>32.8603033077972</v>
      </c>
      <c r="E345" s="0" t="n">
        <f aca="false">F345*$F$9</f>
        <v>7.87643884880873</v>
      </c>
      <c r="F345" s="0" t="n">
        <f aca="false">(C344-C345)/0.5</f>
        <v>0.00413438025859136</v>
      </c>
      <c r="G345" s="0" t="n">
        <f aca="false">G344-L344</f>
        <v>32.8592697127326</v>
      </c>
      <c r="H345" s="0" t="n">
        <f aca="false">G345*G345</f>
        <v>1079.7316060541</v>
      </c>
      <c r="I345" s="0" t="n">
        <f aca="false">1000*COUNT(Q$24:Q345)/N$16</f>
        <v>51.8184744126167</v>
      </c>
      <c r="J345" s="0" t="n">
        <f aca="false">$F$22*H345+$E$22*G345+$D$22</f>
        <v>804.074816532833</v>
      </c>
      <c r="K345" s="0" t="n">
        <f aca="false">J345/$F$9</f>
        <v>0.422062700125782</v>
      </c>
      <c r="L345" s="0" t="n">
        <f aca="false">K345*M345</f>
        <v>0.00206713076708466</v>
      </c>
      <c r="M345" s="0" t="n">
        <f aca="false">N345</f>
        <v>0.0048976864491191</v>
      </c>
      <c r="N345" s="0" t="n">
        <f aca="false">3600/(B345*N$15)</f>
        <v>0.0048976864491191</v>
      </c>
      <c r="O345" s="0" t="n">
        <f aca="false">ROUND(A345*P$13,0)</f>
        <v>391524</v>
      </c>
      <c r="P345" s="0" t="n">
        <f aca="false">O345-O344</f>
        <v>1225</v>
      </c>
      <c r="Q345" s="0" t="n">
        <f aca="false">F$9*(Q$23-P$13*1000/(P345*N$16))*P$13/SUM(P$24:P345)</f>
        <v>834.883107569711</v>
      </c>
      <c r="R345" s="0" t="n">
        <f aca="false">F$9*((Q$23^2 - (P$13*1000/(P345*N$16))^2)/2)/(1000*COUNT(Q$24:Q345)/N$16)</f>
        <v>834.755848482773</v>
      </c>
    </row>
    <row r="346" customFormat="false" ht="13.8" hidden="false" customHeight="false" outlineLevel="0" collapsed="false">
      <c r="A346" s="0" t="n">
        <f aca="false">SUM(M$23:M346)</f>
        <v>1.57099318144249</v>
      </c>
      <c r="B346" s="0" t="n">
        <f aca="false">C346*3600/1609.344</f>
        <v>73.4994689109822</v>
      </c>
      <c r="C346" s="0" t="n">
        <f aca="false">G346</f>
        <v>32.8572025819655</v>
      </c>
      <c r="D346" s="0" t="n">
        <f aca="false">(C346+C345)/2</f>
        <v>32.858236147349</v>
      </c>
      <c r="E346" s="0" t="n">
        <f aca="false">F346*$F$9</f>
        <v>7.87621266603463</v>
      </c>
      <c r="F346" s="0" t="n">
        <f aca="false">(C345-C346)/0.5</f>
        <v>0.00413426153417618</v>
      </c>
      <c r="G346" s="0" t="n">
        <f aca="false">G345-L345</f>
        <v>32.8572025819655</v>
      </c>
      <c r="H346" s="0" t="n">
        <f aca="false">G346*G346</f>
        <v>1079.59576151232</v>
      </c>
      <c r="I346" s="0" t="n">
        <f aca="false">1000*COUNT(Q$24:Q346)/N$16</f>
        <v>51.9794013517863</v>
      </c>
      <c r="J346" s="0" t="n">
        <f aca="false">$F$22*H346+$E$22*G346+$D$22</f>
        <v>804.0011458866</v>
      </c>
      <c r="K346" s="0" t="n">
        <f aca="false">J346/$F$9</f>
        <v>0.422024030052761</v>
      </c>
      <c r="L346" s="0" t="n">
        <f aca="false">K346*M346</f>
        <v>0.0020670714097676</v>
      </c>
      <c r="M346" s="0" t="n">
        <f aca="false">N346</f>
        <v>0.00489799457511739</v>
      </c>
      <c r="N346" s="0" t="n">
        <f aca="false">3600/(B346*N$15)</f>
        <v>0.00489799457511739</v>
      </c>
      <c r="O346" s="0" t="n">
        <f aca="false">ROUND(A346*P$13,0)</f>
        <v>392748</v>
      </c>
      <c r="P346" s="0" t="n">
        <f aca="false">O346-O345</f>
        <v>1224</v>
      </c>
      <c r="Q346" s="0" t="n">
        <f aca="false">F$9*(Q$23-P$13*1000/(P346*N$16))*P$13/SUM(P$24:P346)</f>
        <v>799.635052876744</v>
      </c>
      <c r="R346" s="0" t="n">
        <f aca="false">F$9*((Q$23^2 - (P$13*1000/(P346*N$16))^2)/2)/(1000*COUNT(Q$24:Q346)/N$16)</f>
        <v>799.86053122438</v>
      </c>
    </row>
    <row r="347" customFormat="false" ht="13.8" hidden="false" customHeight="false" outlineLevel="0" collapsed="false">
      <c r="A347" s="0" t="n">
        <f aca="false">SUM(M$23:M347)</f>
        <v>1.57589148417353</v>
      </c>
      <c r="B347" s="0" t="n">
        <f aca="false">C347*3600/1609.344</f>
        <v>73.4948450039274</v>
      </c>
      <c r="C347" s="0" t="n">
        <f aca="false">G347</f>
        <v>32.8551355105557</v>
      </c>
      <c r="D347" s="0" t="n">
        <f aca="false">(C347+C346)/2</f>
        <v>32.8561690462606</v>
      </c>
      <c r="E347" s="0" t="n">
        <f aca="false">F347*$F$9</f>
        <v>7.87598650188689</v>
      </c>
      <c r="F347" s="0" t="n">
        <f aca="false">(C346-C347)/0.5</f>
        <v>0.00413414281953806</v>
      </c>
      <c r="G347" s="0" t="n">
        <f aca="false">G346-L346</f>
        <v>32.8551355105557</v>
      </c>
      <c r="H347" s="0" t="n">
        <f aca="false">G347*G347</f>
        <v>1079.45992941698</v>
      </c>
      <c r="I347" s="0" t="n">
        <f aca="false">1000*COUNT(Q$24:Q347)/N$16</f>
        <v>52.1403282909559</v>
      </c>
      <c r="J347" s="0" t="n">
        <f aca="false">$F$22*H347+$E$22*G347+$D$22</f>
        <v>803.927481502456</v>
      </c>
      <c r="K347" s="0" t="n">
        <f aca="false">J347/$F$9</f>
        <v>0.421985363266742</v>
      </c>
      <c r="L347" s="0" t="n">
        <f aca="false">K347*M347</f>
        <v>0.00206701205734782</v>
      </c>
      <c r="M347" s="0" t="n">
        <f aca="false">N347</f>
        <v>0.00489830273103865</v>
      </c>
      <c r="N347" s="0" t="n">
        <f aca="false">3600/(B347*N$15)</f>
        <v>0.00489830273103865</v>
      </c>
      <c r="O347" s="0" t="n">
        <f aca="false">ROUND(A347*P$13,0)</f>
        <v>393973</v>
      </c>
      <c r="P347" s="0" t="n">
        <f aca="false">O347-O346</f>
        <v>1225</v>
      </c>
      <c r="Q347" s="0" t="n">
        <f aca="false">F$9*(Q$23-P$13*1000/(P347*N$16))*P$13/SUM(P$24:P347)</f>
        <v>829.677483123941</v>
      </c>
      <c r="R347" s="0" t="n">
        <f aca="false">F$9*((Q$23^2 - (P$13*1000/(P347*N$16))^2)/2)/(1000*COUNT(Q$24:Q347)/N$16)</f>
        <v>829.603034603249</v>
      </c>
    </row>
    <row r="348" customFormat="false" ht="13.8" hidden="false" customHeight="false" outlineLevel="0" collapsed="false">
      <c r="A348" s="0" t="n">
        <f aca="false">SUM(M$23:M348)</f>
        <v>1.58079009509042</v>
      </c>
      <c r="B348" s="0" t="n">
        <f aca="false">C348*3600/1609.344</f>
        <v>73.4902212296402</v>
      </c>
      <c r="C348" s="0" t="n">
        <f aca="false">G348</f>
        <v>32.8530684984984</v>
      </c>
      <c r="D348" s="0" t="n">
        <f aca="false">(C348+C347)/2</f>
        <v>32.854102004527</v>
      </c>
      <c r="E348" s="0" t="n">
        <f aca="false">F348*$F$9</f>
        <v>7.87576035639259</v>
      </c>
      <c r="F348" s="0" t="n">
        <f aca="false">(C347-C348)/0.5</f>
        <v>0.00413402411469122</v>
      </c>
      <c r="G348" s="0" t="n">
        <f aca="false">G347-L347</f>
        <v>32.8530684984984</v>
      </c>
      <c r="H348" s="0" t="n">
        <f aca="false">G348*G348</f>
        <v>1079.32410976703</v>
      </c>
      <c r="I348" s="0" t="n">
        <f aca="false">1000*COUNT(Q$24:Q348)/N$16</f>
        <v>52.3012552301255</v>
      </c>
      <c r="J348" s="0" t="n">
        <f aca="false">$F$22*H348+$E$22*G348+$D$22</f>
        <v>803.853823379871</v>
      </c>
      <c r="K348" s="0" t="n">
        <f aca="false">J348/$F$9</f>
        <v>0.421946699767444</v>
      </c>
      <c r="L348" s="0" t="n">
        <f aca="false">K348*M348</f>
        <v>0.00206695270982549</v>
      </c>
      <c r="M348" s="0" t="n">
        <f aca="false">N348</f>
        <v>0.0048986109168876</v>
      </c>
      <c r="N348" s="0" t="n">
        <f aca="false">3600/(B348*N$15)</f>
        <v>0.0048986109168876</v>
      </c>
      <c r="O348" s="0" t="n">
        <f aca="false">ROUND(A348*P$13,0)</f>
        <v>395198</v>
      </c>
      <c r="P348" s="0" t="n">
        <f aca="false">O348-O347</f>
        <v>1225</v>
      </c>
      <c r="Q348" s="0" t="n">
        <f aca="false">F$9*(Q$23-P$13*1000/(P348*N$16))*P$13/SUM(P$24:P348)</f>
        <v>827.09788902238</v>
      </c>
      <c r="R348" s="0" t="n">
        <f aca="false">F$9*((Q$23^2 - (P$13*1000/(P348*N$16))^2)/2)/(1000*COUNT(Q$24:Q348)/N$16)</f>
        <v>827.050409881393</v>
      </c>
    </row>
    <row r="349" customFormat="false" ht="13.8" hidden="false" customHeight="false" outlineLevel="0" collapsed="false">
      <c r="A349" s="0" t="n">
        <f aca="false">SUM(M$23:M349)</f>
        <v>1.58568901422309</v>
      </c>
      <c r="B349" s="0" t="n">
        <f aca="false">C349*3600/1609.344</f>
        <v>73.4855975881096</v>
      </c>
      <c r="C349" s="0" t="n">
        <f aca="false">G349</f>
        <v>32.8510015457885</v>
      </c>
      <c r="D349" s="0" t="n">
        <f aca="false">(C349+C348)/2</f>
        <v>32.8520350221434</v>
      </c>
      <c r="E349" s="0" t="n">
        <f aca="false">F349*$F$9</f>
        <v>7.8755342295788</v>
      </c>
      <c r="F349" s="0" t="n">
        <f aca="false">(C348-C349)/0.5</f>
        <v>0.00413390541964986</v>
      </c>
      <c r="G349" s="0" t="n">
        <f aca="false">G348-L348</f>
        <v>32.8510015457885</v>
      </c>
      <c r="H349" s="0" t="n">
        <f aca="false">G349*G349</f>
        <v>1079.1883025614</v>
      </c>
      <c r="I349" s="0" t="n">
        <f aca="false">1000*COUNT(Q$24:Q349)/N$16</f>
        <v>52.4621821692951</v>
      </c>
      <c r="J349" s="0" t="n">
        <f aca="false">$F$22*H349+$E$22*G349+$D$22</f>
        <v>803.780171518313</v>
      </c>
      <c r="K349" s="0" t="n">
        <f aca="false">J349/$F$9</f>
        <v>0.421908039554589</v>
      </c>
      <c r="L349" s="0" t="n">
        <f aca="false">K349*M349</f>
        <v>0.00206689336720081</v>
      </c>
      <c r="M349" s="0" t="n">
        <f aca="false">N349</f>
        <v>0.00489891913266893</v>
      </c>
      <c r="N349" s="0" t="n">
        <f aca="false">3600/(B349*N$15)</f>
        <v>0.00489891913266893</v>
      </c>
      <c r="O349" s="0" t="n">
        <f aca="false">ROUND(A349*P$13,0)</f>
        <v>396422</v>
      </c>
      <c r="P349" s="0" t="n">
        <f aca="false">O349-O348</f>
        <v>1224</v>
      </c>
      <c r="Q349" s="0" t="n">
        <f aca="false">F$9*(Q$23-P$13*1000/(P349*N$16))*P$13/SUM(P$24:P349)</f>
        <v>792.201612470418</v>
      </c>
      <c r="R349" s="0" t="n">
        <f aca="false">F$9*((Q$23^2 - (P$13*1000/(P349*N$16))^2)/2)/(1000*COUNT(Q$24:Q349)/N$16)</f>
        <v>792.499851489186</v>
      </c>
    </row>
    <row r="350" customFormat="false" ht="13.8" hidden="false" customHeight="false" outlineLevel="0" collapsed="false">
      <c r="A350" s="0" t="n">
        <f aca="false">SUM(M$23:M350)</f>
        <v>1.59058824160147</v>
      </c>
      <c r="B350" s="0" t="n">
        <f aca="false">C350*3600/1609.344</f>
        <v>73.4809740793248</v>
      </c>
      <c r="C350" s="0" t="n">
        <f aca="false">G350</f>
        <v>32.8489346524213</v>
      </c>
      <c r="D350" s="0" t="n">
        <f aca="false">(C350+C349)/2</f>
        <v>32.8499680991049</v>
      </c>
      <c r="E350" s="0" t="n">
        <f aca="false">F350*$F$9</f>
        <v>7.87530812141845</v>
      </c>
      <c r="F350" s="0" t="n">
        <f aca="false">(C349-C350)/0.5</f>
        <v>0.00413378673439979</v>
      </c>
      <c r="G350" s="0" t="n">
        <f aca="false">G349-L349</f>
        <v>32.8489346524213</v>
      </c>
      <c r="H350" s="0" t="n">
        <f aca="false">G350*G350</f>
        <v>1079.05250779905</v>
      </c>
      <c r="I350" s="0" t="n">
        <f aca="false">1000*COUNT(Q$24:Q350)/N$16</f>
        <v>52.6231091084648</v>
      </c>
      <c r="J350" s="0" t="n">
        <f aca="false">$F$22*H350+$E$22*G350+$D$22</f>
        <v>803.706525917249</v>
      </c>
      <c r="K350" s="0" t="n">
        <f aca="false">J350/$F$9</f>
        <v>0.421869382627897</v>
      </c>
      <c r="L350" s="0" t="n">
        <f aca="false">K350*M350</f>
        <v>0.00206683402947397</v>
      </c>
      <c r="M350" s="0" t="n">
        <f aca="false">N350</f>
        <v>0.00489922737838736</v>
      </c>
      <c r="N350" s="0" t="n">
        <f aca="false">3600/(B350*N$15)</f>
        <v>0.00489922737838736</v>
      </c>
      <c r="O350" s="0" t="n">
        <f aca="false">ROUND(A350*P$13,0)</f>
        <v>397647</v>
      </c>
      <c r="P350" s="0" t="n">
        <f aca="false">O350-O349</f>
        <v>1225</v>
      </c>
      <c r="Q350" s="0" t="n">
        <f aca="false">F$9*(Q$23-P$13*1000/(P350*N$16))*P$13/SUM(P$24:P350)</f>
        <v>821.988598927574</v>
      </c>
      <c r="R350" s="0" t="n">
        <f aca="false">F$9*((Q$23^2 - (P$13*1000/(P350*N$16))^2)/2)/(1000*COUNT(Q$24:Q350)/N$16)</f>
        <v>821.991997588541</v>
      </c>
    </row>
    <row r="351" customFormat="false" ht="13.8" hidden="false" customHeight="false" outlineLevel="0" collapsed="false">
      <c r="A351" s="0" t="n">
        <f aca="false">SUM(M$23:M351)</f>
        <v>1.59548777725552</v>
      </c>
      <c r="B351" s="0" t="n">
        <f aca="false">C351*3600/1609.344</f>
        <v>73.4763507032746</v>
      </c>
      <c r="C351" s="0" t="n">
        <f aca="false">G351</f>
        <v>32.8468678183919</v>
      </c>
      <c r="D351" s="0" t="n">
        <f aca="false">(C351+C350)/2</f>
        <v>32.8479012354066</v>
      </c>
      <c r="E351" s="0" t="n">
        <f aca="false">F351*$F$9</f>
        <v>7.87508203191154</v>
      </c>
      <c r="F351" s="0" t="n">
        <f aca="false">(C350-C351)/0.5</f>
        <v>0.004133668058941</v>
      </c>
      <c r="G351" s="0" t="n">
        <f aca="false">G350-L350</f>
        <v>32.8468678183919</v>
      </c>
      <c r="H351" s="0" t="n">
        <f aca="false">G351*G351</f>
        <v>1078.91672547891</v>
      </c>
      <c r="I351" s="0" t="n">
        <f aca="false">1000*COUNT(Q$24:Q351)/N$16</f>
        <v>52.7840360476344</v>
      </c>
      <c r="J351" s="0" t="n">
        <f aca="false">$F$22*H351+$E$22*G351+$D$22</f>
        <v>803.632886576149</v>
      </c>
      <c r="K351" s="0" t="n">
        <f aca="false">J351/$F$9</f>
        <v>0.42183072898709</v>
      </c>
      <c r="L351" s="0" t="n">
        <f aca="false">K351*M351</f>
        <v>0.00206677469664514</v>
      </c>
      <c r="M351" s="0" t="n">
        <f aca="false">N351</f>
        <v>0.00489953565404761</v>
      </c>
      <c r="N351" s="0" t="n">
        <f aca="false">3600/(B351*N$15)</f>
        <v>0.00489953565404761</v>
      </c>
      <c r="O351" s="0" t="n">
        <f aca="false">ROUND(A351*P$13,0)</f>
        <v>398872</v>
      </c>
      <c r="P351" s="0" t="n">
        <f aca="false">O351-O350</f>
        <v>1225</v>
      </c>
      <c r="Q351" s="0" t="n">
        <f aca="false">F$9*(Q$23-P$13*1000/(P351*N$16))*P$13/SUM(P$24:P351)</f>
        <v>819.45652215655</v>
      </c>
      <c r="R351" s="0" t="n">
        <f aca="false">F$9*((Q$23^2 - (P$13*1000/(P351*N$16))^2)/2)/(1000*COUNT(Q$24:Q351)/N$16)</f>
        <v>819.485924425161</v>
      </c>
    </row>
    <row r="352" customFormat="false" ht="13.8" hidden="false" customHeight="false" outlineLevel="0" collapsed="false">
      <c r="A352" s="0" t="n">
        <f aca="false">SUM(M$23:M352)</f>
        <v>1.60038762121518</v>
      </c>
      <c r="B352" s="0" t="n">
        <f aca="false">C352*3600/1609.344</f>
        <v>73.4717274599481</v>
      </c>
      <c r="C352" s="0" t="n">
        <f aca="false">G352</f>
        <v>32.8448010436952</v>
      </c>
      <c r="D352" s="0" t="n">
        <f aca="false">(C352+C351)/2</f>
        <v>32.8458344310435</v>
      </c>
      <c r="E352" s="0" t="n">
        <f aca="false">F352*$F$9</f>
        <v>7.87485596108515</v>
      </c>
      <c r="F352" s="0" t="n">
        <f aca="false">(C351-C352)/0.5</f>
        <v>0.00413354939328769</v>
      </c>
      <c r="G352" s="0" t="n">
        <f aca="false">G351-L351</f>
        <v>32.8448010436952</v>
      </c>
      <c r="H352" s="0" t="n">
        <f aca="false">G352*G352</f>
        <v>1078.78095559992</v>
      </c>
      <c r="I352" s="0" t="n">
        <f aca="false">1000*COUNT(Q$24:Q352)/N$16</f>
        <v>52.944962986804</v>
      </c>
      <c r="J352" s="0" t="n">
        <f aca="false">$F$22*H352+$E$22*G352+$D$22</f>
        <v>803.55925349448</v>
      </c>
      <c r="K352" s="0" t="n">
        <f aca="false">J352/$F$9</f>
        <v>0.421792078631888</v>
      </c>
      <c r="L352" s="0" t="n">
        <f aca="false">K352*M352</f>
        <v>0.00206671536871453</v>
      </c>
      <c r="M352" s="0" t="n">
        <f aca="false">N352</f>
        <v>0.00489984395965438</v>
      </c>
      <c r="N352" s="0" t="n">
        <f aca="false">3600/(B352*N$15)</f>
        <v>0.00489984395965438</v>
      </c>
      <c r="O352" s="0" t="n">
        <f aca="false">ROUND(A352*P$13,0)</f>
        <v>400097</v>
      </c>
      <c r="P352" s="0" t="n">
        <f aca="false">O352-O351</f>
        <v>1225</v>
      </c>
      <c r="Q352" s="0" t="n">
        <f aca="false">F$9*(Q$23-P$13*1000/(P352*N$16))*P$13/SUM(P$24:P352)</f>
        <v>816.939997239989</v>
      </c>
      <c r="R352" s="0" t="n">
        <f aca="false">F$9*((Q$23^2 - (P$13*1000/(P352*N$16))^2)/2)/(1000*COUNT(Q$24:Q352)/N$16)</f>
        <v>816.995085749097</v>
      </c>
    </row>
    <row r="353" customFormat="false" ht="13.8" hidden="false" customHeight="false" outlineLevel="0" collapsed="false">
      <c r="A353" s="0" t="n">
        <f aca="false">SUM(M$23:M353)</f>
        <v>1.60528777351039</v>
      </c>
      <c r="B353" s="0" t="n">
        <f aca="false">C353*3600/1609.344</f>
        <v>73.4671043493345</v>
      </c>
      <c r="C353" s="0" t="n">
        <f aca="false">G353</f>
        <v>32.8427343283265</v>
      </c>
      <c r="D353" s="0" t="n">
        <f aca="false">(C353+C352)/2</f>
        <v>32.8437676860109</v>
      </c>
      <c r="E353" s="0" t="n">
        <f aca="false">F353*$F$9</f>
        <v>7.87462990891219</v>
      </c>
      <c r="F353" s="0" t="n">
        <f aca="false">(C352-C353)/0.5</f>
        <v>0.00413343073742567</v>
      </c>
      <c r="G353" s="0" t="n">
        <f aca="false">G352-L352</f>
        <v>32.8427343283265</v>
      </c>
      <c r="H353" s="0" t="n">
        <f aca="false">G353*G353</f>
        <v>1078.64519816104</v>
      </c>
      <c r="I353" s="0" t="n">
        <f aca="false">1000*COUNT(Q$24:Q353)/N$16</f>
        <v>53.1058899259736</v>
      </c>
      <c r="J353" s="0" t="n">
        <f aca="false">$F$22*H353+$E$22*G353+$D$22</f>
        <v>803.485626671712</v>
      </c>
      <c r="K353" s="0" t="n">
        <f aca="false">J353/$F$9</f>
        <v>0.421753431562013</v>
      </c>
      <c r="L353" s="0" t="n">
        <f aca="false">K353*M353</f>
        <v>0.0020666560456823</v>
      </c>
      <c r="M353" s="0" t="n">
        <f aca="false">N353</f>
        <v>0.00490015229521239</v>
      </c>
      <c r="N353" s="0" t="n">
        <f aca="false">3600/(B353*N$15)</f>
        <v>0.00490015229521239</v>
      </c>
      <c r="O353" s="0" t="n">
        <f aca="false">ROUND(A353*P$13,0)</f>
        <v>401322</v>
      </c>
      <c r="P353" s="0" t="n">
        <f aca="false">O353-O352</f>
        <v>1225</v>
      </c>
      <c r="Q353" s="0" t="n">
        <f aca="false">F$9*(Q$23-P$13*1000/(P353*N$16))*P$13/SUM(P$24:P353)</f>
        <v>814.438881338791</v>
      </c>
      <c r="R353" s="0" t="n">
        <f aca="false">F$9*((Q$23^2 - (P$13*1000/(P353*N$16))^2)/2)/(1000*COUNT(Q$24:Q353)/N$16)</f>
        <v>814.519343065009</v>
      </c>
    </row>
    <row r="354" customFormat="false" ht="13.8" hidden="false" customHeight="false" outlineLevel="0" collapsed="false">
      <c r="A354" s="0" t="n">
        <f aca="false">SUM(M$23:M354)</f>
        <v>1.61018823417111</v>
      </c>
      <c r="B354" s="0" t="n">
        <f aca="false">C354*3600/1609.344</f>
        <v>73.4624813714227</v>
      </c>
      <c r="C354" s="0" t="n">
        <f aca="false">G354</f>
        <v>32.8406676722808</v>
      </c>
      <c r="D354" s="0" t="n">
        <f aca="false">(C354+C353)/2</f>
        <v>32.8417010003037</v>
      </c>
      <c r="E354" s="0" t="n">
        <f aca="false">F354*$F$9</f>
        <v>7.87440387541974</v>
      </c>
      <c r="F354" s="0" t="n">
        <f aca="false">(C353-C354)/0.5</f>
        <v>0.00413331209136913</v>
      </c>
      <c r="G354" s="0" t="n">
        <f aca="false">G353-L353</f>
        <v>32.8406676722808</v>
      </c>
      <c r="H354" s="0" t="n">
        <f aca="false">G354*G354</f>
        <v>1078.50945316119</v>
      </c>
      <c r="I354" s="0" t="n">
        <f aca="false">1000*COUNT(Q$24:Q354)/N$16</f>
        <v>53.2668168651432</v>
      </c>
      <c r="J354" s="0" t="n">
        <f aca="false">$F$22*H354+$E$22*G354+$D$22</f>
        <v>803.412006107312</v>
      </c>
      <c r="K354" s="0" t="n">
        <f aca="false">J354/$F$9</f>
        <v>0.421714787777186</v>
      </c>
      <c r="L354" s="0" t="n">
        <f aca="false">K354*M354</f>
        <v>0.00206659672754866</v>
      </c>
      <c r="M354" s="0" t="n">
        <f aca="false">N354</f>
        <v>0.00490046066072636</v>
      </c>
      <c r="N354" s="0" t="n">
        <f aca="false">3600/(B354*N$15)</f>
        <v>0.00490046066072636</v>
      </c>
      <c r="O354" s="0" t="n">
        <f aca="false">ROUND(A354*P$13,0)</f>
        <v>402547</v>
      </c>
      <c r="P354" s="0" t="n">
        <f aca="false">O354-O353</f>
        <v>1225</v>
      </c>
      <c r="Q354" s="0" t="n">
        <f aca="false">F$9*(Q$23-P$13*1000/(P354*N$16))*P$13/SUM(P$24:P354)</f>
        <v>811.953033357767</v>
      </c>
      <c r="R354" s="0" t="n">
        <f aca="false">F$9*((Q$23^2 - (P$13*1000/(P354*N$16))^2)/2)/(1000*COUNT(Q$24:Q354)/N$16)</f>
        <v>812.058559551217</v>
      </c>
    </row>
    <row r="355" customFormat="false" ht="13.8" hidden="false" customHeight="false" outlineLevel="0" collapsed="false">
      <c r="A355" s="0" t="n">
        <f aca="false">SUM(M$23:M355)</f>
        <v>1.61508900322732</v>
      </c>
      <c r="B355" s="0" t="n">
        <f aca="false">C355*3600/1609.344</f>
        <v>73.4578585262018</v>
      </c>
      <c r="C355" s="0" t="n">
        <f aca="false">G355</f>
        <v>32.8386010755533</v>
      </c>
      <c r="D355" s="0" t="n">
        <f aca="false">(C355+C354)/2</f>
        <v>32.839634373917</v>
      </c>
      <c r="E355" s="0" t="n">
        <f aca="false">F355*$F$9</f>
        <v>7.87417786058074</v>
      </c>
      <c r="F355" s="0" t="n">
        <f aca="false">(C354-C355)/0.5</f>
        <v>0.00413319345510388</v>
      </c>
      <c r="G355" s="0" t="n">
        <f aca="false">G354-L354</f>
        <v>32.8386010755533</v>
      </c>
      <c r="H355" s="0" t="n">
        <f aca="false">G355*G355</f>
        <v>1078.37372059933</v>
      </c>
      <c r="I355" s="0" t="n">
        <f aca="false">1000*COUNT(Q$24:Q355)/N$16</f>
        <v>53.4277438043128</v>
      </c>
      <c r="J355" s="0" t="n">
        <f aca="false">$F$22*H355+$E$22*G355+$D$22</f>
        <v>803.33839180075</v>
      </c>
      <c r="K355" s="0" t="n">
        <f aca="false">J355/$F$9</f>
        <v>0.421676147277127</v>
      </c>
      <c r="L355" s="0" t="n">
        <f aca="false">K355*M355</f>
        <v>0.00206653741431379</v>
      </c>
      <c r="M355" s="0" t="n">
        <f aca="false">N355</f>
        <v>0.00490076905620099</v>
      </c>
      <c r="N355" s="0" t="n">
        <f aca="false">3600/(B355*N$15)</f>
        <v>0.00490076905620099</v>
      </c>
      <c r="O355" s="0" t="n">
        <f aca="false">ROUND(A355*P$13,0)</f>
        <v>403772</v>
      </c>
      <c r="P355" s="0" t="n">
        <f aca="false">O355-O354</f>
        <v>1225</v>
      </c>
      <c r="Q355" s="0" t="n">
        <f aca="false">F$9*(Q$23-P$13*1000/(P355*N$16))*P$13/SUM(P$24:P355)</f>
        <v>809.482313919099</v>
      </c>
      <c r="R355" s="0" t="n">
        <f aca="false">F$9*((Q$23^2 - (P$13*1000/(P355*N$16))^2)/2)/(1000*COUNT(Q$24:Q355)/N$16)</f>
        <v>809.612600034497</v>
      </c>
    </row>
    <row r="356" customFormat="false" ht="13.8" hidden="false" customHeight="false" outlineLevel="0" collapsed="false">
      <c r="A356" s="0" t="n">
        <f aca="false">SUM(M$23:M356)</f>
        <v>1.61999008070896</v>
      </c>
      <c r="B356" s="0" t="n">
        <f aca="false">C356*3600/1609.344</f>
        <v>73.4532358136609</v>
      </c>
      <c r="C356" s="0" t="n">
        <f aca="false">G356</f>
        <v>32.836534538139</v>
      </c>
      <c r="D356" s="0" t="n">
        <f aca="false">(C356+C355)/2</f>
        <v>32.8375678068461</v>
      </c>
      <c r="E356" s="0" t="n">
        <f aca="false">F356*$F$9</f>
        <v>7.87395186439517</v>
      </c>
      <c r="F356" s="0" t="n">
        <f aca="false">(C355-C356)/0.5</f>
        <v>0.0041330748286299</v>
      </c>
      <c r="G356" s="0" t="n">
        <f aca="false">G355-L355</f>
        <v>32.836534538139</v>
      </c>
      <c r="H356" s="0" t="n">
        <f aca="false">G356*G356</f>
        <v>1078.23800047439</v>
      </c>
      <c r="I356" s="0" t="n">
        <f aca="false">1000*COUNT(Q$24:Q356)/N$16</f>
        <v>53.5886707434825</v>
      </c>
      <c r="J356" s="0" t="n">
        <f aca="false">$F$22*H356+$E$22*G356+$D$22</f>
        <v>803.264783751493</v>
      </c>
      <c r="K356" s="0" t="n">
        <f aca="false">J356/$F$9</f>
        <v>0.421637510061558</v>
      </c>
      <c r="L356" s="0" t="n">
        <f aca="false">K356*M356</f>
        <v>0.00206647810597788</v>
      </c>
      <c r="M356" s="0" t="n">
        <f aca="false">N356</f>
        <v>0.00490107748164101</v>
      </c>
      <c r="N356" s="0" t="n">
        <f aca="false">3600/(B356*N$15)</f>
        <v>0.00490107748164101</v>
      </c>
      <c r="O356" s="0" t="n">
        <f aca="false">ROUND(A356*P$13,0)</f>
        <v>404998</v>
      </c>
      <c r="P356" s="0" t="n">
        <f aca="false">O356-O355</f>
        <v>1226</v>
      </c>
      <c r="Q356" s="0" t="n">
        <f aca="false">F$9*(Q$23-P$13*1000/(P356*N$16))*P$13/SUM(P$24:P356)</f>
        <v>838.620981659837</v>
      </c>
      <c r="R356" s="0" t="n">
        <f aca="false">F$9*((Q$23^2 - (P$13*1000/(P356*N$16))^2)/2)/(1000*COUNT(Q$24:Q356)/N$16)</f>
        <v>838.445307786814</v>
      </c>
    </row>
    <row r="357" customFormat="false" ht="13.8" hidden="false" customHeight="false" outlineLevel="0" collapsed="false">
      <c r="A357" s="0" t="n">
        <f aca="false">SUM(M$23:M357)</f>
        <v>1.62489146664601</v>
      </c>
      <c r="B357" s="0" t="n">
        <f aca="false">C357*3600/1609.344</f>
        <v>73.4486132337889</v>
      </c>
      <c r="C357" s="0" t="n">
        <f aca="false">G357</f>
        <v>32.834468060033</v>
      </c>
      <c r="D357" s="0" t="n">
        <f aca="false">(C357+C356)/2</f>
        <v>32.835501299086</v>
      </c>
      <c r="E357" s="0" t="n">
        <f aca="false">F357*$F$9</f>
        <v>7.87372588689011</v>
      </c>
      <c r="F357" s="0" t="n">
        <f aca="false">(C356-C357)/0.5</f>
        <v>0.00413295621196141</v>
      </c>
      <c r="G357" s="0" t="n">
        <f aca="false">G356-L356</f>
        <v>32.834468060033</v>
      </c>
      <c r="H357" s="0" t="n">
        <f aca="false">G357*G357</f>
        <v>1078.10229278533</v>
      </c>
      <c r="I357" s="0" t="n">
        <f aca="false">1000*COUNT(Q$24:Q357)/N$16</f>
        <v>53.7495976826521</v>
      </c>
      <c r="J357" s="0" t="n">
        <f aca="false">$F$22*H357+$E$22*G357+$D$22</f>
        <v>803.191181959011</v>
      </c>
      <c r="K357" s="0" t="n">
        <f aca="false">J357/$F$9</f>
        <v>0.421598876130199</v>
      </c>
      <c r="L357" s="0" t="n">
        <f aca="false">K357*M357</f>
        <v>0.00206641880254112</v>
      </c>
      <c r="M357" s="0" t="n">
        <f aca="false">N357</f>
        <v>0.00490138593705113</v>
      </c>
      <c r="N357" s="0" t="n">
        <f aca="false">3600/(B357*N$15)</f>
        <v>0.00490138593705113</v>
      </c>
      <c r="O357" s="0" t="n">
        <f aca="false">ROUND(A357*P$13,0)</f>
        <v>406223</v>
      </c>
      <c r="P357" s="0" t="n">
        <f aca="false">O357-O356</f>
        <v>1225</v>
      </c>
      <c r="Q357" s="0" t="n">
        <f aca="false">F$9*(Q$23-P$13*1000/(P357*N$16))*P$13/SUM(P$24:P357)</f>
        <v>804.583725070032</v>
      </c>
      <c r="R357" s="0" t="n">
        <f aca="false">F$9*((Q$23^2 - (P$13*1000/(P357*N$16))^2)/2)/(1000*COUNT(Q$24:Q357)/N$16)</f>
        <v>804.764620393571</v>
      </c>
    </row>
    <row r="358" customFormat="false" ht="13.8" hidden="false" customHeight="false" outlineLevel="0" collapsed="false">
      <c r="A358" s="0" t="n">
        <f aca="false">SUM(M$23:M358)</f>
        <v>1.62979316106844</v>
      </c>
      <c r="B358" s="0" t="n">
        <f aca="false">C358*3600/1609.344</f>
        <v>73.4439907865749</v>
      </c>
      <c r="C358" s="0" t="n">
        <f aca="false">G358</f>
        <v>32.8324016412304</v>
      </c>
      <c r="D358" s="0" t="n">
        <f aca="false">(C358+C357)/2</f>
        <v>32.8334348506317</v>
      </c>
      <c r="E358" s="0" t="n">
        <f aca="false">F358*$F$9</f>
        <v>7.87349992803849</v>
      </c>
      <c r="F358" s="0" t="n">
        <f aca="false">(C357-C358)/0.5</f>
        <v>0.00413283760508421</v>
      </c>
      <c r="G358" s="0" t="n">
        <f aca="false">G357-L357</f>
        <v>32.8324016412304</v>
      </c>
      <c r="H358" s="0" t="n">
        <f aca="false">G358*G358</f>
        <v>1077.96659753107</v>
      </c>
      <c r="I358" s="0" t="n">
        <f aca="false">1000*COUNT(Q$24:Q358)/N$16</f>
        <v>53.9105246218217</v>
      </c>
      <c r="J358" s="0" t="n">
        <f aca="false">$F$22*H358+$E$22*G358+$D$22</f>
        <v>803.117586422773</v>
      </c>
      <c r="K358" s="0" t="n">
        <f aca="false">J358/$F$9</f>
        <v>0.421560245482773</v>
      </c>
      <c r="L358" s="0" t="n">
        <f aca="false">K358*M358</f>
        <v>0.00206635950400369</v>
      </c>
      <c r="M358" s="0" t="n">
        <f aca="false">N358</f>
        <v>0.00490169442243607</v>
      </c>
      <c r="N358" s="0" t="n">
        <f aca="false">3600/(B358*N$15)</f>
        <v>0.00490169442243607</v>
      </c>
      <c r="O358" s="0" t="n">
        <f aca="false">ROUND(A358*P$13,0)</f>
        <v>407448</v>
      </c>
      <c r="P358" s="0" t="n">
        <f aca="false">O358-O357</f>
        <v>1225</v>
      </c>
      <c r="Q358" s="0" t="n">
        <f aca="false">F$9*(Q$23-P$13*1000/(P358*N$16))*P$13/SUM(P$24:P358)</f>
        <v>802.157583739587</v>
      </c>
      <c r="R358" s="0" t="n">
        <f aca="false">F$9*((Q$23^2 - (P$13*1000/(P358*N$16))^2)/2)/(1000*COUNT(Q$24:Q358)/N$16)</f>
        <v>802.362337944635</v>
      </c>
    </row>
    <row r="359" customFormat="false" ht="13.8" hidden="false" customHeight="false" outlineLevel="0" collapsed="false">
      <c r="A359" s="0" t="n">
        <f aca="false">SUM(M$23:M359)</f>
        <v>1.63469516400624</v>
      </c>
      <c r="B359" s="0" t="n">
        <f aca="false">C359*3600/1609.344</f>
        <v>73.4393684720079</v>
      </c>
      <c r="C359" s="0" t="n">
        <f aca="false">G359</f>
        <v>32.8303352817264</v>
      </c>
      <c r="D359" s="0" t="n">
        <f aca="false">(C359+C358)/2</f>
        <v>32.8313684614784</v>
      </c>
      <c r="E359" s="0" t="n">
        <f aca="false">F359*$F$9</f>
        <v>7.87327398786739</v>
      </c>
      <c r="F359" s="0" t="n">
        <f aca="false">(C358-C359)/0.5</f>
        <v>0.00413271900801249</v>
      </c>
      <c r="G359" s="0" t="n">
        <f aca="false">G358-L358</f>
        <v>32.8303352817264</v>
      </c>
      <c r="H359" s="0" t="n">
        <f aca="false">G359*G359</f>
        <v>1077.83091471057</v>
      </c>
      <c r="I359" s="0" t="n">
        <f aca="false">1000*COUNT(Q$24:Q359)/N$16</f>
        <v>54.0714515609913</v>
      </c>
      <c r="J359" s="0" t="n">
        <f aca="false">$F$22*H359+$E$22*G359+$D$22</f>
        <v>803.043997142246</v>
      </c>
      <c r="K359" s="0" t="n">
        <f aca="false">J359/$F$9</f>
        <v>0.421521618118999</v>
      </c>
      <c r="L359" s="0" t="n">
        <f aca="false">K359*M359</f>
        <v>0.00206630021036577</v>
      </c>
      <c r="M359" s="0" t="n">
        <f aca="false">N359</f>
        <v>0.00490200293780055</v>
      </c>
      <c r="N359" s="0" t="n">
        <f aca="false">3600/(B359*N$15)</f>
        <v>0.00490200293780055</v>
      </c>
      <c r="O359" s="0" t="n">
        <f aca="false">ROUND(A359*P$13,0)</f>
        <v>408674</v>
      </c>
      <c r="P359" s="0" t="n">
        <f aca="false">O359-O358</f>
        <v>1226</v>
      </c>
      <c r="Q359" s="0" t="n">
        <f aca="false">F$9*(Q$23-P$13*1000/(P359*N$16))*P$13/SUM(P$24:P359)</f>
        <v>831.055417406458</v>
      </c>
      <c r="R359" s="0" t="n">
        <f aca="false">F$9*((Q$23^2 - (P$13*1000/(P359*N$16))^2)/2)/(1000*COUNT(Q$24:Q359)/N$16)</f>
        <v>830.959188967288</v>
      </c>
    </row>
    <row r="360" customFormat="false" ht="13.8" hidden="false" customHeight="false" outlineLevel="0" collapsed="false">
      <c r="A360" s="0" t="n">
        <f aca="false">SUM(M$23:M360)</f>
        <v>1.63959747548939</v>
      </c>
      <c r="B360" s="0" t="n">
        <f aca="false">C360*3600/1609.344</f>
        <v>73.4347462900771</v>
      </c>
      <c r="C360" s="0" t="n">
        <f aca="false">G360</f>
        <v>32.8282689815161</v>
      </c>
      <c r="D360" s="0" t="n">
        <f aca="false">(C360+C359)/2</f>
        <v>32.8293021316212</v>
      </c>
      <c r="E360" s="0" t="n">
        <f aca="false">F360*$F$9</f>
        <v>7.87304806634972</v>
      </c>
      <c r="F360" s="0" t="n">
        <f aca="false">(C359-C360)/0.5</f>
        <v>0.00413260042073205</v>
      </c>
      <c r="G360" s="0" t="n">
        <f aca="false">G359-L359</f>
        <v>32.8282689815161</v>
      </c>
      <c r="H360" s="0" t="n">
        <f aca="false">G360*G360</f>
        <v>1077.69524432277</v>
      </c>
      <c r="I360" s="0" t="n">
        <f aca="false">1000*COUNT(Q$24:Q360)/N$16</f>
        <v>54.2323785001609</v>
      </c>
      <c r="J360" s="0" t="n">
        <f aca="false">$F$22*H360+$E$22*G360+$D$22</f>
        <v>802.9704141169</v>
      </c>
      <c r="K360" s="0" t="n">
        <f aca="false">J360/$F$9</f>
        <v>0.4214829940386</v>
      </c>
      <c r="L360" s="0" t="n">
        <f aca="false">K360*M360</f>
        <v>0.00206624092162757</v>
      </c>
      <c r="M360" s="0" t="n">
        <f aca="false">N360</f>
        <v>0.0049023114831493</v>
      </c>
      <c r="N360" s="0" t="n">
        <f aca="false">3600/(B360*N$15)</f>
        <v>0.0049023114831493</v>
      </c>
      <c r="O360" s="0" t="n">
        <f aca="false">ROUND(A360*P$13,0)</f>
        <v>409899</v>
      </c>
      <c r="P360" s="0" t="n">
        <f aca="false">O360-O359</f>
        <v>1225</v>
      </c>
      <c r="Q360" s="0" t="n">
        <f aca="false">F$9*(Q$23-P$13*1000/(P360*N$16))*P$13/SUM(P$24:P360)</f>
        <v>797.3469817128</v>
      </c>
      <c r="R360" s="0" t="n">
        <f aca="false">F$9*((Q$23^2 - (P$13*1000/(P360*N$16))^2)/2)/(1000*COUNT(Q$24:Q360)/N$16)</f>
        <v>797.600543654163</v>
      </c>
    </row>
    <row r="361" customFormat="false" ht="13.8" hidden="false" customHeight="false" outlineLevel="0" collapsed="false">
      <c r="A361" s="0" t="n">
        <f aca="false">SUM(M$23:M361)</f>
        <v>1.64450009554788</v>
      </c>
      <c r="B361" s="0" t="n">
        <f aca="false">C361*3600/1609.344</f>
        <v>73.4301242407714</v>
      </c>
      <c r="C361" s="0" t="n">
        <f aca="false">G361</f>
        <v>32.8262027405944</v>
      </c>
      <c r="D361" s="0" t="n">
        <f aca="false">(C361+C360)/2</f>
        <v>32.8272358610552</v>
      </c>
      <c r="E361" s="0" t="n">
        <f aca="false">F361*$F$9</f>
        <v>7.87282216351257</v>
      </c>
      <c r="F361" s="0" t="n">
        <f aca="false">(C360-C361)/0.5</f>
        <v>0.0041324818432571</v>
      </c>
      <c r="G361" s="0" t="n">
        <f aca="false">G360-L360</f>
        <v>32.8262027405944</v>
      </c>
      <c r="H361" s="0" t="n">
        <f aca="false">G361*G361</f>
        <v>1077.55958636661</v>
      </c>
      <c r="I361" s="0" t="n">
        <f aca="false">1000*COUNT(Q$24:Q361)/N$16</f>
        <v>54.3933054393306</v>
      </c>
      <c r="J361" s="0" t="n">
        <f aca="false">$F$22*H361+$E$22*G361+$D$22</f>
        <v>802.896837346205</v>
      </c>
      <c r="K361" s="0" t="n">
        <f aca="false">J361/$F$9</f>
        <v>0.421444373241296</v>
      </c>
      <c r="L361" s="0" t="n">
        <f aca="false">K361*M361</f>
        <v>0.00206618163778927</v>
      </c>
      <c r="M361" s="0" t="n">
        <f aca="false">N361</f>
        <v>0.00490262005848703</v>
      </c>
      <c r="N361" s="0" t="n">
        <f aca="false">3600/(B361*N$15)</f>
        <v>0.00490262005848703</v>
      </c>
      <c r="O361" s="0" t="n">
        <f aca="false">ROUND(A361*P$13,0)</f>
        <v>411125</v>
      </c>
      <c r="P361" s="0" t="n">
        <f aca="false">O361-O360</f>
        <v>1226</v>
      </c>
      <c r="Q361" s="0" t="n">
        <f aca="false">F$9*(Q$23-P$13*1000/(P361*N$16))*P$13/SUM(P$24:P361)</f>
        <v>826.08641861872</v>
      </c>
      <c r="R361" s="0" t="n">
        <f aca="false">F$9*((Q$23^2 - (P$13*1000/(P361*N$16))^2)/2)/(1000*COUNT(Q$24:Q361)/N$16)</f>
        <v>826.042270689375</v>
      </c>
    </row>
    <row r="362" customFormat="false" ht="13.8" hidden="false" customHeight="false" outlineLevel="0" collapsed="false">
      <c r="A362" s="0" t="n">
        <f aca="false">SUM(M$23:M362)</f>
        <v>1.6494030242117</v>
      </c>
      <c r="B362" s="0" t="n">
        <f aca="false">C362*3600/1609.344</f>
        <v>73.4255023240798</v>
      </c>
      <c r="C362" s="0" t="n">
        <f aca="false">G362</f>
        <v>32.8241365589566</v>
      </c>
      <c r="D362" s="0" t="n">
        <f aca="false">(C362+C361)/2</f>
        <v>32.8251696497755</v>
      </c>
      <c r="E362" s="0" t="n">
        <f aca="false">F362*$F$9</f>
        <v>7.87259627932885</v>
      </c>
      <c r="F362" s="0" t="n">
        <f aca="false">(C361-C362)/0.5</f>
        <v>0.00413236327557343</v>
      </c>
      <c r="G362" s="0" t="n">
        <f aca="false">G361-L361</f>
        <v>32.8241365589566</v>
      </c>
      <c r="H362" s="0" t="n">
        <f aca="false">G362*G362</f>
        <v>1077.42394084103</v>
      </c>
      <c r="I362" s="0" t="n">
        <f aca="false">1000*COUNT(Q$24:Q362)/N$16</f>
        <v>54.5542323785002</v>
      </c>
      <c r="J362" s="0" t="n">
        <f aca="false">$F$22*H362+$E$22*G362+$D$22</f>
        <v>802.823266829627</v>
      </c>
      <c r="K362" s="0" t="n">
        <f aca="false">J362/$F$9</f>
        <v>0.421405755726809</v>
      </c>
      <c r="L362" s="0" t="n">
        <f aca="false">K362*M362</f>
        <v>0.00206612235885105</v>
      </c>
      <c r="M362" s="0" t="n">
        <f aca="false">N362</f>
        <v>0.00490292866381846</v>
      </c>
      <c r="N362" s="0" t="n">
        <f aca="false">3600/(B362*N$15)</f>
        <v>0.00490292866381846</v>
      </c>
      <c r="O362" s="0" t="n">
        <f aca="false">ROUND(A362*P$13,0)</f>
        <v>412351</v>
      </c>
      <c r="P362" s="0" t="n">
        <f aca="false">O362-O361</f>
        <v>1226</v>
      </c>
      <c r="Q362" s="0" t="n">
        <f aca="false">F$9*(Q$23-P$13*1000/(P362*N$16))*P$13/SUM(P$24:P362)</f>
        <v>823.623133963626</v>
      </c>
      <c r="R362" s="0" t="n">
        <f aca="false">F$9*((Q$23^2 - (P$13*1000/(P362*N$16))^2)/2)/(1000*COUNT(Q$24:Q362)/N$16)</f>
        <v>823.605567825985</v>
      </c>
    </row>
    <row r="363" customFormat="false" ht="13.8" hidden="false" customHeight="false" outlineLevel="0" collapsed="false">
      <c r="A363" s="0" t="n">
        <f aca="false">SUM(M$23:M363)</f>
        <v>1.65430626151085</v>
      </c>
      <c r="B363" s="0" t="n">
        <f aca="false">C363*3600/1609.344</f>
        <v>73.4208805399915</v>
      </c>
      <c r="C363" s="0" t="n">
        <f aca="false">G363</f>
        <v>32.8220704365978</v>
      </c>
      <c r="D363" s="0" t="n">
        <f aca="false">(C363+C362)/2</f>
        <v>32.8231034977772</v>
      </c>
      <c r="E363" s="0" t="n">
        <f aca="false">F363*$F$9</f>
        <v>7.87237041382565</v>
      </c>
      <c r="F363" s="0" t="n">
        <f aca="false">(C362-C363)/0.5</f>
        <v>0.00413224471769524</v>
      </c>
      <c r="G363" s="0" t="n">
        <f aca="false">G362-L362</f>
        <v>32.8220704365978</v>
      </c>
      <c r="H363" s="0" t="n">
        <f aca="false">G363*G363</f>
        <v>1077.28830774499</v>
      </c>
      <c r="I363" s="0" t="n">
        <f aca="false">1000*COUNT(Q$24:Q363)/N$16</f>
        <v>54.7151593176698</v>
      </c>
      <c r="J363" s="0" t="n">
        <f aca="false">$F$22*H363+$E$22*G363+$D$22</f>
        <v>802.749702566637</v>
      </c>
      <c r="K363" s="0" t="n">
        <f aca="false">J363/$F$9</f>
        <v>0.421367141494859</v>
      </c>
      <c r="L363" s="0" t="n">
        <f aca="false">K363*M363</f>
        <v>0.00206606308481311</v>
      </c>
      <c r="M363" s="0" t="n">
        <f aca="false">N363</f>
        <v>0.00490323729914833</v>
      </c>
      <c r="N363" s="0" t="n">
        <f aca="false">3600/(B363*N$15)</f>
        <v>0.00490323729914833</v>
      </c>
      <c r="O363" s="0" t="n">
        <f aca="false">ROUND(A363*P$13,0)</f>
        <v>413577</v>
      </c>
      <c r="P363" s="0" t="n">
        <f aca="false">O363-O362</f>
        <v>1226</v>
      </c>
      <c r="Q363" s="0" t="n">
        <f aca="false">F$9*(Q$23-P$13*1000/(P363*N$16))*P$13/SUM(P$24:P363)</f>
        <v>821.17449603707</v>
      </c>
      <c r="R363" s="0" t="n">
        <f aca="false">F$9*((Q$23^2 - (P$13*1000/(P363*N$16))^2)/2)/(1000*COUNT(Q$24:Q363)/N$16)</f>
        <v>821.18319850885</v>
      </c>
    </row>
    <row r="364" customFormat="false" ht="13.8" hidden="false" customHeight="false" outlineLevel="0" collapsed="false">
      <c r="A364" s="0" t="n">
        <f aca="false">SUM(M$23:M364)</f>
        <v>1.65920980747533</v>
      </c>
      <c r="B364" s="0" t="n">
        <f aca="false">C364*3600/1609.344</f>
        <v>73.4162588884954</v>
      </c>
      <c r="C364" s="0" t="n">
        <f aca="false">G364</f>
        <v>32.820004373513</v>
      </c>
      <c r="D364" s="0" t="n">
        <f aca="false">(C364+C363)/2</f>
        <v>32.8210374050554</v>
      </c>
      <c r="E364" s="0" t="n">
        <f aca="false">F364*$F$9</f>
        <v>7.87214456700296</v>
      </c>
      <c r="F364" s="0" t="n">
        <f aca="false">(C363-C364)/0.5</f>
        <v>0.00413212616962255</v>
      </c>
      <c r="G364" s="0" t="n">
        <f aca="false">G363-L363</f>
        <v>32.820004373513</v>
      </c>
      <c r="H364" s="0" t="n">
        <f aca="false">G364*G364</f>
        <v>1077.15268707741</v>
      </c>
      <c r="I364" s="0" t="n">
        <f aca="false">1000*COUNT(Q$24:Q364)/N$16</f>
        <v>54.8760862568394</v>
      </c>
      <c r="J364" s="0" t="n">
        <f aca="false">$F$22*H364+$E$22*G364+$D$22</f>
        <v>802.676144556704</v>
      </c>
      <c r="K364" s="0" t="n">
        <f aca="false">J364/$F$9</f>
        <v>0.421328530545169</v>
      </c>
      <c r="L364" s="0" t="n">
        <f aca="false">K364*M364</f>
        <v>0.00206600381567562</v>
      </c>
      <c r="M364" s="0" t="n">
        <f aca="false">N364</f>
        <v>0.00490354596448135</v>
      </c>
      <c r="N364" s="0" t="n">
        <f aca="false">3600/(B364*N$15)</f>
        <v>0.00490354596448135</v>
      </c>
      <c r="O364" s="0" t="n">
        <f aca="false">ROUND(A364*P$13,0)</f>
        <v>414802</v>
      </c>
      <c r="P364" s="0" t="n">
        <f aca="false">O364-O363</f>
        <v>1225</v>
      </c>
      <c r="Q364" s="0" t="n">
        <f aca="false">F$9*(Q$23-P$13*1000/(P364*N$16))*P$13/SUM(P$24:P364)</f>
        <v>787.894918494204</v>
      </c>
      <c r="R364" s="0" t="n">
        <f aca="false">F$9*((Q$23^2 - (P$13*1000/(P364*N$16))^2)/2)/(1000*COUNT(Q$24:Q364)/N$16)</f>
        <v>788.244525546783</v>
      </c>
    </row>
    <row r="365" customFormat="false" ht="13.8" hidden="false" customHeight="false" outlineLevel="0" collapsed="false">
      <c r="A365" s="0" t="n">
        <f aca="false">SUM(M$23:M365)</f>
        <v>1.66411366213515</v>
      </c>
      <c r="B365" s="0" t="n">
        <f aca="false">C365*3600/1609.344</f>
        <v>73.4116373695806</v>
      </c>
      <c r="C365" s="0" t="n">
        <f aca="false">G365</f>
        <v>32.8179383696973</v>
      </c>
      <c r="D365" s="0" t="n">
        <f aca="false">(C365+C364)/2</f>
        <v>32.8189713716051</v>
      </c>
      <c r="E365" s="0" t="n">
        <f aca="false">F365*$F$9</f>
        <v>7.87191873886078</v>
      </c>
      <c r="F365" s="0" t="n">
        <f aca="false">(C364-C365)/0.5</f>
        <v>0.00413200763135535</v>
      </c>
      <c r="G365" s="0" t="n">
        <f aca="false">G364-L364</f>
        <v>32.8179383696973</v>
      </c>
      <c r="H365" s="0" t="n">
        <f aca="false">G365*G365</f>
        <v>1077.01707883725</v>
      </c>
      <c r="I365" s="0" t="n">
        <f aca="false">1000*COUNT(Q$24:Q365)/N$16</f>
        <v>55.037013196009</v>
      </c>
      <c r="J365" s="0" t="n">
        <f aca="false">$F$22*H365+$E$22*G365+$D$22</f>
        <v>802.602592799296</v>
      </c>
      <c r="K365" s="0" t="n">
        <f aca="false">J365/$F$9</f>
        <v>0.421289922877459</v>
      </c>
      <c r="L365" s="0" t="n">
        <f aca="false">K365*M365</f>
        <v>0.00206594455143879</v>
      </c>
      <c r="M365" s="0" t="n">
        <f aca="false">N365</f>
        <v>0.00490385465982226</v>
      </c>
      <c r="N365" s="0" t="n">
        <f aca="false">3600/(B365*N$15)</f>
        <v>0.00490385465982226</v>
      </c>
      <c r="O365" s="0" t="n">
        <f aca="false">ROUND(A365*P$13,0)</f>
        <v>416028</v>
      </c>
      <c r="P365" s="0" t="n">
        <f aca="false">O365-O364</f>
        <v>1226</v>
      </c>
      <c r="Q365" s="0" t="n">
        <f aca="false">F$9*(Q$23-P$13*1000/(P365*N$16))*P$13/SUM(P$24:P365)</f>
        <v>816.322608773465</v>
      </c>
      <c r="R365" s="0" t="n">
        <f aca="false">F$9*((Q$23^2 - (P$13*1000/(P365*N$16))^2)/2)/(1000*COUNT(Q$24:Q365)/N$16)</f>
        <v>816.380957581897</v>
      </c>
    </row>
    <row r="366" customFormat="false" ht="13.8" hidden="false" customHeight="false" outlineLevel="0" collapsed="false">
      <c r="A366" s="0" t="n">
        <f aca="false">SUM(M$23:M366)</f>
        <v>1.66901782552033</v>
      </c>
      <c r="B366" s="0" t="n">
        <f aca="false">C366*3600/1609.344</f>
        <v>73.4070159832361</v>
      </c>
      <c r="C366" s="0" t="n">
        <f aca="false">G366</f>
        <v>32.8158724251459</v>
      </c>
      <c r="D366" s="0" t="n">
        <f aca="false">(C366+C365)/2</f>
        <v>32.8169053974216</v>
      </c>
      <c r="E366" s="0" t="n">
        <f aca="false">F366*$F$9</f>
        <v>7.87169292937204</v>
      </c>
      <c r="F366" s="0" t="n">
        <f aca="false">(C365-C366)/0.5</f>
        <v>0.00413188910287943</v>
      </c>
      <c r="G366" s="0" t="n">
        <f aca="false">G365-L365</f>
        <v>32.8158724251459</v>
      </c>
      <c r="H366" s="0" t="n">
        <f aca="false">G366*G366</f>
        <v>1076.88148302345</v>
      </c>
      <c r="I366" s="0" t="n">
        <f aca="false">1000*COUNT(Q$24:Q366)/N$16</f>
        <v>55.1979401351786</v>
      </c>
      <c r="J366" s="0" t="n">
        <f aca="false">$F$22*H366+$E$22*G366+$D$22</f>
        <v>802.529047293882</v>
      </c>
      <c r="K366" s="0" t="n">
        <f aca="false">J366/$F$9</f>
        <v>0.42125131849145</v>
      </c>
      <c r="L366" s="0" t="n">
        <f aca="false">K366*M366</f>
        <v>0.00206588529210279</v>
      </c>
      <c r="M366" s="0" t="n">
        <f aca="false">N366</f>
        <v>0.00490416338517578</v>
      </c>
      <c r="N366" s="0" t="n">
        <f aca="false">3600/(B366*N$15)</f>
        <v>0.00490416338517578</v>
      </c>
      <c r="O366" s="0" t="n">
        <f aca="false">ROUND(A366*P$13,0)</f>
        <v>417254</v>
      </c>
      <c r="P366" s="0" t="n">
        <f aca="false">O366-O365</f>
        <v>1226</v>
      </c>
      <c r="Q366" s="0" t="n">
        <f aca="false">F$9*(Q$23-P$13*1000/(P366*N$16))*P$13/SUM(P$24:P366)</f>
        <v>813.917124104753</v>
      </c>
      <c r="R366" s="0" t="n">
        <f aca="false">F$9*((Q$23^2 - (P$13*1000/(P366*N$16))^2)/2)/(1000*COUNT(Q$24:Q366)/N$16)</f>
        <v>814.000838172038</v>
      </c>
    </row>
    <row r="367" customFormat="false" ht="13.8" hidden="false" customHeight="false" outlineLevel="0" collapsed="false">
      <c r="A367" s="0" t="n">
        <f aca="false">SUM(M$23:M367)</f>
        <v>1.67392229766087</v>
      </c>
      <c r="B367" s="0" t="n">
        <f aca="false">C367*3600/1609.344</f>
        <v>73.402394729451</v>
      </c>
      <c r="C367" s="0" t="n">
        <f aca="false">G367</f>
        <v>32.8138065398538</v>
      </c>
      <c r="D367" s="0" t="n">
        <f aca="false">(C367+C366)/2</f>
        <v>32.8148394824998</v>
      </c>
      <c r="E367" s="0" t="n">
        <f aca="false">F367*$F$9</f>
        <v>7.87146713856381</v>
      </c>
      <c r="F367" s="0" t="n">
        <f aca="false">(C366-C367)/0.5</f>
        <v>0.00413177058420899</v>
      </c>
      <c r="G367" s="0" t="n">
        <f aca="false">G366-L366</f>
        <v>32.8138065398538</v>
      </c>
      <c r="H367" s="0" t="n">
        <f aca="false">G367*G367</f>
        <v>1076.74589963495</v>
      </c>
      <c r="I367" s="0" t="n">
        <f aca="false">1000*COUNT(Q$24:Q367)/N$16</f>
        <v>55.3588670743483</v>
      </c>
      <c r="J367" s="0" t="n">
        <f aca="false">$F$22*H367+$E$22*G367+$D$22</f>
        <v>802.455508039932</v>
      </c>
      <c r="K367" s="0" t="n">
        <f aca="false">J367/$F$9</f>
        <v>0.421212717386865</v>
      </c>
      <c r="L367" s="0" t="n">
        <f aca="false">K367*M367</f>
        <v>0.00206582603766783</v>
      </c>
      <c r="M367" s="0" t="n">
        <f aca="false">N367</f>
        <v>0.00490447214054664</v>
      </c>
      <c r="N367" s="0" t="n">
        <f aca="false">3600/(B367*N$15)</f>
        <v>0.00490447214054664</v>
      </c>
      <c r="O367" s="0" t="n">
        <f aca="false">ROUND(A367*P$13,0)</f>
        <v>418481</v>
      </c>
      <c r="P367" s="0" t="n">
        <f aca="false">O367-O366</f>
        <v>1227</v>
      </c>
      <c r="Q367" s="0" t="n">
        <f aca="false">F$9*(Q$23-P$13*1000/(P367*N$16))*P$13/SUM(P$24:P367)</f>
        <v>842.049457979044</v>
      </c>
      <c r="R367" s="0" t="n">
        <f aca="false">F$9*((Q$23^2 - (P$13*1000/(P367*N$16))^2)/2)/(1000*COUNT(Q$24:Q367)/N$16)</f>
        <v>841.824847717884</v>
      </c>
    </row>
    <row r="368" customFormat="false" ht="13.8" hidden="false" customHeight="false" outlineLevel="0" collapsed="false">
      <c r="A368" s="0" t="n">
        <f aca="false">SUM(M$23:M368)</f>
        <v>1.67882707858681</v>
      </c>
      <c r="B368" s="0" t="n">
        <f aca="false">C368*3600/1609.344</f>
        <v>73.3977736082143</v>
      </c>
      <c r="C368" s="0" t="n">
        <f aca="false">G368</f>
        <v>32.8117407138161</v>
      </c>
      <c r="D368" s="0" t="n">
        <f aca="false">(C368+C367)/2</f>
        <v>32.8127736268349</v>
      </c>
      <c r="E368" s="0" t="n">
        <f aca="false">F368*$F$9</f>
        <v>7.87124136640902</v>
      </c>
      <c r="F368" s="0" t="n">
        <f aca="false">(C367-C368)/0.5</f>
        <v>0.00413165207532984</v>
      </c>
      <c r="G368" s="0" t="n">
        <f aca="false">G367-L367</f>
        <v>32.8117407138161</v>
      </c>
      <c r="H368" s="0" t="n">
        <f aca="false">G368*G368</f>
        <v>1076.6103286707</v>
      </c>
      <c r="I368" s="0" t="n">
        <f aca="false">1000*COUNT(Q$24:Q368)/N$16</f>
        <v>55.5197940135179</v>
      </c>
      <c r="J368" s="0" t="n">
        <f aca="false">$F$22*H368+$E$22*G368+$D$22</f>
        <v>802.381975036915</v>
      </c>
      <c r="K368" s="0" t="n">
        <f aca="false">J368/$F$9</f>
        <v>0.421174119563424</v>
      </c>
      <c r="L368" s="0" t="n">
        <f aca="false">K368*M368</f>
        <v>0.00206576678813407</v>
      </c>
      <c r="M368" s="0" t="n">
        <f aca="false">N368</f>
        <v>0.00490478092593957</v>
      </c>
      <c r="N368" s="0" t="n">
        <f aca="false">3600/(B368*N$15)</f>
        <v>0.00490478092593957</v>
      </c>
      <c r="O368" s="0" t="n">
        <f aca="false">ROUND(A368*P$13,0)</f>
        <v>419707</v>
      </c>
      <c r="P368" s="0" t="n">
        <f aca="false">O368-O367</f>
        <v>1226</v>
      </c>
      <c r="Q368" s="0" t="n">
        <f aca="false">F$9*(Q$23-P$13*1000/(P368*N$16))*P$13/SUM(P$24:P368)</f>
        <v>809.146502095016</v>
      </c>
      <c r="R368" s="0" t="n">
        <f aca="false">F$9*((Q$23^2 - (P$13*1000/(P368*N$16))^2)/2)/(1000*COUNT(Q$24:Q368)/N$16)</f>
        <v>809.281992733359</v>
      </c>
    </row>
    <row r="369" customFormat="false" ht="13.8" hidden="false" customHeight="false" outlineLevel="0" collapsed="false">
      <c r="A369" s="0" t="n">
        <f aca="false">SUM(M$23:M369)</f>
        <v>1.68373216832817</v>
      </c>
      <c r="B369" s="0" t="n">
        <f aca="false">C369*3600/1609.344</f>
        <v>73.393152619515</v>
      </c>
      <c r="C369" s="0" t="n">
        <f aca="false">G369</f>
        <v>32.809674947028</v>
      </c>
      <c r="D369" s="0" t="n">
        <f aca="false">(C369+C368)/2</f>
        <v>32.810707830422</v>
      </c>
      <c r="E369" s="0" t="n">
        <f aca="false">F369*$F$9</f>
        <v>7.87101561296182</v>
      </c>
      <c r="F369" s="0" t="n">
        <f aca="false">(C368-C369)/0.5</f>
        <v>0.00413153357627039</v>
      </c>
      <c r="G369" s="0" t="n">
        <f aca="false">G368-L368</f>
        <v>32.809674947028</v>
      </c>
      <c r="H369" s="0" t="n">
        <f aca="false">G369*G369</f>
        <v>1076.47477012963</v>
      </c>
      <c r="I369" s="0" t="n">
        <f aca="false">1000*COUNT(Q$24:Q369)/N$16</f>
        <v>55.6807209526875</v>
      </c>
      <c r="J369" s="0" t="n">
        <f aca="false">$F$22*H369+$E$22*G369+$D$22</f>
        <v>802.308448284299</v>
      </c>
      <c r="K369" s="0" t="n">
        <f aca="false">J369/$F$9</f>
        <v>0.421135525020849</v>
      </c>
      <c r="L369" s="0" t="n">
        <f aca="false">K369*M369</f>
        <v>0.00206570754350173</v>
      </c>
      <c r="M369" s="0" t="n">
        <f aca="false">N369</f>
        <v>0.0049050897413593</v>
      </c>
      <c r="N369" s="0" t="n">
        <f aca="false">3600/(B369*N$15)</f>
        <v>0.0049050897413593</v>
      </c>
      <c r="O369" s="0" t="n">
        <f aca="false">ROUND(A369*P$13,0)</f>
        <v>420933</v>
      </c>
      <c r="P369" s="0" t="n">
        <f aca="false">O369-O368</f>
        <v>1226</v>
      </c>
      <c r="Q369" s="0" t="n">
        <f aca="false">F$9*(Q$23-P$13*1000/(P369*N$16))*P$13/SUM(P$24:P369)</f>
        <v>806.783062452271</v>
      </c>
      <c r="R369" s="0" t="n">
        <f aca="false">F$9*((Q$23^2 - (P$13*1000/(P369*N$16))^2)/2)/(1000*COUNT(Q$24:Q369)/N$16)</f>
        <v>806.943027436442</v>
      </c>
    </row>
    <row r="370" customFormat="false" ht="13.8" hidden="false" customHeight="false" outlineLevel="0" collapsed="false">
      <c r="A370" s="0" t="n">
        <f aca="false">SUM(M$23:M370)</f>
        <v>1.68863756691498</v>
      </c>
      <c r="B370" s="0" t="n">
        <f aca="false">C370*3600/1609.344</f>
        <v>73.3885317633421</v>
      </c>
      <c r="C370" s="0" t="n">
        <f aca="false">G370</f>
        <v>32.8076092394845</v>
      </c>
      <c r="D370" s="0" t="n">
        <f aca="false">(C370+C369)/2</f>
        <v>32.8086420932562</v>
      </c>
      <c r="E370" s="0" t="n">
        <f aca="false">F370*$F$9</f>
        <v>7.87078987816805</v>
      </c>
      <c r="F370" s="0" t="n">
        <f aca="false">(C369-C370)/0.5</f>
        <v>0.00413141508700221</v>
      </c>
      <c r="G370" s="0" t="n">
        <f aca="false">G369-L369</f>
        <v>32.8076092394845</v>
      </c>
      <c r="H370" s="0" t="n">
        <f aca="false">G370*G370</f>
        <v>1076.33922401071</v>
      </c>
      <c r="I370" s="0" t="n">
        <f aca="false">1000*COUNT(Q$24:Q370)/N$16</f>
        <v>55.8416478918571</v>
      </c>
      <c r="J370" s="0" t="n">
        <f aca="false">$F$22*H370+$E$22*G370+$D$22</f>
        <v>802.234927781555</v>
      </c>
      <c r="K370" s="0" t="n">
        <f aca="false">J370/$F$9</f>
        <v>0.421096933758861</v>
      </c>
      <c r="L370" s="0" t="n">
        <f aca="false">K370*M370</f>
        <v>0.00206564830377097</v>
      </c>
      <c r="M370" s="0" t="n">
        <f aca="false">N370</f>
        <v>0.00490539858681056</v>
      </c>
      <c r="N370" s="0" t="n">
        <f aca="false">3600/(B370*N$15)</f>
        <v>0.00490539858681056</v>
      </c>
      <c r="O370" s="0" t="n">
        <f aca="false">ROUND(A370*P$13,0)</f>
        <v>422159</v>
      </c>
      <c r="P370" s="0" t="n">
        <f aca="false">O370-O369</f>
        <v>1226</v>
      </c>
      <c r="Q370" s="0" t="n">
        <f aca="false">F$9*(Q$23-P$13*1000/(P370*N$16))*P$13/SUM(P$24:P370)</f>
        <v>804.433389361622</v>
      </c>
      <c r="R370" s="0" t="n">
        <f aca="false">F$9*((Q$23^2 - (P$13*1000/(P370*N$16))^2)/2)/(1000*COUNT(Q$24:Q370)/N$16)</f>
        <v>804.617543207518</v>
      </c>
    </row>
    <row r="371" customFormat="false" ht="13.8" hidden="false" customHeight="false" outlineLevel="0" collapsed="false">
      <c r="A371" s="0" t="n">
        <f aca="false">SUM(M$23:M371)</f>
        <v>1.69354327437728</v>
      </c>
      <c r="B371" s="0" t="n">
        <f aca="false">C371*3600/1609.344</f>
        <v>73.3839110396848</v>
      </c>
      <c r="C371" s="0" t="n">
        <f aca="false">G371</f>
        <v>32.8055435911807</v>
      </c>
      <c r="D371" s="0" t="n">
        <f aca="false">(C371+C370)/2</f>
        <v>32.8065764153326</v>
      </c>
      <c r="E371" s="0" t="n">
        <f aca="false">F371*$F$9</f>
        <v>7.8705641620548</v>
      </c>
      <c r="F371" s="0" t="n">
        <f aca="false">(C370-C371)/0.5</f>
        <v>0.00413129660753953</v>
      </c>
      <c r="G371" s="0" t="n">
        <f aca="false">G370-L370</f>
        <v>32.8055435911807</v>
      </c>
      <c r="H371" s="0" t="n">
        <f aca="false">G371*G371</f>
        <v>1076.20369031286</v>
      </c>
      <c r="I371" s="0" t="n">
        <f aca="false">1000*COUNT(Q$24:Q371)/N$16</f>
        <v>56.0025748310267</v>
      </c>
      <c r="J371" s="0" t="n">
        <f aca="false">$F$22*H371+$E$22*G371+$D$22</f>
        <v>802.161413528151</v>
      </c>
      <c r="K371" s="0" t="n">
        <f aca="false">J371/$F$9</f>
        <v>0.421058345777181</v>
      </c>
      <c r="L371" s="0" t="n">
        <f aca="false">K371*M371</f>
        <v>0.002065589068942</v>
      </c>
      <c r="M371" s="0" t="n">
        <f aca="false">N371</f>
        <v>0.00490570746229808</v>
      </c>
      <c r="N371" s="0" t="n">
        <f aca="false">3600/(B371*N$15)</f>
        <v>0.00490570746229808</v>
      </c>
      <c r="O371" s="0" t="n">
        <f aca="false">ROUND(A371*P$13,0)</f>
        <v>423386</v>
      </c>
      <c r="P371" s="0" t="n">
        <f aca="false">O371-O370</f>
        <v>1227</v>
      </c>
      <c r="Q371" s="0" t="n">
        <f aca="false">F$9*(Q$23-P$13*1000/(P371*N$16))*P$13/SUM(P$24:P371)</f>
        <v>832.266441509083</v>
      </c>
      <c r="R371" s="0" t="n">
        <f aca="false">F$9*((Q$23^2 - (P$13*1000/(P371*N$16))^2)/2)/(1000*COUNT(Q$24:Q371)/N$16)</f>
        <v>832.148700042966</v>
      </c>
    </row>
    <row r="372" customFormat="false" ht="13.8" hidden="false" customHeight="false" outlineLevel="0" collapsed="false">
      <c r="A372" s="0" t="n">
        <f aca="false">SUM(M$23:M372)</f>
        <v>1.69844929074511</v>
      </c>
      <c r="B372" s="0" t="n">
        <f aca="false">C372*3600/1609.344</f>
        <v>73.379290448532</v>
      </c>
      <c r="C372" s="0" t="n">
        <f aca="false">G372</f>
        <v>32.8034780021118</v>
      </c>
      <c r="D372" s="0" t="n">
        <f aca="false">(C372+C371)/2</f>
        <v>32.8045107966462</v>
      </c>
      <c r="E372" s="0" t="n">
        <f aca="false">F372*$F$9</f>
        <v>7.87033846462206</v>
      </c>
      <c r="F372" s="0" t="n">
        <f aca="false">(C371-C372)/0.5</f>
        <v>0.00413117813788233</v>
      </c>
      <c r="G372" s="0" t="n">
        <f aca="false">G371-L371</f>
        <v>32.8034780021118</v>
      </c>
      <c r="H372" s="0" t="n">
        <f aca="false">G372*G372</f>
        <v>1076.06816903503</v>
      </c>
      <c r="I372" s="0" t="n">
        <f aca="false">1000*COUNT(Q$24:Q372)/N$16</f>
        <v>56.1635017701963</v>
      </c>
      <c r="J372" s="0" t="n">
        <f aca="false">$F$22*H372+$E$22*G372+$D$22</f>
        <v>802.087905523556</v>
      </c>
      <c r="K372" s="0" t="n">
        <f aca="false">J372/$F$9</f>
        <v>0.421019761075531</v>
      </c>
      <c r="L372" s="0" t="n">
        <f aca="false">K372*M372</f>
        <v>0.002065529839015</v>
      </c>
      <c r="M372" s="0" t="n">
        <f aca="false">N372</f>
        <v>0.0049060163678266</v>
      </c>
      <c r="N372" s="0" t="n">
        <f aca="false">3600/(B372*N$15)</f>
        <v>0.0049060163678266</v>
      </c>
      <c r="O372" s="0" t="n">
        <f aca="false">ROUND(A372*P$13,0)</f>
        <v>424612</v>
      </c>
      <c r="P372" s="0" t="n">
        <f aca="false">O372-O371</f>
        <v>1226</v>
      </c>
      <c r="Q372" s="0" t="n">
        <f aca="false">F$9*(Q$23-P$13*1000/(P372*N$16))*P$13/SUM(P$24:P372)</f>
        <v>799.772975617788</v>
      </c>
      <c r="R372" s="0" t="n">
        <f aca="false">F$9*((Q$23^2 - (P$13*1000/(P372*N$16))^2)/2)/(1000*COUNT(Q$24:Q372)/N$16)</f>
        <v>800.006554421229</v>
      </c>
    </row>
    <row r="373" customFormat="false" ht="13.8" hidden="false" customHeight="false" outlineLevel="0" collapsed="false">
      <c r="A373" s="0" t="n">
        <f aca="false">SUM(M$23:M373)</f>
        <v>1.70335561604851</v>
      </c>
      <c r="B373" s="0" t="n">
        <f aca="false">C373*3600/1609.344</f>
        <v>73.3746699898728</v>
      </c>
      <c r="C373" s="0" t="n">
        <f aca="false">G373</f>
        <v>32.8014124722727</v>
      </c>
      <c r="D373" s="0" t="n">
        <f aca="false">(C373+C372)/2</f>
        <v>32.8024452371922</v>
      </c>
      <c r="E373" s="0" t="n">
        <f aca="false">F373*$F$9</f>
        <v>7.87011278586983</v>
      </c>
      <c r="F373" s="0" t="n">
        <f aca="false">(C372-C373)/0.5</f>
        <v>0.00413105967803062</v>
      </c>
      <c r="G373" s="0" t="n">
        <f aca="false">G372-L372</f>
        <v>32.8014124722727</v>
      </c>
      <c r="H373" s="0" t="n">
        <f aca="false">G373*G373</f>
        <v>1075.93266017617</v>
      </c>
      <c r="I373" s="0" t="n">
        <f aca="false">1000*COUNT(Q$24:Q373)/N$16</f>
        <v>56.324428709366</v>
      </c>
      <c r="J373" s="0" t="n">
        <f aca="false">$F$22*H373+$E$22*G373+$D$22</f>
        <v>802.014403767241</v>
      </c>
      <c r="K373" s="0" t="n">
        <f aca="false">J373/$F$9</f>
        <v>0.420981179653633</v>
      </c>
      <c r="L373" s="0" t="n">
        <f aca="false">K373*M373</f>
        <v>0.00206547061399016</v>
      </c>
      <c r="M373" s="0" t="n">
        <f aca="false">N373</f>
        <v>0.00490632530340085</v>
      </c>
      <c r="N373" s="0" t="n">
        <f aca="false">3600/(B373*N$15)</f>
        <v>0.00490632530340085</v>
      </c>
      <c r="O373" s="0" t="n">
        <f aca="false">ROUND(A373*P$13,0)</f>
        <v>425839</v>
      </c>
      <c r="P373" s="0" t="n">
        <f aca="false">O373-O372</f>
        <v>1227</v>
      </c>
      <c r="Q373" s="0" t="n">
        <f aca="false">F$9*(Q$23-P$13*1000/(P373*N$16))*P$13/SUM(P$24:P373)</f>
        <v>827.458711693824</v>
      </c>
      <c r="R373" s="0" t="n">
        <f aca="false">F$9*((Q$23^2 - (P$13*1000/(P373*N$16))^2)/2)/(1000*COUNT(Q$24:Q373)/N$16)</f>
        <v>827.393564614149</v>
      </c>
    </row>
    <row r="374" customFormat="false" ht="13.8" hidden="false" customHeight="false" outlineLevel="0" collapsed="false">
      <c r="A374" s="0" t="n">
        <f aca="false">SUM(M$23:M374)</f>
        <v>1.70826225031753</v>
      </c>
      <c r="B374" s="0" t="n">
        <f aca="false">C374*3600/1609.344</f>
        <v>73.3700496636962</v>
      </c>
      <c r="C374" s="0" t="n">
        <f aca="false">G374</f>
        <v>32.7993470016587</v>
      </c>
      <c r="D374" s="0" t="n">
        <f aca="false">(C374+C373)/2</f>
        <v>32.8003797369657</v>
      </c>
      <c r="E374" s="0" t="n">
        <f aca="false">F374*$F$9</f>
        <v>7.86988712579811</v>
      </c>
      <c r="F374" s="0" t="n">
        <f aca="false">(C373-C374)/0.5</f>
        <v>0.00413094122798441</v>
      </c>
      <c r="G374" s="0" t="n">
        <f aca="false">G373-L373</f>
        <v>32.7993470016587</v>
      </c>
      <c r="H374" s="0" t="n">
        <f aca="false">G374*G374</f>
        <v>1075.79716373522</v>
      </c>
      <c r="I374" s="0" t="n">
        <f aca="false">1000*COUNT(Q$24:Q374)/N$16</f>
        <v>56.4853556485356</v>
      </c>
      <c r="J374" s="0" t="n">
        <f aca="false">$F$22*H374+$E$22*G374+$D$22</f>
        <v>801.940908258673</v>
      </c>
      <c r="K374" s="0" t="n">
        <f aca="false">J374/$F$9</f>
        <v>0.420942601511207</v>
      </c>
      <c r="L374" s="0" t="n">
        <f aca="false">K374*M374</f>
        <v>0.00206541139386767</v>
      </c>
      <c r="M374" s="0" t="n">
        <f aca="false">N374</f>
        <v>0.00490663426902557</v>
      </c>
      <c r="N374" s="0" t="n">
        <f aca="false">3600/(B374*N$15)</f>
        <v>0.00490663426902557</v>
      </c>
      <c r="O374" s="0" t="n">
        <f aca="false">ROUND(A374*P$13,0)</f>
        <v>427066</v>
      </c>
      <c r="P374" s="0" t="n">
        <f aca="false">O374-O373</f>
        <v>1227</v>
      </c>
      <c r="Q374" s="0" t="n">
        <f aca="false">F$9*(Q$23-P$13*1000/(P374*N$16))*P$13/SUM(P$24:P374)</f>
        <v>825.07464760031</v>
      </c>
      <c r="R374" s="0" t="n">
        <f aca="false">F$9*((Q$23^2 - (P$13*1000/(P374*N$16))^2)/2)/(1000*COUNT(Q$24:Q374)/N$16)</f>
        <v>825.036317991317</v>
      </c>
    </row>
    <row r="375" customFormat="false" ht="13.8" hidden="false" customHeight="false" outlineLevel="0" collapsed="false">
      <c r="A375" s="0" t="n">
        <f aca="false">SUM(M$23:M375)</f>
        <v>1.71316919358224</v>
      </c>
      <c r="B375" s="0" t="n">
        <f aca="false">C375*3600/1609.344</f>
        <v>73.3654294699912</v>
      </c>
      <c r="C375" s="0" t="n">
        <f aca="false">G375</f>
        <v>32.7972815902649</v>
      </c>
      <c r="D375" s="0" t="n">
        <f aca="false">(C375+C374)/2</f>
        <v>32.7983142959618</v>
      </c>
      <c r="E375" s="0" t="n">
        <f aca="false">F375*$F$9</f>
        <v>7.86966148437983</v>
      </c>
      <c r="F375" s="0" t="n">
        <f aca="false">(C374-C375)/0.5</f>
        <v>0.00413082278772947</v>
      </c>
      <c r="G375" s="0" t="n">
        <f aca="false">G374-L374</f>
        <v>32.7972815902649</v>
      </c>
      <c r="H375" s="0" t="n">
        <f aca="false">G375*G375</f>
        <v>1075.66167971113</v>
      </c>
      <c r="I375" s="0" t="n">
        <f aca="false">1000*COUNT(Q$24:Q375)/N$16</f>
        <v>56.6462825877052</v>
      </c>
      <c r="J375" s="0" t="n">
        <f aca="false">$F$22*H375+$E$22*G375+$D$22</f>
        <v>801.867418997324</v>
      </c>
      <c r="K375" s="0" t="n">
        <f aca="false">J375/$F$9</f>
        <v>0.420904026647976</v>
      </c>
      <c r="L375" s="0" t="n">
        <f aca="false">K375*M375</f>
        <v>0.00206535217864771</v>
      </c>
      <c r="M375" s="0" t="n">
        <f aca="false">N375</f>
        <v>0.0049069432647055</v>
      </c>
      <c r="N375" s="0" t="n">
        <f aca="false">3600/(B375*N$15)</f>
        <v>0.0049069432647055</v>
      </c>
      <c r="O375" s="0" t="n">
        <f aca="false">ROUND(A375*P$13,0)</f>
        <v>428292</v>
      </c>
      <c r="P375" s="0" t="n">
        <f aca="false">O375-O374</f>
        <v>1226</v>
      </c>
      <c r="Q375" s="0" t="n">
        <f aca="false">F$9*(Q$23-P$13*1000/(P375*N$16))*P$13/SUM(P$24:P375)</f>
        <v>792.881803340449</v>
      </c>
      <c r="R375" s="0" t="n">
        <f aca="false">F$9*((Q$23^2 - (P$13*1000/(P375*N$16))^2)/2)/(1000*COUNT(Q$24:Q375)/N$16)</f>
        <v>793.188316741503</v>
      </c>
    </row>
    <row r="376" customFormat="false" ht="13.8" hidden="false" customHeight="false" outlineLevel="0" collapsed="false">
      <c r="A376" s="0" t="n">
        <f aca="false">SUM(M$23:M376)</f>
        <v>1.71807644587269</v>
      </c>
      <c r="B376" s="0" t="n">
        <f aca="false">C376*3600/1609.344</f>
        <v>73.3608094087469</v>
      </c>
      <c r="C376" s="0" t="n">
        <f aca="false">G376</f>
        <v>32.7952162380862</v>
      </c>
      <c r="D376" s="0" t="n">
        <f aca="false">(C376+C375)/2</f>
        <v>32.7962489141756</v>
      </c>
      <c r="E376" s="0" t="n">
        <f aca="false">F376*$F$9</f>
        <v>7.86943586166914</v>
      </c>
      <c r="F376" s="0" t="n">
        <f aca="false">(C375-C376)/0.5</f>
        <v>0.00413070435729424</v>
      </c>
      <c r="G376" s="0" t="n">
        <f aca="false">G375-L375</f>
        <v>32.7952162380862</v>
      </c>
      <c r="H376" s="0" t="n">
        <f aca="false">G376*G376</f>
        <v>1075.52620810284</v>
      </c>
      <c r="I376" s="0" t="n">
        <f aca="false">1000*COUNT(Q$24:Q376)/N$16</f>
        <v>56.8072095268748</v>
      </c>
      <c r="J376" s="0" t="n">
        <f aca="false">$F$22*H376+$E$22*G376+$D$22</f>
        <v>801.793935982662</v>
      </c>
      <c r="K376" s="0" t="n">
        <f aca="false">J376/$F$9</f>
        <v>0.420865455063661</v>
      </c>
      <c r="L376" s="0" t="n">
        <f aca="false">K376*M376</f>
        <v>0.00206529296833048</v>
      </c>
      <c r="M376" s="0" t="n">
        <f aca="false">N376</f>
        <v>0.00490725229044537</v>
      </c>
      <c r="N376" s="0" t="n">
        <f aca="false">3600/(B376*N$15)</f>
        <v>0.00490725229044537</v>
      </c>
      <c r="O376" s="0" t="n">
        <f aca="false">ROUND(A376*P$13,0)</f>
        <v>429519</v>
      </c>
      <c r="P376" s="0" t="n">
        <f aca="false">O376-O375</f>
        <v>1227</v>
      </c>
      <c r="Q376" s="0" t="n">
        <f aca="false">F$9*(Q$23-P$13*1000/(P376*N$16))*P$13/SUM(P$24:P376)</f>
        <v>820.349412178665</v>
      </c>
      <c r="R376" s="0" t="n">
        <f aca="false">F$9*((Q$23^2 - (P$13*1000/(P376*N$16))^2)/2)/(1000*COUNT(Q$24:Q376)/N$16)</f>
        <v>820.361891260488</v>
      </c>
    </row>
    <row r="377" customFormat="false" ht="13.8" hidden="false" customHeight="false" outlineLevel="0" collapsed="false">
      <c r="A377" s="0" t="n">
        <f aca="false">SUM(M$23:M377)</f>
        <v>1.72298400721894</v>
      </c>
      <c r="B377" s="0" t="n">
        <f aca="false">C377*3600/1609.344</f>
        <v>73.3561894799524</v>
      </c>
      <c r="C377" s="0" t="n">
        <f aca="false">G377</f>
        <v>32.7931509451179</v>
      </c>
      <c r="D377" s="0" t="n">
        <f aca="false">(C377+C376)/2</f>
        <v>32.7941835916021</v>
      </c>
      <c r="E377" s="0" t="n">
        <f aca="false">F377*$F$9</f>
        <v>7.86921025763896</v>
      </c>
      <c r="F377" s="0" t="n">
        <f aca="false">(C376-C377)/0.5</f>
        <v>0.00413058593666449</v>
      </c>
      <c r="G377" s="0" t="n">
        <f aca="false">G376-L376</f>
        <v>32.7931509451179</v>
      </c>
      <c r="H377" s="0" t="n">
        <f aca="false">G377*G377</f>
        <v>1075.39074890929</v>
      </c>
      <c r="I377" s="0" t="n">
        <f aca="false">1000*COUNT(Q$24:Q377)/N$16</f>
        <v>56.9681364660444</v>
      </c>
      <c r="J377" s="0" t="n">
        <f aca="false">$F$22*H377+$E$22*G377+$D$22</f>
        <v>801.720459214157</v>
      </c>
      <c r="K377" s="0" t="n">
        <f aca="false">J377/$F$9</f>
        <v>0.420826886757983</v>
      </c>
      <c r="L377" s="0" t="n">
        <f aca="false">K377*M377</f>
        <v>0.00206523376291618</v>
      </c>
      <c r="M377" s="0" t="n">
        <f aca="false">N377</f>
        <v>0.00490756134624993</v>
      </c>
      <c r="N377" s="0" t="n">
        <f aca="false">3600/(B377*N$15)</f>
        <v>0.00490756134624993</v>
      </c>
      <c r="O377" s="0" t="n">
        <f aca="false">ROUND(A377*P$13,0)</f>
        <v>430746</v>
      </c>
      <c r="P377" s="0" t="n">
        <f aca="false">O377-O376</f>
        <v>1227</v>
      </c>
      <c r="Q377" s="0" t="n">
        <f aca="false">F$9*(Q$23-P$13*1000/(P377*N$16))*P$13/SUM(P$24:P377)</f>
        <v>818.006080547726</v>
      </c>
      <c r="R377" s="0" t="n">
        <f aca="false">F$9*((Q$23^2 - (P$13*1000/(P377*N$16))^2)/2)/(1000*COUNT(Q$24:Q377)/N$16)</f>
        <v>818.044484788001</v>
      </c>
    </row>
    <row r="378" customFormat="false" ht="13.8" hidden="false" customHeight="false" outlineLevel="0" collapsed="false">
      <c r="A378" s="0" t="n">
        <f aca="false">SUM(M$23:M378)</f>
        <v>1.72789187765106</v>
      </c>
      <c r="B378" s="0" t="n">
        <f aca="false">C378*3600/1609.344</f>
        <v>73.3515696835965</v>
      </c>
      <c r="C378" s="0" t="n">
        <f aca="false">G378</f>
        <v>32.791085711355</v>
      </c>
      <c r="D378" s="0" t="n">
        <f aca="false">(C378+C377)/2</f>
        <v>32.7921183282364</v>
      </c>
      <c r="E378" s="0" t="n">
        <f aca="false">F378*$F$9</f>
        <v>7.86898467226222</v>
      </c>
      <c r="F378" s="0" t="n">
        <f aca="false">(C377-C378)/0.5</f>
        <v>0.00413046752582602</v>
      </c>
      <c r="G378" s="0" t="n">
        <f aca="false">G377-L377</f>
        <v>32.791085711355</v>
      </c>
      <c r="H378" s="0" t="n">
        <f aca="false">G378*G378</f>
        <v>1075.25530212943</v>
      </c>
      <c r="I378" s="0" t="n">
        <f aca="false">1000*COUNT(Q$24:Q378)/N$16</f>
        <v>57.129063405214</v>
      </c>
      <c r="J378" s="0" t="n">
        <f aca="false">$F$22*H378+$E$22*G378+$D$22</f>
        <v>801.646988691278</v>
      </c>
      <c r="K378" s="0" t="n">
        <f aca="false">J378/$F$9</f>
        <v>0.420788321730665</v>
      </c>
      <c r="L378" s="0" t="n">
        <f aca="false">K378*M378</f>
        <v>0.00206517456240497</v>
      </c>
      <c r="M378" s="0" t="n">
        <f aca="false">N378</f>
        <v>0.00490787043212391</v>
      </c>
      <c r="N378" s="0" t="n">
        <f aca="false">3600/(B378*N$15)</f>
        <v>0.00490787043212391</v>
      </c>
      <c r="O378" s="0" t="n">
        <f aca="false">ROUND(A378*P$13,0)</f>
        <v>431973</v>
      </c>
      <c r="P378" s="0" t="n">
        <f aca="false">O378-O377</f>
        <v>1227</v>
      </c>
      <c r="Q378" s="0" t="n">
        <f aca="false">F$9*(Q$23-P$13*1000/(P378*N$16))*P$13/SUM(P$24:P378)</f>
        <v>815.67609825814</v>
      </c>
      <c r="R378" s="0" t="n">
        <f aca="false">F$9*((Q$23^2 - (P$13*1000/(P378*N$16))^2)/2)/(1000*COUNT(Q$24:Q378)/N$16)</f>
        <v>815.740134126626</v>
      </c>
    </row>
    <row r="379" customFormat="false" ht="13.8" hidden="false" customHeight="false" outlineLevel="0" collapsed="false">
      <c r="A379" s="0" t="n">
        <f aca="false">SUM(M$23:M379)</f>
        <v>1.73280005719913</v>
      </c>
      <c r="B379" s="0" t="n">
        <f aca="false">C379*3600/1609.344</f>
        <v>73.3469500196684</v>
      </c>
      <c r="C379" s="0" t="n">
        <f aca="false">G379</f>
        <v>32.7890205367926</v>
      </c>
      <c r="D379" s="0" t="n">
        <f aca="false">(C379+C378)/2</f>
        <v>32.7900531240738</v>
      </c>
      <c r="E379" s="0" t="n">
        <f aca="false">F379*$F$9</f>
        <v>7.86875910559306</v>
      </c>
      <c r="F379" s="0" t="n">
        <f aca="false">(C378-C379)/0.5</f>
        <v>0.00413034912480725</v>
      </c>
      <c r="G379" s="0" t="n">
        <f aca="false">G378-L378</f>
        <v>32.7890205367926</v>
      </c>
      <c r="H379" s="0" t="n">
        <f aca="false">G379*G379</f>
        <v>1075.11986776221</v>
      </c>
      <c r="I379" s="0" t="n">
        <f aca="false">1000*COUNT(Q$24:Q379)/N$16</f>
        <v>57.2899903443837</v>
      </c>
      <c r="J379" s="0" t="n">
        <f aca="false">$F$22*H379+$E$22*G379+$D$22</f>
        <v>801.573524413495</v>
      </c>
      <c r="K379" s="0" t="n">
        <f aca="false">J379/$F$9</f>
        <v>0.420749759981426</v>
      </c>
      <c r="L379" s="0" t="n">
        <f aca="false">K379*M379</f>
        <v>0.00206511536679706</v>
      </c>
      <c r="M379" s="0" t="n">
        <f aca="false">N379</f>
        <v>0.00490817954807206</v>
      </c>
      <c r="N379" s="0" t="n">
        <f aca="false">3600/(B379*N$15)</f>
        <v>0.00490817954807206</v>
      </c>
      <c r="O379" s="0" t="n">
        <f aca="false">ROUND(A379*P$13,0)</f>
        <v>433200</v>
      </c>
      <c r="P379" s="0" t="n">
        <f aca="false">O379-O378</f>
        <v>1227</v>
      </c>
      <c r="Q379" s="0" t="n">
        <f aca="false">F$9*(Q$23-P$13*1000/(P379*N$16))*P$13/SUM(P$24:P379)</f>
        <v>813.359351562393</v>
      </c>
      <c r="R379" s="0" t="n">
        <f aca="false">F$9*((Q$23^2 - (P$13*1000/(P379*N$16))^2)/2)/(1000*COUNT(Q$24:Q379)/N$16)</f>
        <v>813.448729255484</v>
      </c>
    </row>
    <row r="380" customFormat="false" ht="13.8" hidden="false" customHeight="false" outlineLevel="0" collapsed="false">
      <c r="A380" s="0" t="n">
        <f aca="false">SUM(M$23:M380)</f>
        <v>1.73770854589323</v>
      </c>
      <c r="B380" s="0" t="n">
        <f aca="false">C380*3600/1609.344</f>
        <v>73.3423304881572</v>
      </c>
      <c r="C380" s="0" t="n">
        <f aca="false">G380</f>
        <v>32.7869554214258</v>
      </c>
      <c r="D380" s="0" t="n">
        <f aca="false">(C380+C379)/2</f>
        <v>32.7879879791092</v>
      </c>
      <c r="E380" s="0" t="n">
        <f aca="false">F380*$F$9</f>
        <v>7.86853355760442</v>
      </c>
      <c r="F380" s="0" t="n">
        <f aca="false">(C379-C380)/0.5</f>
        <v>0.00413023073359398</v>
      </c>
      <c r="G380" s="0" t="n">
        <f aca="false">G379-L379</f>
        <v>32.7869554214258</v>
      </c>
      <c r="H380" s="0" t="n">
        <f aca="false">G380*G380</f>
        <v>1074.98444580656</v>
      </c>
      <c r="I380" s="0" t="n">
        <f aca="false">1000*COUNT(Q$24:Q380)/N$16</f>
        <v>57.4509172835533</v>
      </c>
      <c r="J380" s="0" t="n">
        <f aca="false">$F$22*H380+$E$22*G380+$D$22</f>
        <v>801.500066380278</v>
      </c>
      <c r="K380" s="0" t="n">
        <f aca="false">J380/$F$9</f>
        <v>0.420711201509991</v>
      </c>
      <c r="L380" s="0" t="n">
        <f aca="false">K380*M380</f>
        <v>0.00206505617609264</v>
      </c>
      <c r="M380" s="0" t="n">
        <f aca="false">N380</f>
        <v>0.00490848869409911</v>
      </c>
      <c r="N380" s="0" t="n">
        <f aca="false">3600/(B380*N$15)</f>
        <v>0.00490848869409911</v>
      </c>
      <c r="O380" s="0" t="n">
        <f aca="false">ROUND(A380*P$13,0)</f>
        <v>434427</v>
      </c>
      <c r="P380" s="0" t="n">
        <f aca="false">O380-O379</f>
        <v>1227</v>
      </c>
      <c r="Q380" s="0" t="n">
        <f aca="false">F$9*(Q$23-P$13*1000/(P380*N$16))*P$13/SUM(P$24:P380)</f>
        <v>811.05572800161</v>
      </c>
      <c r="R380" s="0" t="n">
        <f aca="false">F$9*((Q$23^2 - (P$13*1000/(P380*N$16))^2)/2)/(1000*COUNT(Q$24:Q380)/N$16)</f>
        <v>811.170161386421</v>
      </c>
    </row>
    <row r="381" customFormat="false" ht="13.8" hidden="false" customHeight="false" outlineLevel="0" collapsed="false">
      <c r="A381" s="0" t="n">
        <f aca="false">SUM(M$23:M381)</f>
        <v>1.74261734376344</v>
      </c>
      <c r="B381" s="0" t="n">
        <f aca="false">C381*3600/1609.344</f>
        <v>73.3377110890518</v>
      </c>
      <c r="C381" s="0" t="n">
        <f aca="false">G381</f>
        <v>32.7848903652497</v>
      </c>
      <c r="D381" s="0" t="n">
        <f aca="false">(C381+C380)/2</f>
        <v>32.7859228933377</v>
      </c>
      <c r="E381" s="0" t="n">
        <f aca="false">F381*$F$9</f>
        <v>7.86830802829629</v>
      </c>
      <c r="F381" s="0" t="n">
        <f aca="false">(C380-C381)/0.5</f>
        <v>0.00413011235218619</v>
      </c>
      <c r="G381" s="0" t="n">
        <f aca="false">G380-L380</f>
        <v>32.7848903652497</v>
      </c>
      <c r="H381" s="0" t="n">
        <f aca="false">G381*G381</f>
        <v>1074.84903626144</v>
      </c>
      <c r="I381" s="0" t="n">
        <f aca="false">1000*COUNT(Q$24:Q381)/N$16</f>
        <v>57.6118442227229</v>
      </c>
      <c r="J381" s="0" t="n">
        <f aca="false">$F$22*H381+$E$22*G381+$D$22</f>
        <v>801.426614591096</v>
      </c>
      <c r="K381" s="0" t="n">
        <f aca="false">J381/$F$9</f>
        <v>0.420672646316078</v>
      </c>
      <c r="L381" s="0" t="n">
        <f aca="false">K381*M381</f>
        <v>0.00206499699029189</v>
      </c>
      <c r="M381" s="0" t="n">
        <f aca="false">N381</f>
        <v>0.00490879787020982</v>
      </c>
      <c r="N381" s="0" t="n">
        <f aca="false">3600/(B381*N$15)</f>
        <v>0.00490879787020982</v>
      </c>
      <c r="O381" s="0" t="n">
        <f aca="false">ROUND(A381*P$13,0)</f>
        <v>435654</v>
      </c>
      <c r="P381" s="0" t="n">
        <f aca="false">O381-O380</f>
        <v>1227</v>
      </c>
      <c r="Q381" s="0" t="n">
        <f aca="false">F$9*(Q$23-P$13*1000/(P381*N$16))*P$13/SUM(P$24:P381)</f>
        <v>808.765116387359</v>
      </c>
      <c r="R381" s="0" t="n">
        <f aca="false">F$9*((Q$23^2 - (P$13*1000/(P381*N$16))^2)/2)/(1000*COUNT(Q$24:Q381)/N$16)</f>
        <v>808.904322946794</v>
      </c>
    </row>
    <row r="382" customFormat="false" ht="13.8" hidden="false" customHeight="false" outlineLevel="0" collapsed="false">
      <c r="A382" s="0" t="n">
        <f aca="false">SUM(M$23:M382)</f>
        <v>1.74752645083985</v>
      </c>
      <c r="B382" s="0" t="n">
        <f aca="false">C382*3600/1609.344</f>
        <v>73.3330918223412</v>
      </c>
      <c r="C382" s="0" t="n">
        <f aca="false">G382</f>
        <v>32.7828253682594</v>
      </c>
      <c r="D382" s="0" t="n">
        <f aca="false">(C382+C381)/2</f>
        <v>32.7838578667545</v>
      </c>
      <c r="E382" s="0" t="n">
        <f aca="false">F382*$F$9</f>
        <v>7.86808251766867</v>
      </c>
      <c r="F382" s="0" t="n">
        <f aca="false">(C381-C382)/0.5</f>
        <v>0.00412999398058389</v>
      </c>
      <c r="G382" s="0" t="n">
        <f aca="false">G381-L381</f>
        <v>32.7828253682594</v>
      </c>
      <c r="H382" s="0" t="n">
        <f aca="false">G382*G382</f>
        <v>1074.71363912579</v>
      </c>
      <c r="I382" s="0" t="n">
        <f aca="false">1000*COUNT(Q$24:Q382)/N$16</f>
        <v>57.7727711618925</v>
      </c>
      <c r="J382" s="0" t="n">
        <f aca="false">$F$22*H382+$E$22*G382+$D$22</f>
        <v>801.353169045419</v>
      </c>
      <c r="K382" s="0" t="n">
        <f aca="false">J382/$F$9</f>
        <v>0.420634094399412</v>
      </c>
      <c r="L382" s="0" t="n">
        <f aca="false">K382*M382</f>
        <v>0.00206493780939501</v>
      </c>
      <c r="M382" s="0" t="n">
        <f aca="false">N382</f>
        <v>0.00490910707640892</v>
      </c>
      <c r="N382" s="0" t="n">
        <f aca="false">3600/(B382*N$15)</f>
        <v>0.00490910707640892</v>
      </c>
      <c r="O382" s="0" t="n">
        <f aca="false">ROUND(A382*P$13,0)</f>
        <v>436882</v>
      </c>
      <c r="P382" s="0" t="n">
        <f aca="false">O382-O381</f>
        <v>1228</v>
      </c>
      <c r="Q382" s="0" t="n">
        <f aca="false">F$9*(Q$23-P$13*1000/(P382*N$16))*P$13/SUM(P$24:P382)</f>
        <v>835.674319922503</v>
      </c>
      <c r="R382" s="0" t="n">
        <f aca="false">F$9*((Q$23^2 - (P$13*1000/(P382*N$16))^2)/2)/(1000*COUNT(Q$24:Q382)/N$16)</f>
        <v>835.509321513995</v>
      </c>
    </row>
    <row r="383" customFormat="false" ht="13.8" hidden="false" customHeight="false" outlineLevel="0" collapsed="false">
      <c r="A383" s="0" t="n">
        <f aca="false">SUM(M$23:M383)</f>
        <v>1.75243586715255</v>
      </c>
      <c r="B383" s="0" t="n">
        <f aca="false">C383*3600/1609.344</f>
        <v>73.3284726880145</v>
      </c>
      <c r="C383" s="0" t="n">
        <f aca="false">G383</f>
        <v>32.78076043045</v>
      </c>
      <c r="D383" s="0" t="n">
        <f aca="false">(C383+C382)/2</f>
        <v>32.7817928993547</v>
      </c>
      <c r="E383" s="0" t="n">
        <f aca="false">F383*$F$9</f>
        <v>7.86785702572156</v>
      </c>
      <c r="F383" s="0" t="n">
        <f aca="false">(C382-C383)/0.5</f>
        <v>0.00412987561878708</v>
      </c>
      <c r="G383" s="0" t="n">
        <f aca="false">G382-L382</f>
        <v>32.78076043045</v>
      </c>
      <c r="H383" s="0" t="n">
        <f aca="false">G383*G383</f>
        <v>1074.57825439856</v>
      </c>
      <c r="I383" s="0" t="n">
        <f aca="false">1000*COUNT(Q$24:Q383)/N$16</f>
        <v>57.9336981010621</v>
      </c>
      <c r="J383" s="0" t="n">
        <f aca="false">$F$22*H383+$E$22*G383+$D$22</f>
        <v>801.279729742716</v>
      </c>
      <c r="K383" s="0" t="n">
        <f aca="false">J383/$F$9</f>
        <v>0.420595545759712</v>
      </c>
      <c r="L383" s="0" t="n">
        <f aca="false">K383*M383</f>
        <v>0.00206487863340218</v>
      </c>
      <c r="M383" s="0" t="n">
        <f aca="false">N383</f>
        <v>0.00490941631270116</v>
      </c>
      <c r="N383" s="0" t="n">
        <f aca="false">3600/(B383*N$15)</f>
        <v>0.00490941631270116</v>
      </c>
      <c r="O383" s="0" t="n">
        <f aca="false">ROUND(A383*P$13,0)</f>
        <v>438109</v>
      </c>
      <c r="P383" s="0" t="n">
        <f aca="false">O383-O382</f>
        <v>1227</v>
      </c>
      <c r="Q383" s="0" t="n">
        <f aca="false">F$9*(Q$23-P$13*1000/(P383*N$16))*P$13/SUM(P$24:P383)</f>
        <v>804.220649780512</v>
      </c>
      <c r="R383" s="0" t="n">
        <f aca="false">F$9*((Q$23^2 - (P$13*1000/(P383*N$16))^2)/2)/(1000*COUNT(Q$24:Q383)/N$16)</f>
        <v>804.410410041534</v>
      </c>
    </row>
    <row r="384" customFormat="false" ht="13.8" hidden="false" customHeight="false" outlineLevel="0" collapsed="false">
      <c r="A384" s="0" t="n">
        <f aca="false">SUM(M$23:M384)</f>
        <v>1.75734559273164</v>
      </c>
      <c r="B384" s="0" t="n">
        <f aca="false">C384*3600/1609.344</f>
        <v>73.3238536860608</v>
      </c>
      <c r="C384" s="0" t="n">
        <f aca="false">G384</f>
        <v>32.7786955518166</v>
      </c>
      <c r="D384" s="0" t="n">
        <f aca="false">(C384+C383)/2</f>
        <v>32.7797279911333</v>
      </c>
      <c r="E384" s="0" t="n">
        <f aca="false">F384*$F$9</f>
        <v>7.86763155248203</v>
      </c>
      <c r="F384" s="0" t="n">
        <f aca="false">(C383-C384)/0.5</f>
        <v>0.00412975726680998</v>
      </c>
      <c r="G384" s="0" t="n">
        <f aca="false">G383-L383</f>
        <v>32.7786955518166</v>
      </c>
      <c r="H384" s="0" t="n">
        <f aca="false">G384*G384</f>
        <v>1074.44288207868</v>
      </c>
      <c r="I384" s="0" t="n">
        <f aca="false">1000*COUNT(Q$24:Q384)/N$16</f>
        <v>58.0946250402317</v>
      </c>
      <c r="J384" s="0" t="n">
        <f aca="false">$F$22*H384+$E$22*G384+$D$22</f>
        <v>801.206296682459</v>
      </c>
      <c r="K384" s="0" t="n">
        <f aca="false">J384/$F$9</f>
        <v>0.420557000396702</v>
      </c>
      <c r="L384" s="0" t="n">
        <f aca="false">K384*M384</f>
        <v>0.00206481946231359</v>
      </c>
      <c r="M384" s="0" t="n">
        <f aca="false">N384</f>
        <v>0.00490972557909129</v>
      </c>
      <c r="N384" s="0" t="n">
        <f aca="false">3600/(B384*N$15)</f>
        <v>0.00490972557909129</v>
      </c>
      <c r="O384" s="0" t="n">
        <f aca="false">ROUND(A384*P$13,0)</f>
        <v>439336</v>
      </c>
      <c r="P384" s="0" t="n">
        <f aca="false">O384-O383</f>
        <v>1227</v>
      </c>
      <c r="Q384" s="0" t="n">
        <f aca="false">F$9*(Q$23-P$13*1000/(P384*N$16))*P$13/SUM(P$24:P384)</f>
        <v>801.968429608509</v>
      </c>
      <c r="R384" s="0" t="n">
        <f aca="false">F$9*((Q$23^2 - (P$13*1000/(P384*N$16))^2)/2)/(1000*COUNT(Q$24:Q384)/N$16)</f>
        <v>802.182126357209</v>
      </c>
    </row>
    <row r="385" customFormat="false" ht="13.8" hidden="false" customHeight="false" outlineLevel="0" collapsed="false">
      <c r="A385" s="0" t="n">
        <f aca="false">SUM(M$23:M385)</f>
        <v>1.76225562760723</v>
      </c>
      <c r="B385" s="0" t="n">
        <f aca="false">C385*3600/1609.344</f>
        <v>73.319234816469</v>
      </c>
      <c r="C385" s="0" t="n">
        <f aca="false">G385</f>
        <v>32.7766307323543</v>
      </c>
      <c r="D385" s="0" t="n">
        <f aca="false">(C385+C384)/2</f>
        <v>32.7776631420854</v>
      </c>
      <c r="E385" s="0" t="n">
        <f aca="false">F385*$F$9</f>
        <v>7.86740609789595</v>
      </c>
      <c r="F385" s="0" t="n">
        <f aca="false">(C384-C385)/0.5</f>
        <v>0.00412963892462415</v>
      </c>
      <c r="G385" s="0" t="n">
        <f aca="false">G384-L384</f>
        <v>32.7766307323543</v>
      </c>
      <c r="H385" s="0" t="n">
        <f aca="false">G385*G385</f>
        <v>1074.30752216511</v>
      </c>
      <c r="I385" s="0" t="n">
        <f aca="false">1000*COUNT(Q$24:Q385)/N$16</f>
        <v>58.2555519794014</v>
      </c>
      <c r="J385" s="0" t="n">
        <f aca="false">$F$22*H385+$E$22*G385+$D$22</f>
        <v>801.132869864115</v>
      </c>
      <c r="K385" s="0" t="n">
        <f aca="false">J385/$F$9</f>
        <v>0.420518458310102</v>
      </c>
      <c r="L385" s="0" t="n">
        <f aca="false">K385*M385</f>
        <v>0.00206476029612944</v>
      </c>
      <c r="M385" s="0" t="n">
        <f aca="false">N385</f>
        <v>0.00491003487558406</v>
      </c>
      <c r="N385" s="0" t="n">
        <f aca="false">3600/(B385*N$15)</f>
        <v>0.00491003487558406</v>
      </c>
      <c r="O385" s="0" t="n">
        <f aca="false">ROUND(A385*P$13,0)</f>
        <v>440564</v>
      </c>
      <c r="P385" s="0" t="n">
        <f aca="false">O385-O384</f>
        <v>1228</v>
      </c>
      <c r="Q385" s="0" t="n">
        <f aca="false">F$9*(Q$23-P$13*1000/(P385*N$16))*P$13/SUM(P$24:P385)</f>
        <v>828.671122469014</v>
      </c>
      <c r="R385" s="0" t="n">
        <f aca="false">F$9*((Q$23^2 - (P$13*1000/(P385*N$16))^2)/2)/(1000*COUNT(Q$24:Q385)/N$16)</f>
        <v>828.585211114708</v>
      </c>
    </row>
    <row r="386" customFormat="false" ht="13.8" hidden="false" customHeight="false" outlineLevel="0" collapsed="false">
      <c r="A386" s="0" t="n">
        <f aca="false">SUM(M$23:M386)</f>
        <v>1.76716597180941</v>
      </c>
      <c r="B386" s="0" t="n">
        <f aca="false">C386*3600/1609.344</f>
        <v>73.3146160792282</v>
      </c>
      <c r="C386" s="0" t="n">
        <f aca="false">G386</f>
        <v>32.7745659720582</v>
      </c>
      <c r="D386" s="0" t="n">
        <f aca="false">(C386+C385)/2</f>
        <v>32.7755983522062</v>
      </c>
      <c r="E386" s="0" t="n">
        <f aca="false">F386*$F$9</f>
        <v>7.86718066201745</v>
      </c>
      <c r="F386" s="0" t="n">
        <f aca="false">(C385-C386)/0.5</f>
        <v>0.00412952059225802</v>
      </c>
      <c r="G386" s="0" t="n">
        <f aca="false">G385-L385</f>
        <v>32.7745659720582</v>
      </c>
      <c r="H386" s="0" t="n">
        <f aca="false">G386*G386</f>
        <v>1074.17217465679</v>
      </c>
      <c r="I386" s="0" t="n">
        <f aca="false">1000*COUNT(Q$24:Q386)/N$16</f>
        <v>58.416478918571</v>
      </c>
      <c r="J386" s="0" t="n">
        <f aca="false">$F$22*H386+$E$22*G386+$D$22</f>
        <v>801.059449287157</v>
      </c>
      <c r="K386" s="0" t="n">
        <f aca="false">J386/$F$9</f>
        <v>0.420479919499635</v>
      </c>
      <c r="L386" s="0" t="n">
        <f aca="false">K386*M386</f>
        <v>0.00206470113484992</v>
      </c>
      <c r="M386" s="0" t="n">
        <f aca="false">N386</f>
        <v>0.00491034420218422</v>
      </c>
      <c r="N386" s="0" t="n">
        <f aca="false">3600/(B386*N$15)</f>
        <v>0.00491034420218422</v>
      </c>
      <c r="O386" s="0" t="n">
        <f aca="false">ROUND(A386*P$13,0)</f>
        <v>441791</v>
      </c>
      <c r="P386" s="0" t="n">
        <f aca="false">O386-O385</f>
        <v>1227</v>
      </c>
      <c r="Q386" s="0" t="n">
        <f aca="false">F$9*(Q$23-P$13*1000/(P386*N$16))*P$13/SUM(P$24:P386)</f>
        <v>797.499812467694</v>
      </c>
      <c r="R386" s="0" t="n">
        <f aca="false">F$9*((Q$23^2 - (P$13*1000/(P386*N$16))^2)/2)/(1000*COUNT(Q$24:Q386)/N$16)</f>
        <v>797.762390123835</v>
      </c>
    </row>
    <row r="387" customFormat="false" ht="13.8" hidden="false" customHeight="false" outlineLevel="0" collapsed="false">
      <c r="A387" s="0" t="n">
        <f aca="false">SUM(M$23:M387)</f>
        <v>1.77207662536831</v>
      </c>
      <c r="B387" s="0" t="n">
        <f aca="false">C387*3600/1609.344</f>
        <v>73.3099974743274</v>
      </c>
      <c r="C387" s="0" t="n">
        <f aca="false">G387</f>
        <v>32.7725012709233</v>
      </c>
      <c r="D387" s="0" t="n">
        <f aca="false">(C387+C386)/2</f>
        <v>32.7735336214907</v>
      </c>
      <c r="E387" s="0" t="n">
        <f aca="false">F387*$F$9</f>
        <v>7.86695524481947</v>
      </c>
      <c r="F387" s="0" t="n">
        <f aca="false">(C386-C387)/0.5</f>
        <v>0.00412940226969738</v>
      </c>
      <c r="G387" s="0" t="n">
        <f aca="false">G386-L386</f>
        <v>32.7725012709233</v>
      </c>
      <c r="H387" s="0" t="n">
        <f aca="false">G387*G387</f>
        <v>1074.03683955267</v>
      </c>
      <c r="I387" s="0" t="n">
        <f aca="false">1000*COUNT(Q$24:Q387)/N$16</f>
        <v>58.5774058577406</v>
      </c>
      <c r="J387" s="0" t="n">
        <f aca="false">$F$22*H387+$E$22*G387+$D$22</f>
        <v>800.986034951052</v>
      </c>
      <c r="K387" s="0" t="n">
        <f aca="false">J387/$F$9</f>
        <v>0.420441383965021</v>
      </c>
      <c r="L387" s="0" t="n">
        <f aca="false">K387*M387</f>
        <v>0.00206464197847521</v>
      </c>
      <c r="M387" s="0" t="n">
        <f aca="false">N387</f>
        <v>0.00491065355889651</v>
      </c>
      <c r="N387" s="0" t="n">
        <f aca="false">3600/(B387*N$15)</f>
        <v>0.00491065355889651</v>
      </c>
      <c r="O387" s="0" t="n">
        <f aca="false">ROUND(A387*P$13,0)</f>
        <v>443019</v>
      </c>
      <c r="P387" s="0" t="n">
        <f aca="false">O387-O386</f>
        <v>1228</v>
      </c>
      <c r="Q387" s="0" t="n">
        <f aca="false">F$9*(Q$23-P$13*1000/(P387*N$16))*P$13/SUM(P$24:P387)</f>
        <v>824.066549995532</v>
      </c>
      <c r="R387" s="0" t="n">
        <f aca="false">F$9*((Q$23^2 - (P$13*1000/(P387*N$16))^2)/2)/(1000*COUNT(Q$24:Q387)/N$16)</f>
        <v>824.032545119572</v>
      </c>
    </row>
    <row r="388" customFormat="false" ht="13.8" hidden="false" customHeight="false" outlineLevel="0" collapsed="false">
      <c r="A388" s="0" t="n">
        <f aca="false">SUM(M$23:M388)</f>
        <v>1.77698758831403</v>
      </c>
      <c r="B388" s="0" t="n">
        <f aca="false">C388*3600/1609.344</f>
        <v>73.3053790017556</v>
      </c>
      <c r="C388" s="0" t="n">
        <f aca="false">G388</f>
        <v>32.7704366289448</v>
      </c>
      <c r="D388" s="0" t="n">
        <f aca="false">(C388+C387)/2</f>
        <v>32.7714689499341</v>
      </c>
      <c r="E388" s="0" t="n">
        <f aca="false">F388*$F$9</f>
        <v>7.86672984632907</v>
      </c>
      <c r="F388" s="0" t="n">
        <f aca="false">(C387-C388)/0.5</f>
        <v>0.00412928395695644</v>
      </c>
      <c r="G388" s="0" t="n">
        <f aca="false">G387-L387</f>
        <v>32.7704366289448</v>
      </c>
      <c r="H388" s="0" t="n">
        <f aca="false">G388*G388</f>
        <v>1073.90151685169</v>
      </c>
      <c r="I388" s="0" t="n">
        <f aca="false">1000*COUNT(Q$24:Q388)/N$16</f>
        <v>58.7383327969102</v>
      </c>
      <c r="J388" s="0" t="n">
        <f aca="false">$F$22*H388+$E$22*G388+$D$22</f>
        <v>800.912626855272</v>
      </c>
      <c r="K388" s="0" t="n">
        <f aca="false">J388/$F$9</f>
        <v>0.420402851705984</v>
      </c>
      <c r="L388" s="0" t="n">
        <f aca="false">K388*M388</f>
        <v>0.0020645828270055</v>
      </c>
      <c r="M388" s="0" t="n">
        <f aca="false">N388</f>
        <v>0.00491096294572569</v>
      </c>
      <c r="N388" s="0" t="n">
        <f aca="false">3600/(B388*N$15)</f>
        <v>0.00491096294572569</v>
      </c>
      <c r="O388" s="0" t="n">
        <f aca="false">ROUND(A388*P$13,0)</f>
        <v>444247</v>
      </c>
      <c r="P388" s="0" t="n">
        <f aca="false">O388-O387</f>
        <v>1228</v>
      </c>
      <c r="Q388" s="0" t="n">
        <f aca="false">F$9*(Q$23-P$13*1000/(P388*N$16))*P$13/SUM(P$24:P388)</f>
        <v>821.782472406937</v>
      </c>
      <c r="R388" s="0" t="n">
        <f aca="false">F$9*((Q$23^2 - (P$13*1000/(P388*N$16))^2)/2)/(1000*COUNT(Q$24:Q388)/N$16)</f>
        <v>821.774921708286</v>
      </c>
    </row>
    <row r="389" customFormat="false" ht="13.8" hidden="false" customHeight="false" outlineLevel="0" collapsed="false">
      <c r="A389" s="0" t="n">
        <f aca="false">SUM(M$23:M389)</f>
        <v>1.78189886067671</v>
      </c>
      <c r="B389" s="0" t="n">
        <f aca="false">C389*3600/1609.344</f>
        <v>73.300760661502</v>
      </c>
      <c r="C389" s="0" t="n">
        <f aca="false">G389</f>
        <v>32.7683720461178</v>
      </c>
      <c r="D389" s="0" t="n">
        <f aca="false">(C389+C388)/2</f>
        <v>32.7694043375313</v>
      </c>
      <c r="E389" s="0" t="n">
        <f aca="false">F389*$F$9</f>
        <v>7.8665044664921</v>
      </c>
      <c r="F389" s="0" t="n">
        <f aca="false">(C388-C389)/0.5</f>
        <v>0.00412916565400678</v>
      </c>
      <c r="G389" s="0" t="n">
        <f aca="false">G388-L388</f>
        <v>32.7683720461178</v>
      </c>
      <c r="H389" s="0" t="n">
        <f aca="false">G389*G389</f>
        <v>1073.7662065528</v>
      </c>
      <c r="I389" s="0" t="n">
        <f aca="false">1000*COUNT(Q$24:Q389)/N$16</f>
        <v>58.8992597360798</v>
      </c>
      <c r="J389" s="0" t="n">
        <f aca="false">$F$22*H389+$E$22*G389+$D$22</f>
        <v>800.839224999286</v>
      </c>
      <c r="K389" s="0" t="n">
        <f aca="false">J389/$F$9</f>
        <v>0.420364322722244</v>
      </c>
      <c r="L389" s="0" t="n">
        <f aca="false">K389*M389</f>
        <v>0.00206452368044099</v>
      </c>
      <c r="M389" s="0" t="n">
        <f aca="false">N389</f>
        <v>0.00491127236267651</v>
      </c>
      <c r="N389" s="0" t="n">
        <f aca="false">3600/(B389*N$15)</f>
        <v>0.00491127236267651</v>
      </c>
      <c r="O389" s="0" t="n">
        <f aca="false">ROUND(A389*P$13,0)</f>
        <v>445475</v>
      </c>
      <c r="P389" s="0" t="n">
        <f aca="false">O389-O388</f>
        <v>1228</v>
      </c>
      <c r="Q389" s="0" t="n">
        <f aca="false">F$9*(Q$23-P$13*1000/(P389*N$16))*P$13/SUM(P$24:P389)</f>
        <v>819.511021444997</v>
      </c>
      <c r="R389" s="0" t="n">
        <f aca="false">F$9*((Q$23^2 - (P$13*1000/(P389*N$16))^2)/2)/(1000*COUNT(Q$24:Q389)/N$16)</f>
        <v>819.529635036951</v>
      </c>
    </row>
    <row r="390" customFormat="false" ht="13.8" hidden="false" customHeight="false" outlineLevel="0" collapsed="false">
      <c r="A390" s="0" t="n">
        <f aca="false">SUM(M$23:M390)</f>
        <v>1.78681044248646</v>
      </c>
      <c r="B390" s="0" t="n">
        <f aca="false">C390*3600/1609.344</f>
        <v>73.2961424535554</v>
      </c>
      <c r="C390" s="0" t="n">
        <f aca="false">G390</f>
        <v>32.7663075224374</v>
      </c>
      <c r="D390" s="0" t="n">
        <f aca="false">(C390+C389)/2</f>
        <v>32.7673397842776</v>
      </c>
      <c r="E390" s="0" t="n">
        <f aca="false">F390*$F$9</f>
        <v>7.86627910536273</v>
      </c>
      <c r="F390" s="0" t="n">
        <f aca="false">(C389-C390)/0.5</f>
        <v>0.00412904736087683</v>
      </c>
      <c r="G390" s="0" t="n">
        <f aca="false">G389-L389</f>
        <v>32.7663075224374</v>
      </c>
      <c r="H390" s="0" t="n">
        <f aca="false">G390*G390</f>
        <v>1073.63090865494</v>
      </c>
      <c r="I390" s="0" t="n">
        <f aca="false">1000*COUNT(Q$24:Q390)/N$16</f>
        <v>59.0601866752494</v>
      </c>
      <c r="J390" s="0" t="n">
        <f aca="false">$F$22*H390+$E$22*G390+$D$22</f>
        <v>800.765829382565</v>
      </c>
      <c r="K390" s="0" t="n">
        <f aca="false">J390/$F$9</f>
        <v>0.420325797013524</v>
      </c>
      <c r="L390" s="0" t="n">
        <f aca="false">K390*M390</f>
        <v>0.00206446453878186</v>
      </c>
      <c r="M390" s="0" t="n">
        <f aca="false">N390</f>
        <v>0.00491158180975372</v>
      </c>
      <c r="N390" s="0" t="n">
        <f aca="false">3600/(B390*N$15)</f>
        <v>0.00491158180975372</v>
      </c>
      <c r="O390" s="0" t="n">
        <f aca="false">ROUND(A390*P$13,0)</f>
        <v>446703</v>
      </c>
      <c r="P390" s="0" t="n">
        <f aca="false">O390-O389</f>
        <v>1228</v>
      </c>
      <c r="Q390" s="0" t="n">
        <f aca="false">F$9*(Q$23-P$13*1000/(P390*N$16))*P$13/SUM(P$24:P390)</f>
        <v>817.252092696292</v>
      </c>
      <c r="R390" s="0" t="n">
        <f aca="false">F$9*((Q$23^2 - (P$13*1000/(P390*N$16))^2)/2)/(1000*COUNT(Q$24:Q390)/N$16)</f>
        <v>817.296584260284</v>
      </c>
    </row>
    <row r="391" customFormat="false" ht="13.8" hidden="false" customHeight="false" outlineLevel="0" collapsed="false">
      <c r="A391" s="0" t="n">
        <f aca="false">SUM(M$23:M391)</f>
        <v>1.79172233377342</v>
      </c>
      <c r="B391" s="0" t="n">
        <f aca="false">C391*3600/1609.344</f>
        <v>73.2915243779049</v>
      </c>
      <c r="C391" s="0" t="n">
        <f aca="false">G391</f>
        <v>32.7642430578986</v>
      </c>
      <c r="D391" s="0" t="n">
        <f aca="false">(C391+C390)/2</f>
        <v>32.765275290168</v>
      </c>
      <c r="E391" s="0" t="n">
        <f aca="false">F391*$F$9</f>
        <v>7.86605376294093</v>
      </c>
      <c r="F391" s="0" t="n">
        <f aca="false">(C390-C391)/0.5</f>
        <v>0.00412892907756657</v>
      </c>
      <c r="G391" s="0" t="n">
        <f aca="false">G390-L390</f>
        <v>32.7642430578986</v>
      </c>
      <c r="H391" s="0" t="n">
        <f aca="false">G391*G391</f>
        <v>1073.49562315706</v>
      </c>
      <c r="I391" s="0" t="n">
        <f aca="false">1000*COUNT(Q$24:Q391)/N$16</f>
        <v>59.2211136144191</v>
      </c>
      <c r="J391" s="0" t="n">
        <f aca="false">$F$22*H391+$E$22*G391+$D$22</f>
        <v>800.692440004578</v>
      </c>
      <c r="K391" s="0" t="n">
        <f aca="false">J391/$F$9</f>
        <v>0.420287274579546</v>
      </c>
      <c r="L391" s="0" t="n">
        <f aca="false">K391*M391</f>
        <v>0.00206440540202831</v>
      </c>
      <c r="M391" s="0" t="n">
        <f aca="false">N391</f>
        <v>0.00491189128696208</v>
      </c>
      <c r="N391" s="0" t="n">
        <f aca="false">3600/(B391*N$15)</f>
        <v>0.00491189128696208</v>
      </c>
      <c r="O391" s="0" t="n">
        <f aca="false">ROUND(A391*P$13,0)</f>
        <v>447931</v>
      </c>
      <c r="P391" s="0" t="n">
        <f aca="false">O391-O390</f>
        <v>1228</v>
      </c>
      <c r="Q391" s="0" t="n">
        <f aca="false">F$9*(Q$23-P$13*1000/(P391*N$16))*P$13/SUM(P$24:P391)</f>
        <v>815.00558289547</v>
      </c>
      <c r="R391" s="0" t="n">
        <f aca="false">F$9*((Q$23^2 - (P$13*1000/(P391*N$16))^2)/2)/(1000*COUNT(Q$24:Q391)/N$16)</f>
        <v>815.075669629142</v>
      </c>
    </row>
    <row r="392" customFormat="false" ht="13.8" hidden="false" customHeight="false" outlineLevel="0" collapsed="false">
      <c r="A392" s="0" t="n">
        <f aca="false">SUM(M$23:M392)</f>
        <v>1.79663453456773</v>
      </c>
      <c r="B392" s="0" t="n">
        <f aca="false">C392*3600/1609.344</f>
        <v>73.2869064345396</v>
      </c>
      <c r="C392" s="0" t="n">
        <f aca="false">G392</f>
        <v>32.7621786524966</v>
      </c>
      <c r="D392" s="0" t="n">
        <f aca="false">(C392+C391)/2</f>
        <v>32.7632108551976</v>
      </c>
      <c r="E392" s="0" t="n">
        <f aca="false">F392*$F$9</f>
        <v>7.86582843919966</v>
      </c>
      <c r="F392" s="0" t="n">
        <f aca="false">(C391-C392)/0.5</f>
        <v>0.0041288108040618</v>
      </c>
      <c r="G392" s="0" t="n">
        <f aca="false">G391-L391</f>
        <v>32.7621786524966</v>
      </c>
      <c r="H392" s="0" t="n">
        <f aca="false">G392*G392</f>
        <v>1073.3603500581</v>
      </c>
      <c r="I392" s="0" t="n">
        <f aca="false">1000*COUNT(Q$24:Q392)/N$16</f>
        <v>59.3820405535887</v>
      </c>
      <c r="J392" s="0" t="n">
        <f aca="false">$F$22*H392+$E$22*G392+$D$22</f>
        <v>800.619056864795</v>
      </c>
      <c r="K392" s="0" t="n">
        <f aca="false">J392/$F$9</f>
        <v>0.42024875542003</v>
      </c>
      <c r="L392" s="0" t="n">
        <f aca="false">K392*M392</f>
        <v>0.00206434627018052</v>
      </c>
      <c r="M392" s="0" t="n">
        <f aca="false">N392</f>
        <v>0.00491220079430634</v>
      </c>
      <c r="N392" s="0" t="n">
        <f aca="false">3600/(B392*N$15)</f>
        <v>0.00491220079430634</v>
      </c>
      <c r="O392" s="0" t="n">
        <f aca="false">ROUND(A392*P$13,0)</f>
        <v>449159</v>
      </c>
      <c r="P392" s="0" t="n">
        <f aca="false">O392-O391</f>
        <v>1228</v>
      </c>
      <c r="Q392" s="0" t="n">
        <f aca="false">F$9*(Q$23-P$13*1000/(P392*N$16))*P$13/SUM(P$24:P392)</f>
        <v>812.771389909514</v>
      </c>
      <c r="R392" s="0" t="n">
        <f aca="false">F$9*((Q$23^2 - (P$13*1000/(P392*N$16))^2)/2)/(1000*COUNT(Q$24:Q392)/N$16)</f>
        <v>812.866792475675</v>
      </c>
    </row>
    <row r="393" customFormat="false" ht="13.8" hidden="false" customHeight="false" outlineLevel="0" collapsed="false">
      <c r="A393" s="0" t="n">
        <f aca="false">SUM(M$23:M393)</f>
        <v>1.80154704489952</v>
      </c>
      <c r="B393" s="0" t="n">
        <f aca="false">C393*3600/1609.344</f>
        <v>73.2822886234485</v>
      </c>
      <c r="C393" s="0" t="n">
        <f aca="false">G393</f>
        <v>32.7601143062264</v>
      </c>
      <c r="D393" s="0" t="n">
        <f aca="false">(C393+C392)/2</f>
        <v>32.7611464793615</v>
      </c>
      <c r="E393" s="0" t="n">
        <f aca="false">F393*$F$9</f>
        <v>7.86560313413889</v>
      </c>
      <c r="F393" s="0" t="n">
        <f aca="false">(C392-C393)/0.5</f>
        <v>0.00412869254036252</v>
      </c>
      <c r="G393" s="0" t="n">
        <f aca="false">G392-L392</f>
        <v>32.7601143062264</v>
      </c>
      <c r="H393" s="0" t="n">
        <f aca="false">G393*G393</f>
        <v>1073.22508935702</v>
      </c>
      <c r="I393" s="0" t="n">
        <f aca="false">1000*COUNT(Q$24:Q393)/N$16</f>
        <v>59.5429674927583</v>
      </c>
      <c r="J393" s="0" t="n">
        <f aca="false">$F$22*H393+$E$22*G393+$D$22</f>
        <v>800.545679962688</v>
      </c>
      <c r="K393" s="0" t="n">
        <f aca="false">J393/$F$9</f>
        <v>0.4202102395347</v>
      </c>
      <c r="L393" s="0" t="n">
        <f aca="false">K393*M393</f>
        <v>0.0020642871432387</v>
      </c>
      <c r="M393" s="0" t="n">
        <f aca="false">N393</f>
        <v>0.00491251033179127</v>
      </c>
      <c r="N393" s="0" t="n">
        <f aca="false">3600/(B393*N$15)</f>
        <v>0.00491251033179127</v>
      </c>
      <c r="O393" s="0" t="n">
        <f aca="false">ROUND(A393*P$13,0)</f>
        <v>450387</v>
      </c>
      <c r="P393" s="0" t="n">
        <f aca="false">O393-O392</f>
        <v>1228</v>
      </c>
      <c r="Q393" s="0" t="n">
        <f aca="false">F$9*(Q$23-P$13*1000/(P393*N$16))*P$13/SUM(P$24:P393)</f>
        <v>810.549412722265</v>
      </c>
      <c r="R393" s="0" t="n">
        <f aca="false">F$9*((Q$23^2 - (P$13*1000/(P393*N$16))^2)/2)/(1000*COUNT(Q$24:Q393)/N$16)</f>
        <v>810.669855198714</v>
      </c>
    </row>
    <row r="394" customFormat="false" ht="13.8" hidden="false" customHeight="false" outlineLevel="0" collapsed="false">
      <c r="A394" s="0" t="n">
        <f aca="false">SUM(M$23:M394)</f>
        <v>1.80645986479894</v>
      </c>
      <c r="B394" s="0" t="n">
        <f aca="false">C394*3600/1609.344</f>
        <v>73.2776709446205</v>
      </c>
      <c r="C394" s="0" t="n">
        <f aca="false">G394</f>
        <v>32.7580500190832</v>
      </c>
      <c r="D394" s="0" t="n">
        <f aca="false">(C394+C393)/2</f>
        <v>32.7590821626548</v>
      </c>
      <c r="E394" s="0" t="n">
        <f aca="false">F394*$F$9</f>
        <v>7.86537784778571</v>
      </c>
      <c r="F394" s="0" t="n">
        <f aca="false">(C393-C394)/0.5</f>
        <v>0.00412857428648294</v>
      </c>
      <c r="G394" s="0" t="n">
        <f aca="false">G393-L393</f>
        <v>32.7580500190832</v>
      </c>
      <c r="H394" s="0" t="n">
        <f aca="false">G394*G394</f>
        <v>1073.08984105275</v>
      </c>
      <c r="I394" s="0" t="n">
        <f aca="false">1000*COUNT(Q$24:Q394)/N$16</f>
        <v>59.7038944319279</v>
      </c>
      <c r="J394" s="0" t="n">
        <f aca="false">$F$22*H394+$E$22*G394+$D$22</f>
        <v>800.472309297725</v>
      </c>
      <c r="K394" s="0" t="n">
        <f aca="false">J394/$F$9</f>
        <v>0.420171726923277</v>
      </c>
      <c r="L394" s="0" t="n">
        <f aca="false">K394*M394</f>
        <v>0.00206422802120302</v>
      </c>
      <c r="M394" s="0" t="n">
        <f aca="false">N394</f>
        <v>0.0049128198994216</v>
      </c>
      <c r="N394" s="0" t="n">
        <f aca="false">3600/(B394*N$15)</f>
        <v>0.0049128198994216</v>
      </c>
      <c r="O394" s="0" t="n">
        <f aca="false">ROUND(A394*P$13,0)</f>
        <v>451615</v>
      </c>
      <c r="P394" s="0" t="n">
        <f aca="false">O394-O393</f>
        <v>1228</v>
      </c>
      <c r="Q394" s="0" t="n">
        <f aca="false">F$9*(Q$23-P$13*1000/(P394*N$16))*P$13/SUM(P$24:P394)</f>
        <v>808.339551419194</v>
      </c>
      <c r="R394" s="0" t="n">
        <f aca="false">F$9*((Q$23^2 - (P$13*1000/(P394*N$16))^2)/2)/(1000*COUNT(Q$24:Q394)/N$16)</f>
        <v>808.484761249391</v>
      </c>
    </row>
    <row r="395" customFormat="false" ht="13.8" hidden="false" customHeight="false" outlineLevel="0" collapsed="false">
      <c r="A395" s="0" t="n">
        <f aca="false">SUM(M$23:M395)</f>
        <v>1.81137299429615</v>
      </c>
      <c r="B395" s="0" t="n">
        <f aca="false">C395*3600/1609.344</f>
        <v>73.2730533980448</v>
      </c>
      <c r="C395" s="0" t="n">
        <f aca="false">G395</f>
        <v>32.755985791062</v>
      </c>
      <c r="D395" s="0" t="n">
        <f aca="false">(C395+C394)/2</f>
        <v>32.7570179050726</v>
      </c>
      <c r="E395" s="0" t="n">
        <f aca="false">F395*$F$9</f>
        <v>7.86515258011304</v>
      </c>
      <c r="F395" s="0" t="n">
        <f aca="false">(C394-C395)/0.5</f>
        <v>0.00412845604240886</v>
      </c>
      <c r="G395" s="0" t="n">
        <f aca="false">G394-L394</f>
        <v>32.755985791062</v>
      </c>
      <c r="H395" s="0" t="n">
        <f aca="false">G395*G395</f>
        <v>1072.95460514425</v>
      </c>
      <c r="I395" s="0" t="n">
        <f aca="false">1000*COUNT(Q$24:Q395)/N$16</f>
        <v>59.8648213710975</v>
      </c>
      <c r="J395" s="0" t="n">
        <f aca="false">$F$22*H395+$E$22*G395+$D$22</f>
        <v>800.398944869378</v>
      </c>
      <c r="K395" s="0" t="n">
        <f aca="false">J395/$F$9</f>
        <v>0.420133217585484</v>
      </c>
      <c r="L395" s="0" t="n">
        <f aca="false">K395*M395</f>
        <v>0.00206416890407368</v>
      </c>
      <c r="M395" s="0" t="n">
        <f aca="false">N395</f>
        <v>0.00491312949720212</v>
      </c>
      <c r="N395" s="0" t="n">
        <f aca="false">3600/(B395*N$15)</f>
        <v>0.00491312949720212</v>
      </c>
      <c r="O395" s="0" t="n">
        <f aca="false">ROUND(A395*P$13,0)</f>
        <v>452843</v>
      </c>
      <c r="P395" s="0" t="n">
        <f aca="false">O395-O394</f>
        <v>1228</v>
      </c>
      <c r="Q395" s="0" t="n">
        <f aca="false">F$9*(Q$23-P$13*1000/(P395*N$16))*P$13/SUM(P$24:P395)</f>
        <v>806.141707172426</v>
      </c>
      <c r="R395" s="0" t="n">
        <f aca="false">F$9*((Q$23^2 - (P$13*1000/(P395*N$16))^2)/2)/(1000*COUNT(Q$24:Q395)/N$16)</f>
        <v>806.311415117001</v>
      </c>
    </row>
    <row r="396" customFormat="false" ht="13.8" hidden="false" customHeight="false" outlineLevel="0" collapsed="false">
      <c r="A396" s="0" t="n">
        <f aca="false">SUM(M$23:M396)</f>
        <v>1.81628643342128</v>
      </c>
      <c r="B396" s="0" t="n">
        <f aca="false">C396*3600/1609.344</f>
        <v>73.2684359837104</v>
      </c>
      <c r="C396" s="0" t="n">
        <f aca="false">G396</f>
        <v>32.7539216221579</v>
      </c>
      <c r="D396" s="0" t="n">
        <f aca="false">(C396+C395)/2</f>
        <v>32.7549537066099</v>
      </c>
      <c r="E396" s="0" t="n">
        <f aca="false">F396*$F$9</f>
        <v>7.86492733112088</v>
      </c>
      <c r="F396" s="0" t="n">
        <f aca="false">(C395-C396)/0.5</f>
        <v>0.00412833780814026</v>
      </c>
      <c r="G396" s="0" t="n">
        <f aca="false">G395-L395</f>
        <v>32.7539216221579</v>
      </c>
      <c r="H396" s="0" t="n">
        <f aca="false">G396*G396</f>
        <v>1072.81938163046</v>
      </c>
      <c r="I396" s="0" t="n">
        <f aca="false">1000*COUNT(Q$24:Q396)/N$16</f>
        <v>60.0257483102671</v>
      </c>
      <c r="J396" s="0" t="n">
        <f aca="false">$F$22*H396+$E$22*G396+$D$22</f>
        <v>800.325586677117</v>
      </c>
      <c r="K396" s="0" t="n">
        <f aca="false">J396/$F$9</f>
        <v>0.420094711521041</v>
      </c>
      <c r="L396" s="0" t="n">
        <f aca="false">K396*M396</f>
        <v>0.00206410979185086</v>
      </c>
      <c r="M396" s="0" t="n">
        <f aca="false">N396</f>
        <v>0.00491343912513757</v>
      </c>
      <c r="N396" s="0" t="n">
        <f aca="false">3600/(B396*N$15)</f>
        <v>0.00491343912513757</v>
      </c>
      <c r="O396" s="0" t="n">
        <f aca="false">ROUND(A396*P$13,0)</f>
        <v>454072</v>
      </c>
      <c r="P396" s="0" t="n">
        <f aca="false">O396-O395</f>
        <v>1229</v>
      </c>
      <c r="Q396" s="0" t="n">
        <f aca="false">F$9*(Q$23-P$13*1000/(P396*N$16))*P$13/SUM(P$24:P396)</f>
        <v>831.989134512421</v>
      </c>
      <c r="R396" s="0" t="n">
        <f aca="false">F$9*((Q$23^2 - (P$13*1000/(P396*N$16))^2)/2)/(1000*COUNT(Q$24:Q396)/N$16)</f>
        <v>831.85701455244</v>
      </c>
    </row>
    <row r="397" customFormat="false" ht="13.8" hidden="false" customHeight="false" outlineLevel="0" collapsed="false">
      <c r="A397" s="0" t="n">
        <f aca="false">SUM(M$23:M397)</f>
        <v>1.82120018220452</v>
      </c>
      <c r="B397" s="0" t="n">
        <f aca="false">C397*3600/1609.344</f>
        <v>73.2638187016062</v>
      </c>
      <c r="C397" s="0" t="n">
        <f aca="false">G397</f>
        <v>32.751857512366</v>
      </c>
      <c r="D397" s="0" t="n">
        <f aca="false">(C397+C396)/2</f>
        <v>32.752889567262</v>
      </c>
      <c r="E397" s="0" t="n">
        <f aca="false">F397*$F$9</f>
        <v>7.86470210086338</v>
      </c>
      <c r="F397" s="0" t="n">
        <f aca="false">(C396-C397)/0.5</f>
        <v>0.00412821958370557</v>
      </c>
      <c r="G397" s="0" t="n">
        <f aca="false">G396-L396</f>
        <v>32.751857512366</v>
      </c>
      <c r="H397" s="0" t="n">
        <f aca="false">G397*G397</f>
        <v>1072.68417051033</v>
      </c>
      <c r="I397" s="0" t="n">
        <f aca="false">1000*COUNT(Q$24:Q397)/N$16</f>
        <v>60.1866752494368</v>
      </c>
      <c r="J397" s="0" t="n">
        <f aca="false">$F$22*H397+$E$22*G397+$D$22</f>
        <v>800.252234720412</v>
      </c>
      <c r="K397" s="0" t="n">
        <f aca="false">J397/$F$9</f>
        <v>0.420056208729671</v>
      </c>
      <c r="L397" s="0" t="n">
        <f aca="false">K397*M397</f>
        <v>0.00206405068453477</v>
      </c>
      <c r="M397" s="0" t="n">
        <f aca="false">N397</f>
        <v>0.00491374878323272</v>
      </c>
      <c r="N397" s="0" t="n">
        <f aca="false">3600/(B397*N$15)</f>
        <v>0.00491374878323272</v>
      </c>
      <c r="O397" s="0" t="n">
        <f aca="false">ROUND(A397*P$13,0)</f>
        <v>455300</v>
      </c>
      <c r="P397" s="0" t="n">
        <f aca="false">O397-O396</f>
        <v>1228</v>
      </c>
      <c r="Q397" s="0" t="n">
        <f aca="false">F$9*(Q$23-P$13*1000/(P397*N$16))*P$13/SUM(P$24:P397)</f>
        <v>801.779914231394</v>
      </c>
      <c r="R397" s="0" t="n">
        <f aca="false">F$9*((Q$23^2 - (P$13*1000/(P397*N$16))^2)/2)/(1000*COUNT(Q$24:Q397)/N$16)</f>
        <v>801.999589367712</v>
      </c>
    </row>
    <row r="398" customFormat="false" ht="13.8" hidden="false" customHeight="false" outlineLevel="0" collapsed="false">
      <c r="A398" s="0" t="n">
        <f aca="false">SUM(M$23:M398)</f>
        <v>1.82611424067601</v>
      </c>
      <c r="B398" s="0" t="n">
        <f aca="false">C398*3600/1609.344</f>
        <v>73.2592015517213</v>
      </c>
      <c r="C398" s="0" t="n">
        <f aca="false">G398</f>
        <v>32.7497934616815</v>
      </c>
      <c r="D398" s="0" t="n">
        <f aca="false">(C398+C397)/2</f>
        <v>32.7508254870238</v>
      </c>
      <c r="E398" s="0" t="n">
        <f aca="false">F398*$F$9</f>
        <v>7.86447688928639</v>
      </c>
      <c r="F398" s="0" t="n">
        <f aca="false">(C397-C398)/0.5</f>
        <v>0.00412810136907638</v>
      </c>
      <c r="G398" s="0" t="n">
        <f aca="false">G397-L397</f>
        <v>32.7497934616815</v>
      </c>
      <c r="H398" s="0" t="n">
        <f aca="false">G398*G398</f>
        <v>1072.5489717828</v>
      </c>
      <c r="I398" s="0" t="n">
        <f aca="false">1000*COUNT(Q$24:Q398)/N$16</f>
        <v>60.3476021886064</v>
      </c>
      <c r="J398" s="0" t="n">
        <f aca="false">$F$22*H398+$E$22*G398+$D$22</f>
        <v>800.178888998733</v>
      </c>
      <c r="K398" s="0" t="n">
        <f aca="false">J398/$F$9</f>
        <v>0.420017709211097</v>
      </c>
      <c r="L398" s="0" t="n">
        <f aca="false">K398*M398</f>
        <v>0.00206399158212559</v>
      </c>
      <c r="M398" s="0" t="n">
        <f aca="false">N398</f>
        <v>0.00491405847149233</v>
      </c>
      <c r="N398" s="0" t="n">
        <f aca="false">3600/(B398*N$15)</f>
        <v>0.00491405847149233</v>
      </c>
      <c r="O398" s="0" t="n">
        <f aca="false">ROUND(A398*P$13,0)</f>
        <v>456529</v>
      </c>
      <c r="P398" s="0" t="n">
        <f aca="false">O398-O397</f>
        <v>1229</v>
      </c>
      <c r="Q398" s="0" t="n">
        <f aca="false">F$9*(Q$23-P$13*1000/(P398*N$16))*P$13/SUM(P$24:P398)</f>
        <v>827.49963943634</v>
      </c>
      <c r="R398" s="0" t="n">
        <f aca="false">F$9*((Q$23^2 - (P$13*1000/(P398*N$16))^2)/2)/(1000*COUNT(Q$24:Q398)/N$16)</f>
        <v>827.42044380816</v>
      </c>
    </row>
    <row r="399" customFormat="false" ht="13.8" hidden="false" customHeight="false" outlineLevel="0" collapsed="false">
      <c r="A399" s="0" t="n">
        <f aca="false">SUM(M$23:M399)</f>
        <v>1.83102860886593</v>
      </c>
      <c r="B399" s="0" t="n">
        <f aca="false">C399*3600/1609.344</f>
        <v>73.2545845340448</v>
      </c>
      <c r="C399" s="0" t="n">
        <f aca="false">G399</f>
        <v>32.7477294700994</v>
      </c>
      <c r="D399" s="0" t="n">
        <f aca="false">(C399+C398)/2</f>
        <v>32.7487614658904</v>
      </c>
      <c r="E399" s="0" t="n">
        <f aca="false">F399*$F$9</f>
        <v>7.86425169638992</v>
      </c>
      <c r="F399" s="0" t="n">
        <f aca="false">(C398-C399)/0.5</f>
        <v>0.00412798316425267</v>
      </c>
      <c r="G399" s="0" t="n">
        <f aca="false">G398-L398</f>
        <v>32.7477294700994</v>
      </c>
      <c r="H399" s="0" t="n">
        <f aca="false">G399*G399</f>
        <v>1072.41378544681</v>
      </c>
      <c r="I399" s="0" t="n">
        <f aca="false">1000*COUNT(Q$24:Q399)/N$16</f>
        <v>60.508529127776</v>
      </c>
      <c r="J399" s="0" t="n">
        <f aca="false">$F$22*H399+$E$22*G399+$D$22</f>
        <v>800.105549511552</v>
      </c>
      <c r="K399" s="0" t="n">
        <f aca="false">J399/$F$9</f>
        <v>0.41997921296504</v>
      </c>
      <c r="L399" s="0" t="n">
        <f aca="false">K399*M399</f>
        <v>0.00206393248462351</v>
      </c>
      <c r="M399" s="0" t="n">
        <f aca="false">N399</f>
        <v>0.00491436818992116</v>
      </c>
      <c r="N399" s="0" t="n">
        <f aca="false">3600/(B399*N$15)</f>
        <v>0.00491436818992116</v>
      </c>
      <c r="O399" s="0" t="n">
        <f aca="false">ROUND(A399*P$13,0)</f>
        <v>457757</v>
      </c>
      <c r="P399" s="0" t="n">
        <f aca="false">O399-O398</f>
        <v>1228</v>
      </c>
      <c r="Q399" s="0" t="n">
        <f aca="false">F$9*(Q$23-P$13*1000/(P399*N$16))*P$13/SUM(P$24:P399)</f>
        <v>797.465068003505</v>
      </c>
      <c r="R399" s="0" t="n">
        <f aca="false">F$9*((Q$23^2 - (P$13*1000/(P399*N$16))^2)/2)/(1000*COUNT(Q$24:Q399)/N$16)</f>
        <v>797.733634105118</v>
      </c>
    </row>
    <row r="400" customFormat="false" ht="13.8" hidden="false" customHeight="false" outlineLevel="0" collapsed="false">
      <c r="A400" s="0" t="n">
        <f aca="false">SUM(M$23:M400)</f>
        <v>1.83594328680445</v>
      </c>
      <c r="B400" s="0" t="n">
        <f aca="false">C400*3600/1609.344</f>
        <v>73.2499676485655</v>
      </c>
      <c r="C400" s="0" t="n">
        <f aca="false">G400</f>
        <v>32.7456655376147</v>
      </c>
      <c r="D400" s="0" t="n">
        <f aca="false">(C400+C399)/2</f>
        <v>32.746697503857</v>
      </c>
      <c r="E400" s="0" t="n">
        <f aca="false">F400*$F$9</f>
        <v>7.86402652220103</v>
      </c>
      <c r="F400" s="0" t="n">
        <f aca="false">(C399-C400)/0.5</f>
        <v>0.00412786496924866</v>
      </c>
      <c r="G400" s="0" t="n">
        <f aca="false">G399-L399</f>
        <v>32.7456655376147</v>
      </c>
      <c r="H400" s="0" t="n">
        <f aca="false">G400*G400</f>
        <v>1072.27861150133</v>
      </c>
      <c r="I400" s="0" t="n">
        <f aca="false">1000*COUNT(Q$24:Q400)/N$16</f>
        <v>60.6694560669456</v>
      </c>
      <c r="J400" s="0" t="n">
        <f aca="false">$F$22*H400+$E$22*G400+$D$22</f>
        <v>800.032216258337</v>
      </c>
      <c r="K400" s="0" t="n">
        <f aca="false">J400/$F$9</f>
        <v>0.419940719991222</v>
      </c>
      <c r="L400" s="0" t="n">
        <f aca="false">K400*M400</f>
        <v>0.00206387339202873</v>
      </c>
      <c r="M400" s="0" t="n">
        <f aca="false">N400</f>
        <v>0.00491467793852397</v>
      </c>
      <c r="N400" s="0" t="n">
        <f aca="false">3600/(B400*N$15)</f>
        <v>0.00491467793852397</v>
      </c>
      <c r="O400" s="0" t="n">
        <f aca="false">ROUND(A400*P$13,0)</f>
        <v>458986</v>
      </c>
      <c r="P400" s="0" t="n">
        <f aca="false">O400-O399</f>
        <v>1229</v>
      </c>
      <c r="Q400" s="0" t="n">
        <f aca="false">F$9*(Q$23-P$13*1000/(P400*N$16))*P$13/SUM(P$24:P400)</f>
        <v>823.058335827022</v>
      </c>
      <c r="R400" s="0" t="n">
        <f aca="false">F$9*((Q$23^2 - (P$13*1000/(P400*N$16))^2)/2)/(1000*COUNT(Q$24:Q400)/N$16)</f>
        <v>823.03094543252</v>
      </c>
    </row>
    <row r="401" customFormat="false" ht="13.8" hidden="false" customHeight="false" outlineLevel="0" collapsed="false">
      <c r="A401" s="0" t="n">
        <f aca="false">SUM(M$23:M401)</f>
        <v>1.84085827452176</v>
      </c>
      <c r="B401" s="0" t="n">
        <f aca="false">C401*3600/1609.344</f>
        <v>73.2453508952727</v>
      </c>
      <c r="C401" s="0" t="n">
        <f aca="false">G401</f>
        <v>32.7436016642227</v>
      </c>
      <c r="D401" s="0" t="n">
        <f aca="false">(C401+C400)/2</f>
        <v>32.7446336009187</v>
      </c>
      <c r="E401" s="0" t="n">
        <f aca="false">F401*$F$9</f>
        <v>7.86380136671972</v>
      </c>
      <c r="F401" s="0" t="n">
        <f aca="false">(C400-C401)/0.5</f>
        <v>0.00412774678406436</v>
      </c>
      <c r="G401" s="0" t="n">
        <f aca="false">G400-L400</f>
        <v>32.7436016642227</v>
      </c>
      <c r="H401" s="0" t="n">
        <f aca="false">G401*G401</f>
        <v>1072.14344994529</v>
      </c>
      <c r="I401" s="0" t="n">
        <f aca="false">1000*COUNT(Q$24:Q401)/N$16</f>
        <v>60.8303830061152</v>
      </c>
      <c r="J401" s="0" t="n">
        <f aca="false">$F$22*H401+$E$22*G401+$D$22</f>
        <v>799.958889238561</v>
      </c>
      <c r="K401" s="0" t="n">
        <f aca="false">J401/$F$9</f>
        <v>0.419902230289365</v>
      </c>
      <c r="L401" s="0" t="n">
        <f aca="false">K401*M401</f>
        <v>0.00206381430434143</v>
      </c>
      <c r="M401" s="0" t="n">
        <f aca="false">N401</f>
        <v>0.00491498771730555</v>
      </c>
      <c r="N401" s="0" t="n">
        <f aca="false">3600/(B401*N$15)</f>
        <v>0.00491498771730555</v>
      </c>
      <c r="O401" s="0" t="n">
        <f aca="false">ROUND(A401*P$13,0)</f>
        <v>460215</v>
      </c>
      <c r="P401" s="0" t="n">
        <f aca="false">O401-O400</f>
        <v>1229</v>
      </c>
      <c r="Q401" s="0" t="n">
        <f aca="false">F$9*(Q$23-P$13*1000/(P401*N$16))*P$13/SUM(P$24:P401)</f>
        <v>820.854619837934</v>
      </c>
      <c r="R401" s="0" t="n">
        <f aca="false">F$9*((Q$23^2 - (P$13*1000/(P401*N$16))^2)/2)/(1000*COUNT(Q$24:Q401)/N$16)</f>
        <v>820.853614889048</v>
      </c>
    </row>
    <row r="402" customFormat="false" ht="13.8" hidden="false" customHeight="false" outlineLevel="0" collapsed="false">
      <c r="A402" s="0" t="n">
        <f aca="false">SUM(M$23:M402)</f>
        <v>1.84577357204803</v>
      </c>
      <c r="B402" s="0" t="n">
        <f aca="false">C402*3600/1609.344</f>
        <v>73.2407342741553</v>
      </c>
      <c r="C402" s="0" t="n">
        <f aca="false">G402</f>
        <v>32.7415378499184</v>
      </c>
      <c r="D402" s="0" t="n">
        <f aca="false">(C402+C401)/2</f>
        <v>32.7425697570705</v>
      </c>
      <c r="E402" s="0" t="n">
        <f aca="false">F402*$F$9</f>
        <v>7.86357622991893</v>
      </c>
      <c r="F402" s="0" t="n">
        <f aca="false">(C401-C402)/0.5</f>
        <v>0.00412762860868554</v>
      </c>
      <c r="G402" s="0" t="n">
        <f aca="false">G401-L401</f>
        <v>32.7415378499184</v>
      </c>
      <c r="H402" s="0" t="n">
        <f aca="false">G402*G402</f>
        <v>1072.00830077764</v>
      </c>
      <c r="I402" s="0" t="n">
        <f aca="false">1000*COUNT(Q$24:Q402)/N$16</f>
        <v>60.9913099452848</v>
      </c>
      <c r="J402" s="0" t="n">
        <f aca="false">$F$22*H402+$E$22*G402+$D$22</f>
        <v>799.885568451693</v>
      </c>
      <c r="K402" s="0" t="n">
        <f aca="false">J402/$F$9</f>
        <v>0.419863743859191</v>
      </c>
      <c r="L402" s="0" t="n">
        <f aca="false">K402*M402</f>
        <v>0.00206375522156181</v>
      </c>
      <c r="M402" s="0" t="n">
        <f aca="false">N402</f>
        <v>0.00491529752627063</v>
      </c>
      <c r="N402" s="0" t="n">
        <f aca="false">3600/(B402*N$15)</f>
        <v>0.00491529752627063</v>
      </c>
      <c r="O402" s="0" t="n">
        <f aca="false">ROUND(A402*P$13,0)</f>
        <v>461443</v>
      </c>
      <c r="P402" s="0" t="n">
        <f aca="false">O402-O401</f>
        <v>1228</v>
      </c>
      <c r="Q402" s="0" t="n">
        <f aca="false">F$9*(Q$23-P$13*1000/(P402*N$16))*P$13/SUM(P$24:P402)</f>
        <v>791.078319610458</v>
      </c>
      <c r="R402" s="0" t="n">
        <f aca="false">F$9*((Q$23^2 - (P$13*1000/(P402*N$16))^2)/2)/(1000*COUNT(Q$24:Q402)/N$16)</f>
        <v>791.419119850987</v>
      </c>
    </row>
    <row r="403" customFormat="false" ht="13.8" hidden="false" customHeight="false" outlineLevel="0" collapsed="false">
      <c r="A403" s="0" t="n">
        <f aca="false">SUM(M$23:M403)</f>
        <v>1.85068917941345</v>
      </c>
      <c r="B403" s="0" t="n">
        <f aca="false">C403*3600/1609.344</f>
        <v>73.2361177852022</v>
      </c>
      <c r="C403" s="0" t="n">
        <f aca="false">G403</f>
        <v>32.7394740946968</v>
      </c>
      <c r="D403" s="0" t="n">
        <f aca="false">(C403+C402)/2</f>
        <v>32.7405059723076</v>
      </c>
      <c r="E403" s="0" t="n">
        <f aca="false">F403*$F$9</f>
        <v>7.86335111182572</v>
      </c>
      <c r="F403" s="0" t="n">
        <f aca="false">(C402-C403)/0.5</f>
        <v>0.00412751044312643</v>
      </c>
      <c r="G403" s="0" t="n">
        <f aca="false">G402-L402</f>
        <v>32.7394740946968</v>
      </c>
      <c r="H403" s="0" t="n">
        <f aca="false">G403*G403</f>
        <v>1071.87316399732</v>
      </c>
      <c r="I403" s="0" t="n">
        <f aca="false">1000*COUNT(Q$24:Q403)/N$16</f>
        <v>61.1522368844545</v>
      </c>
      <c r="J403" s="0" t="n">
        <f aca="false">$F$22*H403+$E$22*G403+$D$22</f>
        <v>799.812253897205</v>
      </c>
      <c r="K403" s="0" t="n">
        <f aca="false">J403/$F$9</f>
        <v>0.419825260700423</v>
      </c>
      <c r="L403" s="0" t="n">
        <f aca="false">K403*M403</f>
        <v>0.00206369614369005</v>
      </c>
      <c r="M403" s="0" t="n">
        <f aca="false">N403</f>
        <v>0.00491560736542401</v>
      </c>
      <c r="N403" s="0" t="n">
        <f aca="false">3600/(B403*N$15)</f>
        <v>0.00491560736542401</v>
      </c>
      <c r="O403" s="0" t="n">
        <f aca="false">ROUND(A403*P$13,0)</f>
        <v>462672</v>
      </c>
      <c r="P403" s="0" t="n">
        <f aca="false">O403-O402</f>
        <v>1229</v>
      </c>
      <c r="Q403" s="0" t="n">
        <f aca="false">F$9*(Q$23-P$13*1000/(P403*N$16))*P$13/SUM(P$24:P403)</f>
        <v>816.484170924583</v>
      </c>
      <c r="R403" s="0" t="n">
        <f aca="false">F$9*((Q$23^2 - (P$13*1000/(P403*N$16))^2)/2)/(1000*COUNT(Q$24:Q403)/N$16)</f>
        <v>816.533332705421</v>
      </c>
    </row>
    <row r="404" customFormat="false" ht="13.8" hidden="false" customHeight="false" outlineLevel="0" collapsed="false">
      <c r="A404" s="0" t="n">
        <f aca="false">SUM(M$23:M404)</f>
        <v>1.85560509664822</v>
      </c>
      <c r="B404" s="0" t="n">
        <f aca="false">C404*3600/1609.344</f>
        <v>73.2315014284026</v>
      </c>
      <c r="C404" s="0" t="n">
        <f aca="false">G404</f>
        <v>32.7374103985531</v>
      </c>
      <c r="D404" s="0" t="n">
        <f aca="false">(C404+C403)/2</f>
        <v>32.738442246625</v>
      </c>
      <c r="E404" s="0" t="n">
        <f aca="false">F404*$F$9</f>
        <v>7.8631260124401</v>
      </c>
      <c r="F404" s="0" t="n">
        <f aca="false">(C403-C404)/0.5</f>
        <v>0.00412739228738701</v>
      </c>
      <c r="G404" s="0" t="n">
        <f aca="false">G403-L403</f>
        <v>32.7374103985531</v>
      </c>
      <c r="H404" s="0" t="n">
        <f aca="false">G404*G404</f>
        <v>1071.73803960329</v>
      </c>
      <c r="I404" s="0" t="n">
        <f aca="false">1000*COUNT(Q$24:Q404)/N$16</f>
        <v>61.3131638236241</v>
      </c>
      <c r="J404" s="0" t="n">
        <f aca="false">$F$22*H404+$E$22*G404+$D$22</f>
        <v>799.738945574566</v>
      </c>
      <c r="K404" s="0" t="n">
        <f aca="false">J404/$F$9</f>
        <v>0.419786780812783</v>
      </c>
      <c r="L404" s="0" t="n">
        <f aca="false">K404*M404</f>
        <v>0.00206363707072636</v>
      </c>
      <c r="M404" s="0" t="n">
        <f aca="false">N404</f>
        <v>0.00491591723477043</v>
      </c>
      <c r="N404" s="0" t="n">
        <f aca="false">3600/(B404*N$15)</f>
        <v>0.00491591723477043</v>
      </c>
      <c r="O404" s="0" t="n">
        <f aca="false">ROUND(A404*P$13,0)</f>
        <v>463901</v>
      </c>
      <c r="P404" s="0" t="n">
        <f aca="false">O404-O403</f>
        <v>1229</v>
      </c>
      <c r="Q404" s="0" t="n">
        <f aca="false">F$9*(Q$23-P$13*1000/(P404*N$16))*P$13/SUM(P$24:P404)</f>
        <v>814.315472248621</v>
      </c>
      <c r="R404" s="0" t="n">
        <f aca="false">F$9*((Q$23^2 - (P$13*1000/(P404*N$16))^2)/2)/(1000*COUNT(Q$24:Q404)/N$16)</f>
        <v>814.390200598583</v>
      </c>
    </row>
    <row r="405" customFormat="false" ht="13.8" hidden="false" customHeight="false" outlineLevel="0" collapsed="false">
      <c r="A405" s="0" t="n">
        <f aca="false">SUM(M$23:M405)</f>
        <v>1.86052132378254</v>
      </c>
      <c r="B405" s="0" t="n">
        <f aca="false">C405*3600/1609.344</f>
        <v>73.2268852037455</v>
      </c>
      <c r="C405" s="0" t="n">
        <f aca="false">G405</f>
        <v>32.7353467614824</v>
      </c>
      <c r="D405" s="0" t="n">
        <f aca="false">(C405+C404)/2</f>
        <v>32.7363785800177</v>
      </c>
      <c r="E405" s="0" t="n">
        <f aca="false">F405*$F$9</f>
        <v>7.86290093173499</v>
      </c>
      <c r="F405" s="0" t="n">
        <f aca="false">(C404-C405)/0.5</f>
        <v>0.00412727414145309</v>
      </c>
      <c r="G405" s="0" t="n">
        <f aca="false">G404-L404</f>
        <v>32.7353467614824</v>
      </c>
      <c r="H405" s="0" t="n">
        <f aca="false">G405*G405</f>
        <v>1071.6029275945</v>
      </c>
      <c r="I405" s="0" t="n">
        <f aca="false">1000*COUNT(Q$24:Q405)/N$16</f>
        <v>61.4740907627937</v>
      </c>
      <c r="J405" s="0" t="n">
        <f aca="false">$F$22*H405+$E$22*G405+$D$22</f>
        <v>799.665643483248</v>
      </c>
      <c r="K405" s="0" t="n">
        <f aca="false">J405/$F$9</f>
        <v>0.419748304195993</v>
      </c>
      <c r="L405" s="0" t="n">
        <f aca="false">K405*M405</f>
        <v>0.00206357800267091</v>
      </c>
      <c r="M405" s="0" t="n">
        <f aca="false">N405</f>
        <v>0.00491622713431468</v>
      </c>
      <c r="N405" s="0" t="n">
        <f aca="false">3600/(B405*N$15)</f>
        <v>0.00491622713431468</v>
      </c>
      <c r="O405" s="0" t="n">
        <f aca="false">ROUND(A405*P$13,0)</f>
        <v>465130</v>
      </c>
      <c r="P405" s="0" t="n">
        <f aca="false">O405-O404</f>
        <v>1229</v>
      </c>
      <c r="Q405" s="0" t="n">
        <f aca="false">F$9*(Q$23-P$13*1000/(P405*N$16))*P$13/SUM(P$24:P405)</f>
        <v>812.158263800378</v>
      </c>
      <c r="R405" s="0" t="n">
        <f aca="false">F$9*((Q$23^2 - (P$13*1000/(P405*N$16))^2)/2)/(1000*COUNT(Q$24:Q405)/N$16)</f>
        <v>812.258289078691</v>
      </c>
    </row>
    <row r="406" customFormat="false" ht="13.8" hidden="false" customHeight="false" outlineLevel="0" collapsed="false">
      <c r="A406" s="0" t="n">
        <f aca="false">SUM(M$23:M406)</f>
        <v>1.8654378608466</v>
      </c>
      <c r="B406" s="0" t="n">
        <f aca="false">C406*3600/1609.344</f>
        <v>73.2222691112198</v>
      </c>
      <c r="C406" s="0" t="n">
        <f aca="false">G406</f>
        <v>32.7332831834797</v>
      </c>
      <c r="D406" s="0" t="n">
        <f aca="false">(C406+C405)/2</f>
        <v>32.734314972481</v>
      </c>
      <c r="E406" s="0" t="n">
        <f aca="false">F406*$F$9</f>
        <v>7.86267586973747</v>
      </c>
      <c r="F406" s="0" t="n">
        <f aca="false">(C405-C406)/0.5</f>
        <v>0.00412715600533886</v>
      </c>
      <c r="G406" s="0" t="n">
        <f aca="false">G405-L405</f>
        <v>32.7332831834797</v>
      </c>
      <c r="H406" s="0" t="n">
        <f aca="false">G406*G406</f>
        <v>1071.46782796988</v>
      </c>
      <c r="I406" s="0" t="n">
        <f aca="false">1000*COUNT(Q$24:Q406)/N$16</f>
        <v>61.6350177019633</v>
      </c>
      <c r="J406" s="0" t="n">
        <f aca="false">$F$22*H406+$E$22*G406+$D$22</f>
        <v>799.592347622722</v>
      </c>
      <c r="K406" s="0" t="n">
        <f aca="false">J406/$F$9</f>
        <v>0.419709830849774</v>
      </c>
      <c r="L406" s="0" t="n">
        <f aca="false">K406*M406</f>
        <v>0.00206351893952391</v>
      </c>
      <c r="M406" s="0" t="n">
        <f aca="false">N406</f>
        <v>0.00491653706406153</v>
      </c>
      <c r="N406" s="0" t="n">
        <f aca="false">3600/(B406*N$15)</f>
        <v>0.00491653706406153</v>
      </c>
      <c r="O406" s="0" t="n">
        <f aca="false">ROUND(A406*P$13,0)</f>
        <v>466359</v>
      </c>
      <c r="P406" s="0" t="n">
        <f aca="false">O406-O405</f>
        <v>1229</v>
      </c>
      <c r="Q406" s="0" t="n">
        <f aca="false">F$9*(Q$23-P$13*1000/(P406*N$16))*P$13/SUM(P$24:P406)</f>
        <v>810.012454504608</v>
      </c>
      <c r="R406" s="0" t="n">
        <f aca="false">F$9*((Q$23^2 - (P$13*1000/(P406*N$16))^2)/2)/(1000*COUNT(Q$24:Q406)/N$16)</f>
        <v>810.137510256032</v>
      </c>
    </row>
    <row r="407" customFormat="false" ht="13.8" hidden="false" customHeight="false" outlineLevel="0" collapsed="false">
      <c r="A407" s="0" t="n">
        <f aca="false">SUM(M$23:M407)</f>
        <v>1.87035470787062</v>
      </c>
      <c r="B407" s="0" t="n">
        <f aca="false">C407*3600/1609.344</f>
        <v>73.2176531508147</v>
      </c>
      <c r="C407" s="0" t="n">
        <f aca="false">G407</f>
        <v>32.7312196645402</v>
      </c>
      <c r="D407" s="0" t="n">
        <f aca="false">(C407+C406)/2</f>
        <v>32.7322514240099</v>
      </c>
      <c r="E407" s="0" t="n">
        <f aca="false">F407*$F$9</f>
        <v>7.86245082644753</v>
      </c>
      <c r="F407" s="0" t="n">
        <f aca="false">(C406-C407)/0.5</f>
        <v>0.00412703787904434</v>
      </c>
      <c r="G407" s="0" t="n">
        <f aca="false">G406-L406</f>
        <v>32.7312196645402</v>
      </c>
      <c r="H407" s="0" t="n">
        <f aca="false">G407*G407</f>
        <v>1071.33274072838</v>
      </c>
      <c r="I407" s="0" t="n">
        <f aca="false">1000*COUNT(Q$24:Q407)/N$16</f>
        <v>61.7959446411329</v>
      </c>
      <c r="J407" s="0" t="n">
        <f aca="false">$F$22*H407+$E$22*G407+$D$22</f>
        <v>799.519057992458</v>
      </c>
      <c r="K407" s="0" t="n">
        <f aca="false">J407/$F$9</f>
        <v>0.419671360773851</v>
      </c>
      <c r="L407" s="0" t="n">
        <f aca="false">K407*M407</f>
        <v>0.00206345988128554</v>
      </c>
      <c r="M407" s="0" t="n">
        <f aca="false">N407</f>
        <v>0.00491684702401574</v>
      </c>
      <c r="N407" s="0" t="n">
        <f aca="false">3600/(B407*N$15)</f>
        <v>0.00491684702401574</v>
      </c>
      <c r="O407" s="0" t="n">
        <f aca="false">ROUND(A407*P$13,0)</f>
        <v>467589</v>
      </c>
      <c r="P407" s="0" t="n">
        <f aca="false">O407-O406</f>
        <v>1230</v>
      </c>
      <c r="Q407" s="0" t="n">
        <f aca="false">F$9*(Q$23-P$13*1000/(P407*N$16))*P$13/SUM(P$24:P407)</f>
        <v>835.054564253515</v>
      </c>
      <c r="R407" s="0" t="n">
        <f aca="false">F$9*((Q$23^2 - (P$13*1000/(P407*N$16))^2)/2)/(1000*COUNT(Q$24:Q407)/N$16)</f>
        <v>834.875754694335</v>
      </c>
    </row>
    <row r="408" customFormat="false" ht="13.8" hidden="false" customHeight="false" outlineLevel="0" collapsed="false">
      <c r="A408" s="0" t="n">
        <f aca="false">SUM(M$23:M408)</f>
        <v>1.8752718648848</v>
      </c>
      <c r="B408" s="0" t="n">
        <f aca="false">C408*3600/1609.344</f>
        <v>73.213037322519</v>
      </c>
      <c r="C408" s="0" t="n">
        <f aca="false">G408</f>
        <v>32.7291562046589</v>
      </c>
      <c r="D408" s="0" t="n">
        <f aca="false">(C408+C407)/2</f>
        <v>32.7301879345995</v>
      </c>
      <c r="E408" s="0" t="n">
        <f aca="false">F408*$F$9</f>
        <v>7.86222580186517</v>
      </c>
      <c r="F408" s="0" t="n">
        <f aca="false">(C407-C408)/0.5</f>
        <v>0.00412691976256951</v>
      </c>
      <c r="G408" s="0" t="n">
        <f aca="false">G407-L407</f>
        <v>32.7291562046589</v>
      </c>
      <c r="H408" s="0" t="n">
        <f aca="false">G408*G408</f>
        <v>1071.19766586896</v>
      </c>
      <c r="I408" s="0" t="n">
        <f aca="false">1000*COUNT(Q$24:Q408)/N$16</f>
        <v>61.9568715803025</v>
      </c>
      <c r="J408" s="0" t="n">
        <f aca="false">$F$22*H408+$E$22*G408+$D$22</f>
        <v>799.445774591927</v>
      </c>
      <c r="K408" s="0" t="n">
        <f aca="false">J408/$F$9</f>
        <v>0.419632893967943</v>
      </c>
      <c r="L408" s="0" t="n">
        <f aca="false">K408*M408</f>
        <v>0.002063400827956</v>
      </c>
      <c r="M408" s="0" t="n">
        <f aca="false">N408</f>
        <v>0.0049171570141821</v>
      </c>
      <c r="N408" s="0" t="n">
        <f aca="false">3600/(B408*N$15)</f>
        <v>0.0049171570141821</v>
      </c>
      <c r="O408" s="0" t="n">
        <f aca="false">ROUND(A408*P$13,0)</f>
        <v>468818</v>
      </c>
      <c r="P408" s="0" t="n">
        <f aca="false">O408-O407</f>
        <v>1229</v>
      </c>
      <c r="Q408" s="0" t="n">
        <f aca="false">F$9*(Q$23-P$13*1000/(P408*N$16))*P$13/SUM(P$24:P408)</f>
        <v>805.752950752343</v>
      </c>
      <c r="R408" s="0" t="n">
        <f aca="false">F$9*((Q$23^2 - (P$13*1000/(P408*N$16))^2)/2)/(1000*COUNT(Q$24:Q408)/N$16)</f>
        <v>805.929003709247</v>
      </c>
    </row>
    <row r="409" customFormat="false" ht="13.8" hidden="false" customHeight="false" outlineLevel="0" collapsed="false">
      <c r="A409" s="0" t="n">
        <f aca="false">SUM(M$23:M409)</f>
        <v>1.88018933191936</v>
      </c>
      <c r="B409" s="0" t="n">
        <f aca="false">C409*3600/1609.344</f>
        <v>73.2084216263219</v>
      </c>
      <c r="C409" s="0" t="n">
        <f aca="false">G409</f>
        <v>32.7270928038309</v>
      </c>
      <c r="D409" s="0" t="n">
        <f aca="false">(C409+C408)/2</f>
        <v>32.7281245042449</v>
      </c>
      <c r="E409" s="0" t="n">
        <f aca="false">F409*$F$9</f>
        <v>7.8620007959904</v>
      </c>
      <c r="F409" s="0" t="n">
        <f aca="false">(C408-C409)/0.5</f>
        <v>0.00412680165591439</v>
      </c>
      <c r="G409" s="0" t="n">
        <f aca="false">G408-L408</f>
        <v>32.7270928038309</v>
      </c>
      <c r="H409" s="0" t="n">
        <f aca="false">G409*G409</f>
        <v>1071.06260339056</v>
      </c>
      <c r="I409" s="0" t="n">
        <f aca="false">1000*COUNT(Q$24:Q409)/N$16</f>
        <v>62.1177985194722</v>
      </c>
      <c r="J409" s="0" t="n">
        <f aca="false">$F$22*H409+$E$22*G409+$D$22</f>
        <v>799.372497420599</v>
      </c>
      <c r="K409" s="0" t="n">
        <f aca="false">J409/$F$9</f>
        <v>0.419594430431774</v>
      </c>
      <c r="L409" s="0" t="n">
        <f aca="false">K409*M409</f>
        <v>0.00206334177953548</v>
      </c>
      <c r="M409" s="0" t="n">
        <f aca="false">N409</f>
        <v>0.00491746703456536</v>
      </c>
      <c r="N409" s="0" t="n">
        <f aca="false">3600/(B409*N$15)</f>
        <v>0.00491746703456536</v>
      </c>
      <c r="O409" s="0" t="n">
        <f aca="false">ROUND(A409*P$13,0)</f>
        <v>470047</v>
      </c>
      <c r="P409" s="0" t="n">
        <f aca="false">O409-O408</f>
        <v>1229</v>
      </c>
      <c r="Q409" s="0" t="n">
        <f aca="false">F$9*(Q$23-P$13*1000/(P409*N$16))*P$13/SUM(P$24:P409)</f>
        <v>803.640811021312</v>
      </c>
      <c r="R409" s="0" t="n">
        <f aca="false">F$9*((Q$23^2 - (P$13*1000/(P409*N$16))^2)/2)/(1000*COUNT(Q$24:Q409)/N$16)</f>
        <v>803.841104735907</v>
      </c>
    </row>
    <row r="410" customFormat="false" ht="13.8" hidden="false" customHeight="false" outlineLevel="0" collapsed="false">
      <c r="A410" s="0" t="n">
        <f aca="false">SUM(M$23:M410)</f>
        <v>1.88510710900453</v>
      </c>
      <c r="B410" s="0" t="n">
        <f aca="false">C410*3600/1609.344</f>
        <v>73.2038060622124</v>
      </c>
      <c r="C410" s="0" t="n">
        <f aca="false">G410</f>
        <v>32.7250294620514</v>
      </c>
      <c r="D410" s="0" t="n">
        <f aca="false">(C410+C409)/2</f>
        <v>32.7260611329412</v>
      </c>
      <c r="E410" s="0" t="n">
        <f aca="false">F410*$F$9</f>
        <v>7.86177580879615</v>
      </c>
      <c r="F410" s="0" t="n">
        <f aca="false">(C409-C410)/0.5</f>
        <v>0.00412668355906476</v>
      </c>
      <c r="G410" s="0" t="n">
        <f aca="false">G409-L409</f>
        <v>32.7250294620514</v>
      </c>
      <c r="H410" s="0" t="n">
        <f aca="false">G410*G410</f>
        <v>1070.92755329213</v>
      </c>
      <c r="I410" s="0" t="n">
        <f aca="false">1000*COUNT(Q$24:Q410)/N$16</f>
        <v>62.2787254586418</v>
      </c>
      <c r="J410" s="0" t="n">
        <f aca="false">$F$22*H410+$E$22*G410+$D$22</f>
        <v>799.299226477947</v>
      </c>
      <c r="K410" s="0" t="n">
        <f aca="false">J410/$F$9</f>
        <v>0.419555970165067</v>
      </c>
      <c r="L410" s="0" t="n">
        <f aca="false">K410*M410</f>
        <v>0.00206328273602417</v>
      </c>
      <c r="M410" s="0" t="n">
        <f aca="false">N410</f>
        <v>0.00491777708517032</v>
      </c>
      <c r="N410" s="0" t="n">
        <f aca="false">3600/(B410*N$15)</f>
        <v>0.00491777708517032</v>
      </c>
      <c r="O410" s="0" t="n">
        <f aca="false">ROUND(A410*P$13,0)</f>
        <v>471277</v>
      </c>
      <c r="P410" s="0" t="n">
        <f aca="false">O410-O409</f>
        <v>1230</v>
      </c>
      <c r="Q410" s="0" t="n">
        <f aca="false">F$9*(Q$23-P$13*1000/(P410*N$16))*P$13/SUM(P$24:P410)</f>
        <v>828.503124312895</v>
      </c>
      <c r="R410" s="0" t="n">
        <f aca="false">F$9*((Q$23^2 - (P$13*1000/(P410*N$16))^2)/2)/(1000*COUNT(Q$24:Q410)/N$16)</f>
        <v>828.403849619185</v>
      </c>
    </row>
    <row r="411" customFormat="false" ht="13.8" hidden="false" customHeight="false" outlineLevel="0" collapsed="false">
      <c r="A411" s="0" t="n">
        <f aca="false">SUM(M$23:M411)</f>
        <v>1.89002519617054</v>
      </c>
      <c r="B411" s="0" t="n">
        <f aca="false">C411*3600/1609.344</f>
        <v>73.1991906301794</v>
      </c>
      <c r="C411" s="0" t="n">
        <f aca="false">G411</f>
        <v>32.7229661793154</v>
      </c>
      <c r="D411" s="0" t="n">
        <f aca="false">(C411+C410)/2</f>
        <v>32.7239978206834</v>
      </c>
      <c r="E411" s="0" t="n">
        <f aca="false">F411*$F$9</f>
        <v>7.86155084033655</v>
      </c>
      <c r="F411" s="0" t="n">
        <f aca="false">(C410-C411)/0.5</f>
        <v>0.00412656547204904</v>
      </c>
      <c r="G411" s="0" t="n">
        <f aca="false">G410-L410</f>
        <v>32.7229661793154</v>
      </c>
      <c r="H411" s="0" t="n">
        <f aca="false">G411*G411</f>
        <v>1070.79251557262</v>
      </c>
      <c r="I411" s="0" t="n">
        <f aca="false">1000*COUNT(Q$24:Q411)/N$16</f>
        <v>62.4396523978114</v>
      </c>
      <c r="J411" s="0" t="n">
        <f aca="false">$F$22*H411+$E$22*G411+$D$22</f>
        <v>799.22596176344</v>
      </c>
      <c r="K411" s="0" t="n">
        <f aca="false">J411/$F$9</f>
        <v>0.419517513167543</v>
      </c>
      <c r="L411" s="0" t="n">
        <f aca="false">K411*M411</f>
        <v>0.00206322369742226</v>
      </c>
      <c r="M411" s="0" t="n">
        <f aca="false">N411</f>
        <v>0.00491808716600174</v>
      </c>
      <c r="N411" s="0" t="n">
        <f aca="false">3600/(B411*N$15)</f>
        <v>0.00491808716600174</v>
      </c>
      <c r="O411" s="0" t="n">
        <f aca="false">ROUND(A411*P$13,0)</f>
        <v>472506</v>
      </c>
      <c r="P411" s="0" t="n">
        <f aca="false">O411-O410</f>
        <v>1229</v>
      </c>
      <c r="Q411" s="0" t="n">
        <f aca="false">F$9*(Q$23-P$13*1000/(P411*N$16))*P$13/SUM(P$24:P411)</f>
        <v>799.447881683894</v>
      </c>
      <c r="R411" s="0" t="n">
        <f aca="false">F$9*((Q$23^2 - (P$13*1000/(P411*N$16))^2)/2)/(1000*COUNT(Q$24:Q411)/N$16)</f>
        <v>799.697593886753</v>
      </c>
    </row>
    <row r="412" customFormat="false" ht="13.8" hidden="false" customHeight="false" outlineLevel="0" collapsed="false">
      <c r="A412" s="0" t="n">
        <f aca="false">SUM(M$23:M412)</f>
        <v>1.8949435934476</v>
      </c>
      <c r="B412" s="0" t="n">
        <f aca="false">C412*3600/1609.344</f>
        <v>73.194575330212</v>
      </c>
      <c r="C412" s="0" t="n">
        <f aca="false">G412</f>
        <v>32.720902955618</v>
      </c>
      <c r="D412" s="0" t="n">
        <f aca="false">(C412+C411)/2</f>
        <v>32.7219345674667</v>
      </c>
      <c r="E412" s="0" t="n">
        <f aca="false">F412*$F$9</f>
        <v>7.86132589055746</v>
      </c>
      <c r="F412" s="0" t="n">
        <f aca="false">(C411-C412)/0.5</f>
        <v>0.00412644739483881</v>
      </c>
      <c r="G412" s="0" t="n">
        <f aca="false">G411-L411</f>
        <v>32.720902955618</v>
      </c>
      <c r="H412" s="0" t="n">
        <f aca="false">G412*G412</f>
        <v>1070.65749023097</v>
      </c>
      <c r="I412" s="0" t="n">
        <f aca="false">1000*COUNT(Q$24:Q412)/N$16</f>
        <v>62.600579336981</v>
      </c>
      <c r="J412" s="0" t="n">
        <f aca="false">$F$22*H412+$E$22*G412+$D$22</f>
        <v>799.15270327655</v>
      </c>
      <c r="K412" s="0" t="n">
        <f aca="false">J412/$F$9</f>
        <v>0.419479059438924</v>
      </c>
      <c r="L412" s="0" t="n">
        <f aca="false">K412*M412</f>
        <v>0.00206316466372994</v>
      </c>
      <c r="M412" s="0" t="n">
        <f aca="false">N412</f>
        <v>0.0049183972770644</v>
      </c>
      <c r="N412" s="0" t="n">
        <f aca="false">3600/(B412*N$15)</f>
        <v>0.0049183972770644</v>
      </c>
      <c r="O412" s="0" t="n">
        <f aca="false">ROUND(A412*P$13,0)</f>
        <v>473736</v>
      </c>
      <c r="P412" s="0" t="n">
        <f aca="false">O412-O411</f>
        <v>1230</v>
      </c>
      <c r="Q412" s="0" t="n">
        <f aca="false">F$9*(Q$23-P$13*1000/(P412*N$16))*P$13/SUM(P$24:P412)</f>
        <v>824.191729662148</v>
      </c>
      <c r="R412" s="0" t="n">
        <f aca="false">F$9*((Q$23^2 - (P$13*1000/(P412*N$16))^2)/2)/(1000*COUNT(Q$24:Q412)/N$16)</f>
        <v>824.144703862788</v>
      </c>
    </row>
    <row r="413" customFormat="false" ht="13.8" hidden="false" customHeight="false" outlineLevel="0" collapsed="false">
      <c r="A413" s="0" t="n">
        <f aca="false">SUM(M$23:M413)</f>
        <v>1.89986230086596</v>
      </c>
      <c r="B413" s="0" t="n">
        <f aca="false">C413*3600/1609.344</f>
        <v>73.1899601622992</v>
      </c>
      <c r="C413" s="0" t="n">
        <f aca="false">G413</f>
        <v>32.7188397909542</v>
      </c>
      <c r="D413" s="0" t="n">
        <f aca="false">(C413+C412)/2</f>
        <v>32.7198713732861</v>
      </c>
      <c r="E413" s="0" t="n">
        <f aca="false">F413*$F$9</f>
        <v>7.86110095951304</v>
      </c>
      <c r="F413" s="0" t="n">
        <f aca="false">(C412-C413)/0.5</f>
        <v>0.00412632932746249</v>
      </c>
      <c r="G413" s="0" t="n">
        <f aca="false">G412-L412</f>
        <v>32.7188397909542</v>
      </c>
      <c r="H413" s="0" t="n">
        <f aca="false">G413*G413</f>
        <v>1070.52247726613</v>
      </c>
      <c r="I413" s="0" t="n">
        <f aca="false">1000*COUNT(Q$24:Q413)/N$16</f>
        <v>62.7615062761506</v>
      </c>
      <c r="J413" s="0" t="n">
        <f aca="false">$F$22*H413+$E$22*G413+$D$22</f>
        <v>799.079451016747</v>
      </c>
      <c r="K413" s="0" t="n">
        <f aca="false">J413/$F$9</f>
        <v>0.419440608978934</v>
      </c>
      <c r="L413" s="0" t="n">
        <f aca="false">K413*M413</f>
        <v>0.00206310563494741</v>
      </c>
      <c r="M413" s="0" t="n">
        <f aca="false">N413</f>
        <v>0.00491870741836309</v>
      </c>
      <c r="N413" s="0" t="n">
        <f aca="false">3600/(B413*N$15)</f>
        <v>0.00491870741836309</v>
      </c>
      <c r="O413" s="0" t="n">
        <f aca="false">ROUND(A413*P$13,0)</f>
        <v>474966</v>
      </c>
      <c r="P413" s="0" t="n">
        <f aca="false">O413-O412</f>
        <v>1230</v>
      </c>
      <c r="Q413" s="0" t="n">
        <f aca="false">F$9*(Q$23-P$13*1000/(P413*N$16))*P$13/SUM(P$24:P413)</f>
        <v>822.051947939769</v>
      </c>
      <c r="R413" s="0" t="n">
        <f aca="false">F$9*((Q$23^2 - (P$13*1000/(P413*N$16))^2)/2)/(1000*COUNT(Q$24:Q413)/N$16)</f>
        <v>822.031512314422</v>
      </c>
    </row>
    <row r="414" customFormat="false" ht="13.8" hidden="false" customHeight="false" outlineLevel="0" collapsed="false">
      <c r="A414" s="0" t="n">
        <f aca="false">SUM(M$23:M414)</f>
        <v>1.90478131845587</v>
      </c>
      <c r="B414" s="0" t="n">
        <f aca="false">C414*3600/1609.344</f>
        <v>73.1853451264301</v>
      </c>
      <c r="C414" s="0" t="n">
        <f aca="false">G414</f>
        <v>32.7167766853193</v>
      </c>
      <c r="D414" s="0" t="n">
        <f aca="false">(C414+C413)/2</f>
        <v>32.7178082381368</v>
      </c>
      <c r="E414" s="0" t="n">
        <f aca="false">F414*$F$9</f>
        <v>7.86087604714912</v>
      </c>
      <c r="F414" s="0" t="n">
        <f aca="false">(C413-C414)/0.5</f>
        <v>0.00412621126989166</v>
      </c>
      <c r="G414" s="0" t="n">
        <f aca="false">G413-L413</f>
        <v>32.7167766853193</v>
      </c>
      <c r="H414" s="0" t="n">
        <f aca="false">G414*G414</f>
        <v>1070.38747667705</v>
      </c>
      <c r="I414" s="0" t="n">
        <f aca="false">1000*COUNT(Q$24:Q414)/N$16</f>
        <v>62.9224332153203</v>
      </c>
      <c r="J414" s="0" t="n">
        <f aca="false">$F$22*H414+$E$22*G414+$D$22</f>
        <v>799.006204983504</v>
      </c>
      <c r="K414" s="0" t="n">
        <f aca="false">J414/$F$9</f>
        <v>0.419402161787294</v>
      </c>
      <c r="L414" s="0" t="n">
        <f aca="false">K414*M414</f>
        <v>0.00206304661107486</v>
      </c>
      <c r="M414" s="0" t="n">
        <f aca="false">N414</f>
        <v>0.00491901758990257</v>
      </c>
      <c r="N414" s="0" t="n">
        <f aca="false">3600/(B414*N$15)</f>
        <v>0.00491901758990257</v>
      </c>
      <c r="O414" s="0" t="n">
        <f aca="false">ROUND(A414*P$13,0)</f>
        <v>476195</v>
      </c>
      <c r="P414" s="0" t="n">
        <f aca="false">O414-O413</f>
        <v>1229</v>
      </c>
      <c r="Q414" s="0" t="n">
        <f aca="false">F$9*(Q$23-P$13*1000/(P414*N$16))*P$13/SUM(P$24:P414)</f>
        <v>793.239051621405</v>
      </c>
      <c r="R414" s="0" t="n">
        <f aca="false">F$9*((Q$23^2 - (P$13*1000/(P414*N$16))^2)/2)/(1000*COUNT(Q$24:Q414)/N$16)</f>
        <v>793.561806721381</v>
      </c>
    </row>
    <row r="415" customFormat="false" ht="13.8" hidden="false" customHeight="false" outlineLevel="0" collapsed="false">
      <c r="A415" s="0" t="n">
        <f aca="false">SUM(M$23:M415)</f>
        <v>1.90970064624755</v>
      </c>
      <c r="B415" s="0" t="n">
        <f aca="false">C415*3600/1609.344</f>
        <v>73.1807302225935</v>
      </c>
      <c r="C415" s="0" t="n">
        <f aca="false">G415</f>
        <v>32.7147136387082</v>
      </c>
      <c r="D415" s="0" t="n">
        <f aca="false">(C415+C414)/2</f>
        <v>32.7157451620138</v>
      </c>
      <c r="E415" s="0" t="n">
        <f aca="false">F415*$F$9</f>
        <v>7.86065115351986</v>
      </c>
      <c r="F415" s="0" t="n">
        <f aca="false">(C414-C415)/0.5</f>
        <v>0.00412609322215474</v>
      </c>
      <c r="G415" s="0" t="n">
        <f aca="false">G414-L414</f>
        <v>32.7147136387082</v>
      </c>
      <c r="H415" s="0" t="n">
        <f aca="false">G415*G415</f>
        <v>1070.25248846268</v>
      </c>
      <c r="I415" s="0" t="n">
        <f aca="false">1000*COUNT(Q$24:Q415)/N$16</f>
        <v>63.0833601544899</v>
      </c>
      <c r="J415" s="0" t="n">
        <f aca="false">$F$22*H415+$E$22*G415+$D$22</f>
        <v>798.932965176291</v>
      </c>
      <c r="K415" s="0" t="n">
        <f aca="false">J415/$F$9</f>
        <v>0.419363717863726</v>
      </c>
      <c r="L415" s="0" t="n">
        <f aca="false">K415*M415</f>
        <v>0.00206298759211248</v>
      </c>
      <c r="M415" s="0" t="n">
        <f aca="false">N415</f>
        <v>0.00491932779168764</v>
      </c>
      <c r="N415" s="0" t="n">
        <f aca="false">3600/(B415*N$15)</f>
        <v>0.00491932779168764</v>
      </c>
      <c r="O415" s="0" t="n">
        <f aca="false">ROUND(A415*P$13,0)</f>
        <v>477425</v>
      </c>
      <c r="P415" s="0" t="n">
        <f aca="false">O415-O414</f>
        <v>1230</v>
      </c>
      <c r="Q415" s="0" t="n">
        <f aca="false">F$9*(Q$23-P$13*1000/(P415*N$16))*P$13/SUM(P$24:P415)</f>
        <v>817.807261625561</v>
      </c>
      <c r="R415" s="0" t="n">
        <f aca="false">F$9*((Q$23^2 - (P$13*1000/(P415*N$16))^2)/2)/(1000*COUNT(Q$24:Q415)/N$16)</f>
        <v>817.837473986287</v>
      </c>
    </row>
    <row r="416" customFormat="false" ht="13.8" hidden="false" customHeight="false" outlineLevel="0" collapsed="false">
      <c r="A416" s="0" t="n">
        <f aca="false">SUM(M$23:M416)</f>
        <v>1.91462028427128</v>
      </c>
      <c r="B416" s="0" t="n">
        <f aca="false">C416*3600/1609.344</f>
        <v>73.1761154507787</v>
      </c>
      <c r="C416" s="0" t="n">
        <f aca="false">G416</f>
        <v>32.7126506511161</v>
      </c>
      <c r="D416" s="0" t="n">
        <f aca="false">(C416+C415)/2</f>
        <v>32.7136821449122</v>
      </c>
      <c r="E416" s="0" t="n">
        <f aca="false">F416*$F$9</f>
        <v>7.86042627857112</v>
      </c>
      <c r="F416" s="0" t="n">
        <f aca="false">(C415-C416)/0.5</f>
        <v>0.00412597518422331</v>
      </c>
      <c r="G416" s="0" t="n">
        <f aca="false">G415-L415</f>
        <v>32.7126506511161</v>
      </c>
      <c r="H416" s="0" t="n">
        <f aca="false">G416*G416</f>
        <v>1070.11751262197</v>
      </c>
      <c r="I416" s="0" t="n">
        <f aca="false">1000*COUNT(Q$24:Q416)/N$16</f>
        <v>63.2442870936595</v>
      </c>
      <c r="J416" s="0" t="n">
        <f aca="false">$F$22*H416+$E$22*G416+$D$22</f>
        <v>798.859731594579</v>
      </c>
      <c r="K416" s="0" t="n">
        <f aca="false">J416/$F$9</f>
        <v>0.419325277207954</v>
      </c>
      <c r="L416" s="0" t="n">
        <f aca="false">K416*M416</f>
        <v>0.00206292857806047</v>
      </c>
      <c r="M416" s="0" t="n">
        <f aca="false">N416</f>
        <v>0.00491963802372307</v>
      </c>
      <c r="N416" s="0" t="n">
        <f aca="false">3600/(B416*N$15)</f>
        <v>0.00491963802372307</v>
      </c>
      <c r="O416" s="0" t="n">
        <f aca="false">ROUND(A416*P$13,0)</f>
        <v>478655</v>
      </c>
      <c r="P416" s="0" t="n">
        <f aca="false">O416-O415</f>
        <v>1230</v>
      </c>
      <c r="Q416" s="0" t="n">
        <f aca="false">F$9*(Q$23-P$13*1000/(P416*N$16))*P$13/SUM(P$24:P416)</f>
        <v>815.700460080286</v>
      </c>
      <c r="R416" s="0" t="n">
        <f aca="false">F$9*((Q$23^2 - (P$13*1000/(P416*N$16))^2)/2)/(1000*COUNT(Q$24:Q416)/N$16)</f>
        <v>815.756462602098</v>
      </c>
    </row>
    <row r="417" customFormat="false" ht="13.8" hidden="false" customHeight="false" outlineLevel="0" collapsed="false">
      <c r="A417" s="0" t="n">
        <f aca="false">SUM(M$23:M417)</f>
        <v>1.91954023255729</v>
      </c>
      <c r="B417" s="0" t="n">
        <f aca="false">C417*3600/1609.344</f>
        <v>73.1715008109745</v>
      </c>
      <c r="C417" s="0" t="n">
        <f aca="false">G417</f>
        <v>32.710587722538</v>
      </c>
      <c r="D417" s="0" t="n">
        <f aca="false">(C417+C416)/2</f>
        <v>32.7116191868271</v>
      </c>
      <c r="E417" s="0" t="n">
        <f aca="false">F417*$F$9</f>
        <v>7.86020142235703</v>
      </c>
      <c r="F417" s="0" t="n">
        <f aca="false">(C416-C417)/0.5</f>
        <v>0.00412585715612579</v>
      </c>
      <c r="G417" s="0" t="n">
        <f aca="false">G416-L416</f>
        <v>32.710587722538</v>
      </c>
      <c r="H417" s="0" t="n">
        <f aca="false">G417*G417</f>
        <v>1069.98254915386</v>
      </c>
      <c r="I417" s="0" t="n">
        <f aca="false">1000*COUNT(Q$24:Q417)/N$16</f>
        <v>63.4052140328291</v>
      </c>
      <c r="J417" s="0" t="n">
        <f aca="false">$F$22*H417+$E$22*G417+$D$22</f>
        <v>798.786504237839</v>
      </c>
      <c r="K417" s="0" t="n">
        <f aca="false">J417/$F$9</f>
        <v>0.4192868398197</v>
      </c>
      <c r="L417" s="0" t="n">
        <f aca="false">K417*M417</f>
        <v>0.00206286956891901</v>
      </c>
      <c r="M417" s="0" t="n">
        <f aca="false">N417</f>
        <v>0.00491994828601364</v>
      </c>
      <c r="N417" s="0" t="n">
        <f aca="false">3600/(B417*N$15)</f>
        <v>0.00491994828601364</v>
      </c>
      <c r="O417" s="0" t="n">
        <f aca="false">ROUND(A417*P$13,0)</f>
        <v>479885</v>
      </c>
      <c r="P417" s="0" t="n">
        <f aca="false">O417-O416</f>
        <v>1230</v>
      </c>
      <c r="Q417" s="0" t="n">
        <f aca="false">F$9*(Q$23-P$13*1000/(P417*N$16))*P$13/SUM(P$24:P417)</f>
        <v>813.604485554452</v>
      </c>
      <c r="R417" s="0" t="n">
        <f aca="false">F$9*((Q$23^2 - (P$13*1000/(P417*N$16))^2)/2)/(1000*COUNT(Q$24:Q417)/N$16)</f>
        <v>813.686014727474</v>
      </c>
    </row>
    <row r="418" customFormat="false" ht="13.8" hidden="false" customHeight="false" outlineLevel="0" collapsed="false">
      <c r="A418" s="0" t="n">
        <f aca="false">SUM(M$23:M418)</f>
        <v>1.92446049113585</v>
      </c>
      <c r="B418" s="0" t="n">
        <f aca="false">C418*3600/1609.344</f>
        <v>73.16688630317</v>
      </c>
      <c r="C418" s="0" t="n">
        <f aca="false">G418</f>
        <v>32.7085248529691</v>
      </c>
      <c r="D418" s="0" t="n">
        <f aca="false">(C418+C417)/2</f>
        <v>32.7095562877536</v>
      </c>
      <c r="E418" s="0" t="n">
        <f aca="false">F418*$F$9</f>
        <v>7.85997658482346</v>
      </c>
      <c r="F418" s="0" t="n">
        <f aca="false">(C417-C418)/0.5</f>
        <v>0.00412573913783376</v>
      </c>
      <c r="G418" s="0" t="n">
        <f aca="false">G417-L417</f>
        <v>32.7085248529691</v>
      </c>
      <c r="H418" s="0" t="n">
        <f aca="false">G418*G418</f>
        <v>1069.8475980573</v>
      </c>
      <c r="I418" s="0" t="n">
        <f aca="false">1000*COUNT(Q$24:Q418)/N$16</f>
        <v>63.5661409719987</v>
      </c>
      <c r="J418" s="0" t="n">
        <f aca="false">$F$22*H418+$E$22*G418+$D$22</f>
        <v>798.713283105544</v>
      </c>
      <c r="K418" s="0" t="n">
        <f aca="false">J418/$F$9</f>
        <v>0.419248405698686</v>
      </c>
      <c r="L418" s="0" t="n">
        <f aca="false">K418*M418</f>
        <v>0.0020628105646883</v>
      </c>
      <c r="M418" s="0" t="n">
        <f aca="false">N418</f>
        <v>0.00492025857856415</v>
      </c>
      <c r="N418" s="0" t="n">
        <f aca="false">3600/(B418*N$15)</f>
        <v>0.00492025857856415</v>
      </c>
      <c r="O418" s="0" t="n">
        <f aca="false">ROUND(A418*P$13,0)</f>
        <v>481115</v>
      </c>
      <c r="P418" s="0" t="n">
        <f aca="false">O418-O417</f>
        <v>1230</v>
      </c>
      <c r="Q418" s="0" t="n">
        <f aca="false">F$9*(Q$23-P$13*1000/(P418*N$16))*P$13/SUM(P$24:P418)</f>
        <v>811.519254800606</v>
      </c>
      <c r="R418" s="0" t="n">
        <f aca="false">F$9*((Q$23^2 - (P$13*1000/(P418*N$16))^2)/2)/(1000*COUNT(Q$24:Q418)/N$16)</f>
        <v>811.626050133227</v>
      </c>
    </row>
    <row r="419" customFormat="false" ht="13.8" hidden="false" customHeight="false" outlineLevel="0" collapsed="false">
      <c r="A419" s="0" t="n">
        <f aca="false">SUM(M$23:M419)</f>
        <v>1.92938106003723</v>
      </c>
      <c r="B419" s="0" t="n">
        <f aca="false">C419*3600/1609.344</f>
        <v>73.1622719273542</v>
      </c>
      <c r="C419" s="0" t="n">
        <f aca="false">G419</f>
        <v>32.7064620424044</v>
      </c>
      <c r="D419" s="0" t="n">
        <f aca="false">(C419+C418)/2</f>
        <v>32.7074934476868</v>
      </c>
      <c r="E419" s="0" t="n">
        <f aca="false">F419*$F$9</f>
        <v>7.85975176602454</v>
      </c>
      <c r="F419" s="0" t="n">
        <f aca="false">(C418-C419)/0.5</f>
        <v>0.00412562112937565</v>
      </c>
      <c r="G419" s="0" t="n">
        <f aca="false">G418-L418</f>
        <v>32.7064620424044</v>
      </c>
      <c r="H419" s="0" t="n">
        <f aca="false">G419*G419</f>
        <v>1069.71265933124</v>
      </c>
      <c r="I419" s="0" t="n">
        <f aca="false">1000*COUNT(Q$24:Q419)/N$16</f>
        <v>63.7270679111683</v>
      </c>
      <c r="J419" s="0" t="n">
        <f aca="false">$F$22*H419+$E$22*G419+$D$22</f>
        <v>798.640068197163</v>
      </c>
      <c r="K419" s="0" t="n">
        <f aca="false">J419/$F$9</f>
        <v>0.419209974844635</v>
      </c>
      <c r="L419" s="0" t="n">
        <f aca="false">K419*M419</f>
        <v>0.00206275156536854</v>
      </c>
      <c r="M419" s="0" t="n">
        <f aca="false">N419</f>
        <v>0.00492056890137937</v>
      </c>
      <c r="N419" s="0" t="n">
        <f aca="false">3600/(B419*N$15)</f>
        <v>0.00492056890137937</v>
      </c>
      <c r="O419" s="0" t="n">
        <f aca="false">ROUND(A419*P$13,0)</f>
        <v>482345</v>
      </c>
      <c r="P419" s="0" t="n">
        <f aca="false">O419-O418</f>
        <v>1230</v>
      </c>
      <c r="Q419" s="0" t="n">
        <f aca="false">F$9*(Q$23-P$13*1000/(P419*N$16))*P$13/SUM(P$24:P419)</f>
        <v>809.44468542255</v>
      </c>
      <c r="R419" s="0" t="n">
        <f aca="false">F$9*((Q$23^2 - (P$13*1000/(P419*N$16))^2)/2)/(1000*COUNT(Q$24:Q419)/N$16)</f>
        <v>809.576489400567</v>
      </c>
    </row>
    <row r="420" customFormat="false" ht="13.8" hidden="false" customHeight="false" outlineLevel="0" collapsed="false">
      <c r="A420" s="0" t="n">
        <f aca="false">SUM(M$23:M420)</f>
        <v>1.9343019392917</v>
      </c>
      <c r="B420" s="0" t="n">
        <f aca="false">C420*3600/1609.344</f>
        <v>73.1576576835162</v>
      </c>
      <c r="C420" s="0" t="n">
        <f aca="false">G420</f>
        <v>32.7043992908391</v>
      </c>
      <c r="D420" s="0" t="n">
        <f aca="false">(C420+C419)/2</f>
        <v>32.7054306666218</v>
      </c>
      <c r="E420" s="0" t="n">
        <f aca="false">F420*$F$9</f>
        <v>7.85952696593321</v>
      </c>
      <c r="F420" s="0" t="n">
        <f aca="false">(C419-C420)/0.5</f>
        <v>0.00412550313073723</v>
      </c>
      <c r="G420" s="0" t="n">
        <f aca="false">G419-L419</f>
        <v>32.7043992908391</v>
      </c>
      <c r="H420" s="0" t="n">
        <f aca="false">G420*G420</f>
        <v>1069.57773297464</v>
      </c>
      <c r="I420" s="0" t="n">
        <f aca="false">1000*COUNT(Q$24:Q420)/N$16</f>
        <v>63.887994850338</v>
      </c>
      <c r="J420" s="0" t="n">
        <f aca="false">$F$22*H420+$E$22*G420+$D$22</f>
        <v>798.566859512169</v>
      </c>
      <c r="K420" s="0" t="n">
        <f aca="false">J420/$F$9</f>
        <v>0.419171547257268</v>
      </c>
      <c r="L420" s="0" t="n">
        <f aca="false">K420*M420</f>
        <v>0.00206269257095991</v>
      </c>
      <c r="M420" s="0" t="n">
        <f aca="false">N420</f>
        <v>0.00492087925446409</v>
      </c>
      <c r="N420" s="0" t="n">
        <f aca="false">3600/(B420*N$15)</f>
        <v>0.00492087925446409</v>
      </c>
      <c r="O420" s="0" t="n">
        <f aca="false">ROUND(A420*P$13,0)</f>
        <v>483575</v>
      </c>
      <c r="P420" s="0" t="n">
        <f aca="false">O420-O419</f>
        <v>1230</v>
      </c>
      <c r="Q420" s="0" t="n">
        <f aca="false">F$9*(Q$23-P$13*1000/(P420*N$16))*P$13/SUM(P$24:P420)</f>
        <v>807.380695864489</v>
      </c>
      <c r="R420" s="0" t="n">
        <f aca="false">F$9*((Q$23^2 - (P$13*1000/(P420*N$16))^2)/2)/(1000*COUNT(Q$24:Q420)/N$16)</f>
        <v>807.537253910893</v>
      </c>
    </row>
    <row r="421" customFormat="false" ht="13.8" hidden="false" customHeight="false" outlineLevel="0" collapsed="false">
      <c r="A421" s="0" t="n">
        <f aca="false">SUM(M$23:M421)</f>
        <v>1.93922312892952</v>
      </c>
      <c r="B421" s="0" t="n">
        <f aca="false">C421*3600/1609.344</f>
        <v>73.1530435716448</v>
      </c>
      <c r="C421" s="0" t="n">
        <f aca="false">G421</f>
        <v>32.7023365982681</v>
      </c>
      <c r="D421" s="0" t="n">
        <f aca="false">(C421+C420)/2</f>
        <v>32.7033679445536</v>
      </c>
      <c r="E421" s="0" t="n">
        <f aca="false">F421*$F$9</f>
        <v>7.85930218454947</v>
      </c>
      <c r="F421" s="0" t="n">
        <f aca="false">(C420-C421)/0.5</f>
        <v>0.00412538514191851</v>
      </c>
      <c r="G421" s="0" t="n">
        <f aca="false">G420-L420</f>
        <v>32.7023365982681</v>
      </c>
      <c r="H421" s="0" t="n">
        <f aca="false">G421*G421</f>
        <v>1069.44281898643</v>
      </c>
      <c r="I421" s="0" t="n">
        <f aca="false">1000*COUNT(Q$24:Q421)/N$16</f>
        <v>64.0489217895076</v>
      </c>
      <c r="J421" s="0" t="n">
        <f aca="false">$F$22*H421+$E$22*G421+$D$22</f>
        <v>798.493657050032</v>
      </c>
      <c r="K421" s="0" t="n">
        <f aca="false">J421/$F$9</f>
        <v>0.41913312293631</v>
      </c>
      <c r="L421" s="0" t="n">
        <f aca="false">K421*M421</f>
        <v>0.0020626335814626</v>
      </c>
      <c r="M421" s="0" t="n">
        <f aca="false">N421</f>
        <v>0.0049211896378231</v>
      </c>
      <c r="N421" s="0" t="n">
        <f aca="false">3600/(B421*N$15)</f>
        <v>0.0049211896378231</v>
      </c>
      <c r="O421" s="0" t="n">
        <f aca="false">ROUND(A421*P$13,0)</f>
        <v>484806</v>
      </c>
      <c r="P421" s="0" t="n">
        <f aca="false">O421-O420</f>
        <v>1231</v>
      </c>
      <c r="Q421" s="0" t="n">
        <f aca="false">F$9*(Q$23-P$13*1000/(P421*N$16))*P$13/SUM(P$24:P421)</f>
        <v>831.493713667753</v>
      </c>
      <c r="R421" s="0" t="n">
        <f aca="false">F$9*((Q$23^2 - (P$13*1000/(P421*N$16))^2)/2)/(1000*COUNT(Q$24:Q421)/N$16)</f>
        <v>831.348739667458</v>
      </c>
    </row>
    <row r="422" customFormat="false" ht="13.8" hidden="false" customHeight="false" outlineLevel="0" collapsed="false">
      <c r="A422" s="0" t="n">
        <f aca="false">SUM(M$23:M422)</f>
        <v>1.94414462898098</v>
      </c>
      <c r="B422" s="0" t="n">
        <f aca="false">C422*3600/1609.344</f>
        <v>73.1484295917293</v>
      </c>
      <c r="C422" s="0" t="n">
        <f aca="false">G422</f>
        <v>32.7002739646867</v>
      </c>
      <c r="D422" s="0" t="n">
        <f aca="false">(C422+C421)/2</f>
        <v>32.7013052814774</v>
      </c>
      <c r="E422" s="0" t="n">
        <f aca="false">F422*$F$9</f>
        <v>7.85907742187331</v>
      </c>
      <c r="F422" s="0" t="n">
        <f aca="false">(C421-C422)/0.5</f>
        <v>0.0041252671629195</v>
      </c>
      <c r="G422" s="0" t="n">
        <f aca="false">G421-L421</f>
        <v>32.7002739646867</v>
      </c>
      <c r="H422" s="0" t="n">
        <f aca="false">G422*G422</f>
        <v>1069.30791736556</v>
      </c>
      <c r="I422" s="0" t="n">
        <f aca="false">1000*COUNT(Q$24:Q422)/N$16</f>
        <v>64.2098487286772</v>
      </c>
      <c r="J422" s="0" t="n">
        <f aca="false">$F$22*H422+$E$22*G422+$D$22</f>
        <v>798.420460810225</v>
      </c>
      <c r="K422" s="0" t="n">
        <f aca="false">J422/$F$9</f>
        <v>0.419094701881482</v>
      </c>
      <c r="L422" s="0" t="n">
        <f aca="false">K422*M422</f>
        <v>0.00206257459687682</v>
      </c>
      <c r="M422" s="0" t="n">
        <f aca="false">N422</f>
        <v>0.00492150005146118</v>
      </c>
      <c r="N422" s="0" t="n">
        <f aca="false">3600/(B422*N$15)</f>
        <v>0.00492150005146118</v>
      </c>
      <c r="O422" s="0" t="n">
        <f aca="false">ROUND(A422*P$13,0)</f>
        <v>486036</v>
      </c>
      <c r="P422" s="0" t="n">
        <f aca="false">O422-O421</f>
        <v>1230</v>
      </c>
      <c r="Q422" s="0" t="n">
        <f aca="false">F$9*(Q$23-P$13*1000/(P422*N$16))*P$13/SUM(P$24:P422)</f>
        <v>803.282477307033</v>
      </c>
      <c r="R422" s="0" t="n">
        <f aca="false">F$9*((Q$23^2 - (P$13*1000/(P422*N$16))^2)/2)/(1000*COUNT(Q$24:Q422)/N$16)</f>
        <v>803.489448126879</v>
      </c>
    </row>
    <row r="423" customFormat="false" ht="13.8" hidden="false" customHeight="false" outlineLevel="0" collapsed="false">
      <c r="A423" s="0" t="n">
        <f aca="false">SUM(M$23:M423)</f>
        <v>1.94906643947637</v>
      </c>
      <c r="B423" s="0" t="n">
        <f aca="false">C423*3600/1609.344</f>
        <v>73.1438157437584</v>
      </c>
      <c r="C423" s="0" t="n">
        <f aca="false">G423</f>
        <v>32.6982113900898</v>
      </c>
      <c r="D423" s="0" t="n">
        <f aca="false">(C423+C422)/2</f>
        <v>32.6992426773882</v>
      </c>
      <c r="E423" s="0" t="n">
        <f aca="false">F423*$F$9</f>
        <v>7.85885267793181</v>
      </c>
      <c r="F423" s="0" t="n">
        <f aca="false">(C422-C423)/0.5</f>
        <v>0.0041251491937544</v>
      </c>
      <c r="G423" s="0" t="n">
        <f aca="false">G422-L422</f>
        <v>32.6982113900898</v>
      </c>
      <c r="H423" s="0" t="n">
        <f aca="false">G423*G423</f>
        <v>1069.173028111</v>
      </c>
      <c r="I423" s="0" t="n">
        <f aca="false">1000*COUNT(Q$24:Q423)/N$16</f>
        <v>64.3707756678468</v>
      </c>
      <c r="J423" s="0" t="n">
        <f aca="false">$F$22*H423+$E$22*G423+$D$22</f>
        <v>798.347270792219</v>
      </c>
      <c r="K423" s="0" t="n">
        <f aca="false">J423/$F$9</f>
        <v>0.419056284092506</v>
      </c>
      <c r="L423" s="0" t="n">
        <f aca="false">K423*M423</f>
        <v>0.00206251561720275</v>
      </c>
      <c r="M423" s="0" t="n">
        <f aca="false">N423</f>
        <v>0.00492181049538313</v>
      </c>
      <c r="N423" s="0" t="n">
        <f aca="false">3600/(B423*N$15)</f>
        <v>0.00492181049538313</v>
      </c>
      <c r="O423" s="0" t="n">
        <f aca="false">ROUND(A423*P$13,0)</f>
        <v>487267</v>
      </c>
      <c r="P423" s="0" t="n">
        <f aca="false">O423-O422</f>
        <v>1231</v>
      </c>
      <c r="Q423" s="0" t="n">
        <f aca="false">F$9*(Q$23-P$13*1000/(P423*N$16))*P$13/SUM(P$24:P423)</f>
        <v>827.283787815275</v>
      </c>
      <c r="R423" s="0" t="n">
        <f aca="false">F$9*((Q$23^2 - (P$13*1000/(P423*N$16))^2)/2)/(1000*COUNT(Q$24:Q423)/N$16)</f>
        <v>827.191995969121</v>
      </c>
    </row>
    <row r="424" customFormat="false" ht="13.8" hidden="false" customHeight="false" outlineLevel="0" collapsed="false">
      <c r="A424" s="0" t="n">
        <f aca="false">SUM(M$23:M424)</f>
        <v>1.95398856044596</v>
      </c>
      <c r="B424" s="0" t="n">
        <f aca="false">C424*3600/1609.344</f>
        <v>73.1392020277214</v>
      </c>
      <c r="C424" s="0" t="n">
        <f aca="false">G424</f>
        <v>32.6961488744726</v>
      </c>
      <c r="D424" s="0" t="n">
        <f aca="false">(C424+C423)/2</f>
        <v>32.6971801322812</v>
      </c>
      <c r="E424" s="0" t="n">
        <f aca="false">F424*$F$9</f>
        <v>7.85862795269789</v>
      </c>
      <c r="F424" s="0" t="n">
        <f aca="false">(C423-C424)/0.5</f>
        <v>0.00412503123440899</v>
      </c>
      <c r="G424" s="0" t="n">
        <f aca="false">G423-L423</f>
        <v>32.6961488744726</v>
      </c>
      <c r="H424" s="0" t="n">
        <f aca="false">G424*G424</f>
        <v>1069.03815122167</v>
      </c>
      <c r="I424" s="0" t="n">
        <f aca="false">1000*COUNT(Q$24:Q424)/N$16</f>
        <v>64.5317026070164</v>
      </c>
      <c r="J424" s="0" t="n">
        <f aca="false">$F$22*H424+$E$22*G424+$D$22</f>
        <v>798.274086995484</v>
      </c>
      <c r="K424" s="0" t="n">
        <f aca="false">J424/$F$9</f>
        <v>0.419017869569106</v>
      </c>
      <c r="L424" s="0" t="n">
        <f aca="false">K424*M424</f>
        <v>0.00206245664244059</v>
      </c>
      <c r="M424" s="0" t="n">
        <f aca="false">N424</f>
        <v>0.00492212096959374</v>
      </c>
      <c r="N424" s="0" t="n">
        <f aca="false">3600/(B424*N$15)</f>
        <v>0.00492212096959374</v>
      </c>
      <c r="O424" s="0" t="n">
        <f aca="false">ROUND(A424*P$13,0)</f>
        <v>488497</v>
      </c>
      <c r="P424" s="0" t="n">
        <f aca="false">O424-O423</f>
        <v>1230</v>
      </c>
      <c r="Q424" s="0" t="n">
        <f aca="false">F$9*(Q$23-P$13*1000/(P424*N$16))*P$13/SUM(P$24:P424)</f>
        <v>799.225653282562</v>
      </c>
      <c r="R424" s="0" t="n">
        <f aca="false">F$9*((Q$23^2 - (P$13*1000/(P424*N$16))^2)/2)/(1000*COUNT(Q$24:Q424)/N$16)</f>
        <v>799.482019457917</v>
      </c>
    </row>
    <row r="425" customFormat="false" ht="13.8" hidden="false" customHeight="false" outlineLevel="0" collapsed="false">
      <c r="A425" s="0" t="n">
        <f aca="false">SUM(M$23:M425)</f>
        <v>1.95891099192006</v>
      </c>
      <c r="B425" s="0" t="n">
        <f aca="false">C425*3600/1609.344</f>
        <v>73.1345884436071</v>
      </c>
      <c r="C425" s="0" t="n">
        <f aca="false">G425</f>
        <v>32.6940864178301</v>
      </c>
      <c r="D425" s="0" t="n">
        <f aca="false">(C425+C424)/2</f>
        <v>32.6951176461513</v>
      </c>
      <c r="E425" s="0" t="n">
        <f aca="false">F425*$F$9</f>
        <v>7.85840324617156</v>
      </c>
      <c r="F425" s="0" t="n">
        <f aca="false">(C424-C425)/0.5</f>
        <v>0.00412491328488329</v>
      </c>
      <c r="G425" s="0" t="n">
        <f aca="false">G424-L424</f>
        <v>32.6940864178301</v>
      </c>
      <c r="H425" s="0" t="n">
        <f aca="false">G425*G425</f>
        <v>1068.90328669654</v>
      </c>
      <c r="I425" s="0" t="n">
        <f aca="false">1000*COUNT(Q$24:Q425)/N$16</f>
        <v>64.692629546186</v>
      </c>
      <c r="J425" s="0" t="n">
        <f aca="false">$F$22*H425+$E$22*G425+$D$22</f>
        <v>798.200909419494</v>
      </c>
      <c r="K425" s="0" t="n">
        <f aca="false">J425/$F$9</f>
        <v>0.418979458311004</v>
      </c>
      <c r="L425" s="0" t="n">
        <f aca="false">K425*M425</f>
        <v>0.00206239767259053</v>
      </c>
      <c r="M425" s="0" t="n">
        <f aca="false">N425</f>
        <v>0.00492243147409779</v>
      </c>
      <c r="N425" s="0" t="n">
        <f aca="false">3600/(B425*N$15)</f>
        <v>0.00492243147409779</v>
      </c>
      <c r="O425" s="0" t="n">
        <f aca="false">ROUND(A425*P$13,0)</f>
        <v>489728</v>
      </c>
      <c r="P425" s="0" t="n">
        <f aca="false">O425-O424</f>
        <v>1231</v>
      </c>
      <c r="Q425" s="0" t="n">
        <f aca="false">F$9*(Q$23-P$13*1000/(P425*N$16))*P$13/SUM(P$24:P425)</f>
        <v>823.116277658614</v>
      </c>
      <c r="R425" s="0" t="n">
        <f aca="false">F$9*((Q$23^2 - (P$13*1000/(P425*N$16))^2)/2)/(1000*COUNT(Q$24:Q425)/N$16)</f>
        <v>823.076612904598</v>
      </c>
    </row>
    <row r="426" customFormat="false" ht="13.8" hidden="false" customHeight="false" outlineLevel="0" collapsed="false">
      <c r="A426" s="0" t="n">
        <f aca="false">SUM(M$23:M426)</f>
        <v>1.96383373392896</v>
      </c>
      <c r="B426" s="0" t="n">
        <f aca="false">C426*3600/1609.344</f>
        <v>73.1299749914047</v>
      </c>
      <c r="C426" s="0" t="n">
        <f aca="false">G426</f>
        <v>32.6920240201575</v>
      </c>
      <c r="D426" s="0" t="n">
        <f aca="false">(C426+C425)/2</f>
        <v>32.6930552189938</v>
      </c>
      <c r="E426" s="0" t="n">
        <f aca="false">F426*$F$9</f>
        <v>7.85817855835282</v>
      </c>
      <c r="F426" s="0" t="n">
        <f aca="false">(C425-C426)/0.5</f>
        <v>0.00412479534517729</v>
      </c>
      <c r="G426" s="0" t="n">
        <f aca="false">G425-L425</f>
        <v>32.6920240201575</v>
      </c>
      <c r="H426" s="0" t="n">
        <f aca="false">G426*G426</f>
        <v>1068.76843453456</v>
      </c>
      <c r="I426" s="0" t="n">
        <f aca="false">1000*COUNT(Q$24:Q426)/N$16</f>
        <v>64.8535564853557</v>
      </c>
      <c r="J426" s="0" t="n">
        <f aca="false">$F$22*H426+$E$22*G426+$D$22</f>
        <v>798.127738063719</v>
      </c>
      <c r="K426" s="0" t="n">
        <f aca="false">J426/$F$9</f>
        <v>0.418941050317923</v>
      </c>
      <c r="L426" s="0" t="n">
        <f aca="false">K426*M426</f>
        <v>0.00206233870765276</v>
      </c>
      <c r="M426" s="0" t="n">
        <f aca="false">N426</f>
        <v>0.00492274200890008</v>
      </c>
      <c r="N426" s="0" t="n">
        <f aca="false">3600/(B426*N$15)</f>
        <v>0.00492274200890008</v>
      </c>
      <c r="O426" s="0" t="n">
        <f aca="false">ROUND(A426*P$13,0)</f>
        <v>490958</v>
      </c>
      <c r="P426" s="0" t="n">
        <f aca="false">O426-O425</f>
        <v>1230</v>
      </c>
      <c r="Q426" s="0" t="n">
        <f aca="false">F$9*(Q$23-P$13*1000/(P426*N$16))*P$13/SUM(P$24:P426)</f>
        <v>795.2095997771</v>
      </c>
      <c r="R426" s="0" t="n">
        <f aca="false">F$9*((Q$23^2 - (P$13*1000/(P426*N$16))^2)/2)/(1000*COUNT(Q$24:Q426)/N$16)</f>
        <v>795.514366755892</v>
      </c>
    </row>
    <row r="427" customFormat="false" ht="13.8" hidden="false" customHeight="false" outlineLevel="0" collapsed="false">
      <c r="A427" s="0" t="n">
        <f aca="false">SUM(M$23:M427)</f>
        <v>1.96875678650296</v>
      </c>
      <c r="B427" s="0" t="n">
        <f aca="false">C427*3600/1609.344</f>
        <v>73.125361671103</v>
      </c>
      <c r="C427" s="0" t="n">
        <f aca="false">G427</f>
        <v>32.6899616814499</v>
      </c>
      <c r="D427" s="0" t="n">
        <f aca="false">(C427+C426)/2</f>
        <v>32.6909928508037</v>
      </c>
      <c r="E427" s="0" t="n">
        <f aca="false">F427*$F$9</f>
        <v>7.85795388926873</v>
      </c>
      <c r="F427" s="0" t="n">
        <f aca="false">(C426-C427)/0.5</f>
        <v>0.0041246774153052</v>
      </c>
      <c r="G427" s="0" t="n">
        <f aca="false">G426-L426</f>
        <v>32.6899616814499</v>
      </c>
      <c r="H427" s="0" t="n">
        <f aca="false">G427*G427</f>
        <v>1068.63359473466</v>
      </c>
      <c r="I427" s="0" t="n">
        <f aca="false">1000*COUNT(Q$24:Q427)/N$16</f>
        <v>65.0144834245253</v>
      </c>
      <c r="J427" s="0" t="n">
        <f aca="false">$F$22*H427+$E$22*G427+$D$22</f>
        <v>798.054572927631</v>
      </c>
      <c r="K427" s="0" t="n">
        <f aca="false">J427/$F$9</f>
        <v>0.418902645589585</v>
      </c>
      <c r="L427" s="0" t="n">
        <f aca="false">K427*M427</f>
        <v>0.00206227974762748</v>
      </c>
      <c r="M427" s="0" t="n">
        <f aca="false">N427</f>
        <v>0.00492305257400541</v>
      </c>
      <c r="N427" s="0" t="n">
        <f aca="false">3600/(B427*N$15)</f>
        <v>0.00492305257400541</v>
      </c>
      <c r="O427" s="0" t="n">
        <f aca="false">ROUND(A427*P$13,0)</f>
        <v>492189</v>
      </c>
      <c r="P427" s="0" t="n">
        <f aca="false">O427-O426</f>
        <v>1231</v>
      </c>
      <c r="Q427" s="0" t="n">
        <f aca="false">F$9*(Q$23-P$13*1000/(P427*N$16))*P$13/SUM(P$24:P427)</f>
        <v>818.990545393089</v>
      </c>
      <c r="R427" s="0" t="n">
        <f aca="false">F$9*((Q$23^2 - (P$13*1000/(P427*N$16))^2)/2)/(1000*COUNT(Q$24:Q427)/N$16)</f>
        <v>819.00197620705</v>
      </c>
    </row>
    <row r="428" customFormat="false" ht="13.8" hidden="false" customHeight="false" outlineLevel="0" collapsed="false">
      <c r="A428" s="0" t="n">
        <f aca="false">SUM(M$23:M428)</f>
        <v>1.97368014967238</v>
      </c>
      <c r="B428" s="0" t="n">
        <f aca="false">C428*3600/1609.344</f>
        <v>73.1207484826912</v>
      </c>
      <c r="C428" s="0" t="n">
        <f aca="false">G428</f>
        <v>32.6878994017023</v>
      </c>
      <c r="D428" s="0" t="n">
        <f aca="false">(C428+C427)/2</f>
        <v>32.6889305415761</v>
      </c>
      <c r="E428" s="0" t="n">
        <f aca="false">F428*$F$9</f>
        <v>7.85772923889223</v>
      </c>
      <c r="F428" s="0" t="n">
        <f aca="false">(C427-C428)/0.5</f>
        <v>0.00412455949525281</v>
      </c>
      <c r="G428" s="0" t="n">
        <f aca="false">G427-L427</f>
        <v>32.6878994017023</v>
      </c>
      <c r="H428" s="0" t="n">
        <f aca="false">G428*G428</f>
        <v>1068.49876729581</v>
      </c>
      <c r="I428" s="0" t="n">
        <f aca="false">1000*COUNT(Q$24:Q428)/N$16</f>
        <v>65.1754103636949</v>
      </c>
      <c r="J428" s="0" t="n">
        <f aca="false">$F$22*H428+$E$22*G428+$D$22</f>
        <v>797.981414010702</v>
      </c>
      <c r="K428" s="0" t="n">
        <f aca="false">J428/$F$9</f>
        <v>0.418864244125713</v>
      </c>
      <c r="L428" s="0" t="n">
        <f aca="false">K428*M428</f>
        <v>0.00206222079251488</v>
      </c>
      <c r="M428" s="0" t="n">
        <f aca="false">N428</f>
        <v>0.00492336316941856</v>
      </c>
      <c r="N428" s="0" t="n">
        <f aca="false">3600/(B428*N$15)</f>
        <v>0.00492336316941856</v>
      </c>
      <c r="O428" s="0" t="n">
        <f aca="false">ROUND(A428*P$13,0)</f>
        <v>493420</v>
      </c>
      <c r="P428" s="0" t="n">
        <f aca="false">O428-O427</f>
        <v>1231</v>
      </c>
      <c r="Q428" s="0" t="n">
        <f aca="false">F$9*(Q$23-P$13*1000/(P428*N$16))*P$13/SUM(P$24:P428)</f>
        <v>816.942320287691</v>
      </c>
      <c r="R428" s="0" t="n">
        <f aca="false">F$9*((Q$23^2 - (P$13*1000/(P428*N$16))^2)/2)/(1000*COUNT(Q$24:Q428)/N$16)</f>
        <v>816.979749105304</v>
      </c>
    </row>
    <row r="429" customFormat="false" ht="13.8" hidden="false" customHeight="false" outlineLevel="0" collapsed="false">
      <c r="A429" s="0" t="n">
        <f aca="false">SUM(M$23:M429)</f>
        <v>1.97860382346753</v>
      </c>
      <c r="B429" s="0" t="n">
        <f aca="false">C429*3600/1609.344</f>
        <v>73.1161354261582</v>
      </c>
      <c r="C429" s="0" t="n">
        <f aca="false">G429</f>
        <v>32.6858371809097</v>
      </c>
      <c r="D429" s="0" t="n">
        <f aca="false">(C429+C428)/2</f>
        <v>32.686868291306</v>
      </c>
      <c r="E429" s="0" t="n">
        <f aca="false">F429*$F$9</f>
        <v>7.85750460725039</v>
      </c>
      <c r="F429" s="0" t="n">
        <f aca="false">(C428-C429)/0.5</f>
        <v>0.00412444158503433</v>
      </c>
      <c r="G429" s="0" t="n">
        <f aca="false">G428-L428</f>
        <v>32.6858371809097</v>
      </c>
      <c r="H429" s="0" t="n">
        <f aca="false">G429*G429</f>
        <v>1068.36395221694</v>
      </c>
      <c r="I429" s="0" t="n">
        <f aca="false">1000*COUNT(Q$24:Q429)/N$16</f>
        <v>65.3363373028645</v>
      </c>
      <c r="J429" s="0" t="n">
        <f aca="false">$F$22*H429+$E$22*G429+$D$22</f>
        <v>797.908261312403</v>
      </c>
      <c r="K429" s="0" t="n">
        <f aca="false">J429/$F$9</f>
        <v>0.41882584592603</v>
      </c>
      <c r="L429" s="0" t="n">
        <f aca="false">K429*M429</f>
        <v>0.00206216184231515</v>
      </c>
      <c r="M429" s="0" t="n">
        <f aca="false">N429</f>
        <v>0.00492367379514434</v>
      </c>
      <c r="N429" s="0" t="n">
        <f aca="false">3600/(B429*N$15)</f>
        <v>0.00492367379514434</v>
      </c>
      <c r="O429" s="0" t="n">
        <f aca="false">ROUND(A429*P$13,0)</f>
        <v>494651</v>
      </c>
      <c r="P429" s="0" t="n">
        <f aca="false">O429-O428</f>
        <v>1231</v>
      </c>
      <c r="Q429" s="0" t="n">
        <f aca="false">F$9*(Q$23-P$13*1000/(P429*N$16))*P$13/SUM(P$24:P429)</f>
        <v>814.904314495274</v>
      </c>
      <c r="R429" s="0" t="n">
        <f aca="false">F$9*((Q$23^2 - (P$13*1000/(P429*N$16))^2)/2)/(1000*COUNT(Q$24:Q429)/N$16)</f>
        <v>814.967483713419</v>
      </c>
    </row>
    <row r="430" customFormat="false" ht="13.8" hidden="false" customHeight="false" outlineLevel="0" collapsed="false">
      <c r="A430" s="0" t="n">
        <f aca="false">SUM(M$23:M430)</f>
        <v>1.98352780791871</v>
      </c>
      <c r="B430" s="0" t="n">
        <f aca="false">C430*3600/1609.344</f>
        <v>73.111522501493</v>
      </c>
      <c r="C430" s="0" t="n">
        <f aca="false">G430</f>
        <v>32.6837750190674</v>
      </c>
      <c r="D430" s="0" t="n">
        <f aca="false">(C430+C429)/2</f>
        <v>32.6848060999886</v>
      </c>
      <c r="E430" s="0" t="n">
        <f aca="false">F430*$F$9</f>
        <v>7.85727999431613</v>
      </c>
      <c r="F430" s="0" t="n">
        <f aca="false">(C429-C430)/0.5</f>
        <v>0.00412432368463556</v>
      </c>
      <c r="G430" s="0" t="n">
        <f aca="false">G429-L429</f>
        <v>32.6837750190674</v>
      </c>
      <c r="H430" s="0" t="n">
        <f aca="false">G430*G430</f>
        <v>1068.22914949702</v>
      </c>
      <c r="I430" s="0" t="n">
        <f aca="false">1000*COUNT(Q$24:Q430)/N$16</f>
        <v>65.4972642420341</v>
      </c>
      <c r="J430" s="0" t="n">
        <f aca="false">$F$22*H430+$E$22*G430+$D$22</f>
        <v>797.835114832207</v>
      </c>
      <c r="K430" s="0" t="n">
        <f aca="false">J430/$F$9</f>
        <v>0.418787450990258</v>
      </c>
      <c r="L430" s="0" t="n">
        <f aca="false">K430*M430</f>
        <v>0.0020621028970285</v>
      </c>
      <c r="M430" s="0" t="n">
        <f aca="false">N430</f>
        <v>0.00492398445118755</v>
      </c>
      <c r="N430" s="0" t="n">
        <f aca="false">3600/(B430*N$15)</f>
        <v>0.00492398445118755</v>
      </c>
      <c r="O430" s="0" t="n">
        <f aca="false">ROUND(A430*P$13,0)</f>
        <v>495882</v>
      </c>
      <c r="P430" s="0" t="n">
        <f aca="false">O430-O429</f>
        <v>1231</v>
      </c>
      <c r="Q430" s="0" t="n">
        <f aca="false">F$9*(Q$23-P$13*1000/(P430*N$16))*P$13/SUM(P$24:P430)</f>
        <v>812.876451724557</v>
      </c>
      <c r="R430" s="0" t="n">
        <f aca="false">F$9*((Q$23^2 - (P$13*1000/(P430*N$16))^2)/2)/(1000*COUNT(Q$24:Q430)/N$16)</f>
        <v>812.965106603559</v>
      </c>
    </row>
    <row r="431" customFormat="false" ht="13.8" hidden="false" customHeight="false" outlineLevel="0" collapsed="false">
      <c r="A431" s="0" t="n">
        <f aca="false">SUM(M$23:M431)</f>
        <v>1.98845210305627</v>
      </c>
      <c r="B431" s="0" t="n">
        <f aca="false">C431*3600/1609.344</f>
        <v>73.1069097086847</v>
      </c>
      <c r="C431" s="0" t="n">
        <f aca="false">G431</f>
        <v>32.6817129161704</v>
      </c>
      <c r="D431" s="0" t="n">
        <f aca="false">(C431+C430)/2</f>
        <v>32.6827439676189</v>
      </c>
      <c r="E431" s="0" t="n">
        <f aca="false">F431*$F$9</f>
        <v>7.85705540008946</v>
      </c>
      <c r="F431" s="0" t="n">
        <f aca="false">(C430-C431)/0.5</f>
        <v>0.00412420579405648</v>
      </c>
      <c r="G431" s="0" t="n">
        <f aca="false">G430-L430</f>
        <v>32.6817129161704</v>
      </c>
      <c r="H431" s="0" t="n">
        <f aca="false">G431*G431</f>
        <v>1068.09435913498</v>
      </c>
      <c r="I431" s="0" t="n">
        <f aca="false">1000*COUNT(Q$24:Q431)/N$16</f>
        <v>65.6581911812037</v>
      </c>
      <c r="J431" s="0" t="n">
        <f aca="false">$F$22*H431+$E$22*G431+$D$22</f>
        <v>797.761974569584</v>
      </c>
      <c r="K431" s="0" t="n">
        <f aca="false">J431/$F$9</f>
        <v>0.41874905931812</v>
      </c>
      <c r="L431" s="0" t="n">
        <f aca="false">K431*M431</f>
        <v>0.0020620439566551</v>
      </c>
      <c r="M431" s="0" t="n">
        <f aca="false">N431</f>
        <v>0.00492429513755297</v>
      </c>
      <c r="N431" s="0" t="n">
        <f aca="false">3600/(B431*N$15)</f>
        <v>0.00492429513755297</v>
      </c>
      <c r="O431" s="0" t="n">
        <f aca="false">ROUND(A431*P$13,0)</f>
        <v>497113</v>
      </c>
      <c r="P431" s="0" t="n">
        <f aca="false">O431-O430</f>
        <v>1231</v>
      </c>
      <c r="Q431" s="0" t="n">
        <f aca="false">F$9*(Q$23-P$13*1000/(P431*N$16))*P$13/SUM(P$24:P431)</f>
        <v>810.85865644177</v>
      </c>
      <c r="R431" s="0" t="n">
        <f aca="false">F$9*((Q$23^2 - (P$13*1000/(P431*N$16))^2)/2)/(1000*COUNT(Q$24:Q431)/N$16)</f>
        <v>810.972545067765</v>
      </c>
    </row>
    <row r="432" customFormat="false" ht="13.8" hidden="false" customHeight="false" outlineLevel="0" collapsed="false">
      <c r="A432" s="0" t="n">
        <f aca="false">SUM(M$23:M432)</f>
        <v>1.99337670891051</v>
      </c>
      <c r="B432" s="0" t="n">
        <f aca="false">C432*3600/1609.344</f>
        <v>73.1022970477222</v>
      </c>
      <c r="C432" s="0" t="n">
        <f aca="false">G432</f>
        <v>32.6796508722137</v>
      </c>
      <c r="D432" s="0" t="n">
        <f aca="false">(C432+C431)/2</f>
        <v>32.6806818941921</v>
      </c>
      <c r="E432" s="0" t="n">
        <f aca="false">F432*$F$9</f>
        <v>7.85683082459744</v>
      </c>
      <c r="F432" s="0" t="n">
        <f aca="false">(C431-C432)/0.5</f>
        <v>0.00412408791331131</v>
      </c>
      <c r="G432" s="0" t="n">
        <f aca="false">G431-L431</f>
        <v>32.6796508722137</v>
      </c>
      <c r="H432" s="0" t="n">
        <f aca="false">G432*G432</f>
        <v>1067.95958112978</v>
      </c>
      <c r="I432" s="0" t="n">
        <f aca="false">1000*COUNT(Q$24:Q432)/N$16</f>
        <v>65.8191181203734</v>
      </c>
      <c r="J432" s="0" t="n">
        <f aca="false">$F$22*H432+$E$22*G432+$D$22</f>
        <v>797.688840524008</v>
      </c>
      <c r="K432" s="0" t="n">
        <f aca="false">J432/$F$9</f>
        <v>0.41871067090934</v>
      </c>
      <c r="L432" s="0" t="n">
        <f aca="false">K432*M432</f>
        <v>0.00206198502119516</v>
      </c>
      <c r="M432" s="0" t="n">
        <f aca="false">N432</f>
        <v>0.00492460585424541</v>
      </c>
      <c r="N432" s="0" t="n">
        <f aca="false">3600/(B432*N$15)</f>
        <v>0.00492460585424541</v>
      </c>
      <c r="O432" s="0" t="n">
        <f aca="false">ROUND(A432*P$13,0)</f>
        <v>498344</v>
      </c>
      <c r="P432" s="0" t="n">
        <f aca="false">O432-O431</f>
        <v>1231</v>
      </c>
      <c r="Q432" s="0" t="n">
        <f aca="false">F$9*(Q$23-P$13*1000/(P432*N$16))*P$13/SUM(P$24:P432)</f>
        <v>808.85085386127</v>
      </c>
      <c r="R432" s="0" t="n">
        <f aca="false">F$9*((Q$23^2 - (P$13*1000/(P432*N$16))^2)/2)/(1000*COUNT(Q$24:Q432)/N$16)</f>
        <v>808.989727109165</v>
      </c>
    </row>
    <row r="433" customFormat="false" ht="13.8" hidden="false" customHeight="false" outlineLevel="0" collapsed="false">
      <c r="A433" s="0" t="n">
        <f aca="false">SUM(M$23:M433)</f>
        <v>1.99830162551178</v>
      </c>
      <c r="B433" s="0" t="n">
        <f aca="false">C433*3600/1609.344</f>
        <v>73.0976845185946</v>
      </c>
      <c r="C433" s="0" t="n">
        <f aca="false">G433</f>
        <v>32.6775888871925</v>
      </c>
      <c r="D433" s="0" t="n">
        <f aca="false">(C433+C432)/2</f>
        <v>32.6786198797031</v>
      </c>
      <c r="E433" s="0" t="n">
        <f aca="false">F433*$F$9</f>
        <v>7.85660626781301</v>
      </c>
      <c r="F433" s="0" t="n">
        <f aca="false">(C432-C433)/0.5</f>
        <v>0.00412397004238585</v>
      </c>
      <c r="G433" s="0" t="n">
        <f aca="false">G432-L432</f>
        <v>32.6775888871925</v>
      </c>
      <c r="H433" s="0" t="n">
        <f aca="false">G433*G433</f>
        <v>1067.82481548037</v>
      </c>
      <c r="I433" s="0" t="n">
        <f aca="false">1000*COUNT(Q$24:Q433)/N$16</f>
        <v>65.980045059543</v>
      </c>
      <c r="J433" s="0" t="n">
        <f aca="false">$F$22*H433+$E$22*G433+$D$22</f>
        <v>797.61571269495</v>
      </c>
      <c r="K433" s="0" t="n">
        <f aca="false">J433/$F$9</f>
        <v>0.41867228576364</v>
      </c>
      <c r="L433" s="0" t="n">
        <f aca="false">K433*M433</f>
        <v>0.00206192609064887</v>
      </c>
      <c r="M433" s="0" t="n">
        <f aca="false">N433</f>
        <v>0.00492491660126967</v>
      </c>
      <c r="N433" s="0" t="n">
        <f aca="false">3600/(B433*N$15)</f>
        <v>0.00492491660126967</v>
      </c>
      <c r="O433" s="0" t="n">
        <f aca="false">ROUND(A433*P$13,0)</f>
        <v>499575</v>
      </c>
      <c r="P433" s="0" t="n">
        <f aca="false">O433-O432</f>
        <v>1231</v>
      </c>
      <c r="Q433" s="0" t="n">
        <f aca="false">F$9*(Q$23-P$13*1000/(P433*N$16))*P$13/SUM(P$24:P433)</f>
        <v>806.852969936307</v>
      </c>
      <c r="R433" s="0" t="n">
        <f aca="false">F$9*((Q$23^2 - (P$13*1000/(P433*N$16))^2)/2)/(1000*COUNT(Q$24:Q433)/N$16)</f>
        <v>807.016581433288</v>
      </c>
    </row>
    <row r="434" customFormat="false" ht="13.8" hidden="false" customHeight="false" outlineLevel="0" collapsed="false">
      <c r="A434" s="0" t="n">
        <f aca="false">SUM(M$23:M434)</f>
        <v>2.00322685289041</v>
      </c>
      <c r="B434" s="0" t="n">
        <f aca="false">C434*3600/1609.344</f>
        <v>73.0930721212909</v>
      </c>
      <c r="C434" s="0" t="n">
        <f aca="false">G434</f>
        <v>32.6755269611019</v>
      </c>
      <c r="D434" s="0" t="n">
        <f aca="false">(C434+C433)/2</f>
        <v>32.6765579241472</v>
      </c>
      <c r="E434" s="0" t="n">
        <f aca="false">F434*$F$9</f>
        <v>7.85638172976324</v>
      </c>
      <c r="F434" s="0" t="n">
        <f aca="false">(C433-C434)/0.5</f>
        <v>0.0041238521812943</v>
      </c>
      <c r="G434" s="0" t="n">
        <f aca="false">G433-L433</f>
        <v>32.6755269611019</v>
      </c>
      <c r="H434" s="0" t="n">
        <f aca="false">G434*G434</f>
        <v>1067.6900621857</v>
      </c>
      <c r="I434" s="0" t="n">
        <f aca="false">1000*COUNT(Q$24:Q434)/N$16</f>
        <v>66.1409719987126</v>
      </c>
      <c r="J434" s="0" t="n">
        <f aca="false">$F$22*H434+$E$22*G434+$D$22</f>
        <v>797.542591081881</v>
      </c>
      <c r="K434" s="0" t="n">
        <f aca="false">J434/$F$9</f>
        <v>0.418633903880742</v>
      </c>
      <c r="L434" s="0" t="n">
        <f aca="false">K434*M434</f>
        <v>0.00206186716501642</v>
      </c>
      <c r="M434" s="0" t="n">
        <f aca="false">N434</f>
        <v>0.00492522737863056</v>
      </c>
      <c r="N434" s="0" t="n">
        <f aca="false">3600/(B434*N$15)</f>
        <v>0.00492522737863056</v>
      </c>
      <c r="O434" s="0" t="n">
        <f aca="false">ROUND(A434*P$13,0)</f>
        <v>500807</v>
      </c>
      <c r="P434" s="0" t="n">
        <f aca="false">O434-O433</f>
        <v>1232</v>
      </c>
      <c r="Q434" s="0" t="n">
        <f aca="false">F$9*(Q$23-P$13*1000/(P434*N$16))*P$13/SUM(P$24:P434)</f>
        <v>830.152280984954</v>
      </c>
      <c r="R434" s="0" t="n">
        <f aca="false">F$9*((Q$23^2 - (P$13*1000/(P434*N$16))^2)/2)/(1000*COUNT(Q$24:Q434)/N$16)</f>
        <v>830.015264456341</v>
      </c>
    </row>
    <row r="435" customFormat="false" ht="13.8" hidden="false" customHeight="false" outlineLevel="0" collapsed="false">
      <c r="A435" s="0" t="n">
        <f aca="false">SUM(M$23:M435)</f>
        <v>2.00815239107674</v>
      </c>
      <c r="B435" s="0" t="n">
        <f aca="false">C435*3600/1609.344</f>
        <v>73.0884598558001</v>
      </c>
      <c r="C435" s="0" t="n">
        <f aca="false">G435</f>
        <v>32.6734650939369</v>
      </c>
      <c r="D435" s="0" t="n">
        <f aca="false">(C435+C434)/2</f>
        <v>32.6744960275194</v>
      </c>
      <c r="E435" s="0" t="n">
        <f aca="false">F435*$F$9</f>
        <v>7.85615721044813</v>
      </c>
      <c r="F435" s="0" t="n">
        <f aca="false">(C434-C435)/0.5</f>
        <v>0.00412373433003666</v>
      </c>
      <c r="G435" s="0" t="n">
        <f aca="false">G434-L434</f>
        <v>32.6734650939369</v>
      </c>
      <c r="H435" s="0" t="n">
        <f aca="false">G435*G435</f>
        <v>1067.55532124471</v>
      </c>
      <c r="I435" s="0" t="n">
        <f aca="false">1000*COUNT(Q$24:Q435)/N$16</f>
        <v>66.3018989378822</v>
      </c>
      <c r="J435" s="0" t="n">
        <f aca="false">$F$22*H435+$E$22*G435+$D$22</f>
        <v>797.469475684274</v>
      </c>
      <c r="K435" s="0" t="n">
        <f aca="false">J435/$F$9</f>
        <v>0.418595525260369</v>
      </c>
      <c r="L435" s="0" t="n">
        <f aca="false">K435*M435</f>
        <v>0.00206180824429801</v>
      </c>
      <c r="M435" s="0" t="n">
        <f aca="false">N435</f>
        <v>0.00492553818633286</v>
      </c>
      <c r="N435" s="0" t="n">
        <f aca="false">3600/(B435*N$15)</f>
        <v>0.00492553818633286</v>
      </c>
      <c r="O435" s="0" t="n">
        <f aca="false">ROUND(A435*P$13,0)</f>
        <v>502038</v>
      </c>
      <c r="P435" s="0" t="n">
        <f aca="false">O435-O434</f>
        <v>1231</v>
      </c>
      <c r="Q435" s="0" t="n">
        <f aca="false">F$9*(Q$23-P$13*1000/(P435*N$16))*P$13/SUM(P$24:P435)</f>
        <v>802.8850624194</v>
      </c>
      <c r="R435" s="0" t="n">
        <f aca="false">F$9*((Q$23^2 - (P$13*1000/(P435*N$16))^2)/2)/(1000*COUNT(Q$24:Q435)/N$16)</f>
        <v>803.099025212739</v>
      </c>
    </row>
    <row r="436" customFormat="false" ht="13.8" hidden="false" customHeight="false" outlineLevel="0" collapsed="false">
      <c r="A436" s="0" t="n">
        <f aca="false">SUM(M$23:M436)</f>
        <v>2.01307824010113</v>
      </c>
      <c r="B436" s="0" t="n">
        <f aca="false">C436*3600/1609.344</f>
        <v>73.0838477221112</v>
      </c>
      <c r="C436" s="0" t="n">
        <f aca="false">G436</f>
        <v>32.6714032856926</v>
      </c>
      <c r="D436" s="0" t="n">
        <f aca="false">(C436+C435)/2</f>
        <v>32.6724341898147</v>
      </c>
      <c r="E436" s="0" t="n">
        <f aca="false">F436*$F$9</f>
        <v>7.85593270984061</v>
      </c>
      <c r="F436" s="0" t="n">
        <f aca="false">(C435-C436)/0.5</f>
        <v>0.00412361648859871</v>
      </c>
      <c r="G436" s="0" t="n">
        <f aca="false">G435-L435</f>
        <v>32.6714032856926</v>
      </c>
      <c r="H436" s="0" t="n">
        <f aca="false">G436*G436</f>
        <v>1067.42059265636</v>
      </c>
      <c r="I436" s="0" t="n">
        <f aca="false">1000*COUNT(Q$24:Q436)/N$16</f>
        <v>66.4628258770518</v>
      </c>
      <c r="J436" s="0" t="n">
        <f aca="false">$F$22*H436+$E$22*G436+$D$22</f>
        <v>797.396366501601</v>
      </c>
      <c r="K436" s="0" t="n">
        <f aca="false">J436/$F$9</f>
        <v>0.418557149902245</v>
      </c>
      <c r="L436" s="0" t="n">
        <f aca="false">K436*M436</f>
        <v>0.00206174932849383</v>
      </c>
      <c r="M436" s="0" t="n">
        <f aca="false">N436</f>
        <v>0.0049258490243814</v>
      </c>
      <c r="N436" s="0" t="n">
        <f aca="false">3600/(B436*N$15)</f>
        <v>0.0049258490243814</v>
      </c>
      <c r="O436" s="0" t="n">
        <f aca="false">ROUND(A436*P$13,0)</f>
        <v>503270</v>
      </c>
      <c r="P436" s="0" t="n">
        <f aca="false">O436-O435</f>
        <v>1232</v>
      </c>
      <c r="Q436" s="0" t="n">
        <f aca="false">F$9*(Q$23-P$13*1000/(P436*N$16))*P$13/SUM(P$24:P436)</f>
        <v>826.079810875077</v>
      </c>
      <c r="R436" s="0" t="n">
        <f aca="false">F$9*((Q$23^2 - (P$13*1000/(P436*N$16))^2)/2)/(1000*COUNT(Q$24:Q436)/N$16)</f>
        <v>825.995820076408</v>
      </c>
    </row>
    <row r="437" customFormat="false" ht="13.8" hidden="false" customHeight="false" outlineLevel="0" collapsed="false">
      <c r="A437" s="0" t="n">
        <f aca="false">SUM(M$23:M437)</f>
        <v>2.01800439999391</v>
      </c>
      <c r="B437" s="0" t="n">
        <f aca="false">C437*3600/1609.344</f>
        <v>73.0792357202131</v>
      </c>
      <c r="C437" s="0" t="n">
        <f aca="false">G437</f>
        <v>32.6693415363641</v>
      </c>
      <c r="D437" s="0" t="n">
        <f aca="false">(C437+C436)/2</f>
        <v>32.6703724110283</v>
      </c>
      <c r="E437" s="0" t="n">
        <f aca="false">F437*$F$9</f>
        <v>7.85570822796774</v>
      </c>
      <c r="F437" s="0" t="n">
        <f aca="false">(C436-C437)/0.5</f>
        <v>0.00412349865699468</v>
      </c>
      <c r="G437" s="0" t="n">
        <f aca="false">G436-L436</f>
        <v>32.6693415363641</v>
      </c>
      <c r="H437" s="0" t="n">
        <f aca="false">G437*G437</f>
        <v>1067.2858764196</v>
      </c>
      <c r="I437" s="0" t="n">
        <f aca="false">1000*COUNT(Q$24:Q437)/N$16</f>
        <v>66.6237528162214</v>
      </c>
      <c r="J437" s="0" t="n">
        <f aca="false">$F$22*H437+$E$22*G437+$D$22</f>
        <v>797.323263533334</v>
      </c>
      <c r="K437" s="0" t="n">
        <f aca="false">J437/$F$9</f>
        <v>0.418518777806092</v>
      </c>
      <c r="L437" s="0" t="n">
        <f aca="false">K437*M437</f>
        <v>0.00206169041760408</v>
      </c>
      <c r="M437" s="0" t="n">
        <f aca="false">N437</f>
        <v>0.00492615989278096</v>
      </c>
      <c r="N437" s="0" t="n">
        <f aca="false">3600/(B437*N$15)</f>
        <v>0.00492615989278096</v>
      </c>
      <c r="O437" s="0" t="n">
        <f aca="false">ROUND(A437*P$13,0)</f>
        <v>504501</v>
      </c>
      <c r="P437" s="0" t="n">
        <f aca="false">O437-O436</f>
        <v>1231</v>
      </c>
      <c r="Q437" s="0" t="n">
        <f aca="false">F$9*(Q$23-P$13*1000/(P437*N$16))*P$13/SUM(P$24:P437)</f>
        <v>798.955990335817</v>
      </c>
      <c r="R437" s="0" t="n">
        <f aca="false">F$9*((Q$23^2 - (P$13*1000/(P437*N$16))^2)/2)/(1000*COUNT(Q$24:Q437)/N$16)</f>
        <v>799.219319776928</v>
      </c>
    </row>
    <row r="438" customFormat="false" ht="13.8" hidden="false" customHeight="false" outlineLevel="0" collapsed="false">
      <c r="A438" s="0" t="n">
        <f aca="false">SUM(M$23:M438)</f>
        <v>2.02293087078544</v>
      </c>
      <c r="B438" s="0" t="n">
        <f aca="false">C438*3600/1609.344</f>
        <v>73.074623850095</v>
      </c>
      <c r="C438" s="0" t="n">
        <f aca="false">G438</f>
        <v>32.6672798459465</v>
      </c>
      <c r="D438" s="0" t="n">
        <f aca="false">(C438+C437)/2</f>
        <v>32.6683106911553</v>
      </c>
      <c r="E438" s="0" t="n">
        <f aca="false">F438*$F$9</f>
        <v>7.85548376480246</v>
      </c>
      <c r="F438" s="0" t="n">
        <f aca="false">(C437-C438)/0.5</f>
        <v>0.00412338083521036</v>
      </c>
      <c r="G438" s="0" t="n">
        <f aca="false">G437-L437</f>
        <v>32.6672798459465</v>
      </c>
      <c r="H438" s="0" t="n">
        <f aca="false">G438*G438</f>
        <v>1067.15117253338</v>
      </c>
      <c r="I438" s="0" t="n">
        <f aca="false">1000*COUNT(Q$24:Q438)/N$16</f>
        <v>66.7846797553911</v>
      </c>
      <c r="J438" s="0" t="n">
        <f aca="false">$F$22*H438+$E$22*G438+$D$22</f>
        <v>797.250166778945</v>
      </c>
      <c r="K438" s="0" t="n">
        <f aca="false">J438/$F$9</f>
        <v>0.418480408971634</v>
      </c>
      <c r="L438" s="0" t="n">
        <f aca="false">K438*M438</f>
        <v>0.00206163151162895</v>
      </c>
      <c r="M438" s="0" t="n">
        <f aca="false">N438</f>
        <v>0.00492647079153637</v>
      </c>
      <c r="N438" s="0" t="n">
        <f aca="false">3600/(B438*N$15)</f>
        <v>0.00492647079153637</v>
      </c>
      <c r="O438" s="0" t="n">
        <f aca="false">ROUND(A438*P$13,0)</f>
        <v>505733</v>
      </c>
      <c r="P438" s="0" t="n">
        <f aca="false">O438-O437</f>
        <v>1232</v>
      </c>
      <c r="Q438" s="0" t="n">
        <f aca="false">F$9*(Q$23-P$13*1000/(P438*N$16))*P$13/SUM(P$24:P438)</f>
        <v>822.047102262983</v>
      </c>
      <c r="R438" s="0" t="n">
        <f aca="false">F$9*((Q$23^2 - (P$13*1000/(P438*N$16))^2)/2)/(1000*COUNT(Q$24:Q438)/N$16)</f>
        <v>822.015117329051</v>
      </c>
    </row>
    <row r="439" customFormat="false" ht="13.8" hidden="false" customHeight="false" outlineLevel="0" collapsed="false">
      <c r="A439" s="0" t="n">
        <f aca="false">SUM(M$23:M439)</f>
        <v>2.02785765250609</v>
      </c>
      <c r="B439" s="0" t="n">
        <f aca="false">C439*3600/1609.344</f>
        <v>73.0700121117458</v>
      </c>
      <c r="C439" s="0" t="n">
        <f aca="false">G439</f>
        <v>32.6652182144349</v>
      </c>
      <c r="D439" s="0" t="n">
        <f aca="false">(C439+C438)/2</f>
        <v>32.6662490301907</v>
      </c>
      <c r="E439" s="0" t="n">
        <f aca="false">F439*$F$9</f>
        <v>7.85525932037183</v>
      </c>
      <c r="F439" s="0" t="n">
        <f aca="false">(C438-C439)/0.5</f>
        <v>0.00412326302325994</v>
      </c>
      <c r="G439" s="0" t="n">
        <f aca="false">G438-L438</f>
        <v>32.6652182144349</v>
      </c>
      <c r="H439" s="0" t="n">
        <f aca="false">G439*G439</f>
        <v>1067.01648099665</v>
      </c>
      <c r="I439" s="0" t="n">
        <f aca="false">1000*COUNT(Q$24:Q439)/N$16</f>
        <v>66.9456066945607</v>
      </c>
      <c r="J439" s="0" t="n">
        <f aca="false">$F$22*H439+$E$22*G439+$D$22</f>
        <v>797.177076237906</v>
      </c>
      <c r="K439" s="0" t="n">
        <f aca="false">J439/$F$9</f>
        <v>0.418442043398592</v>
      </c>
      <c r="L439" s="0" t="n">
        <f aca="false">K439*M439</f>
        <v>0.00206157261056863</v>
      </c>
      <c r="M439" s="0" t="n">
        <f aca="false">N439</f>
        <v>0.00492678172065242</v>
      </c>
      <c r="N439" s="0" t="n">
        <f aca="false">3600/(B439*N$15)</f>
        <v>0.00492678172065242</v>
      </c>
      <c r="O439" s="0" t="n">
        <f aca="false">ROUND(A439*P$13,0)</f>
        <v>506964</v>
      </c>
      <c r="P439" s="0" t="n">
        <f aca="false">O439-O438</f>
        <v>1231</v>
      </c>
      <c r="Q439" s="0" t="n">
        <f aca="false">F$9*(Q$23-P$13*1000/(P439*N$16))*P$13/SUM(P$24:P439)</f>
        <v>795.065186316162</v>
      </c>
      <c r="R439" s="0" t="n">
        <f aca="false">F$9*((Q$23^2 - (P$13*1000/(P439*N$16))^2)/2)/(1000*COUNT(Q$24:Q439)/N$16)</f>
        <v>795.376919201078</v>
      </c>
    </row>
    <row r="440" customFormat="false" ht="13.8" hidden="false" customHeight="false" outlineLevel="0" collapsed="false">
      <c r="A440" s="0" t="n">
        <f aca="false">SUM(M$23:M440)</f>
        <v>2.03278474518623</v>
      </c>
      <c r="B440" s="0" t="n">
        <f aca="false">C440*3600/1609.344</f>
        <v>73.0654005051545</v>
      </c>
      <c r="C440" s="0" t="n">
        <f aca="false">G440</f>
        <v>32.6631566418243</v>
      </c>
      <c r="D440" s="0" t="n">
        <f aca="false">(C440+C439)/2</f>
        <v>32.6641874281296</v>
      </c>
      <c r="E440" s="0" t="n">
        <f aca="false">F440*$F$9</f>
        <v>7.85503489467587</v>
      </c>
      <c r="F440" s="0" t="n">
        <f aca="false">(C439-C440)/0.5</f>
        <v>0.00412314522114343</v>
      </c>
      <c r="G440" s="0" t="n">
        <f aca="false">G439-L439</f>
        <v>32.6631566418243</v>
      </c>
      <c r="H440" s="0" t="n">
        <f aca="false">G440*G440</f>
        <v>1066.88180180835</v>
      </c>
      <c r="I440" s="0" t="n">
        <f aca="false">1000*COUNT(Q$24:Q440)/N$16</f>
        <v>67.1065336337303</v>
      </c>
      <c r="J440" s="0" t="n">
        <f aca="false">$F$22*H440+$E$22*G440+$D$22</f>
        <v>797.10399190969</v>
      </c>
      <c r="K440" s="0" t="n">
        <f aca="false">J440/$F$9</f>
        <v>0.418403681086691</v>
      </c>
      <c r="L440" s="0" t="n">
        <f aca="false">K440*M440</f>
        <v>0.00206151371442332</v>
      </c>
      <c r="M440" s="0" t="n">
        <f aca="false">N440</f>
        <v>0.00492709268013392</v>
      </c>
      <c r="N440" s="0" t="n">
        <f aca="false">3600/(B440*N$15)</f>
        <v>0.00492709268013392</v>
      </c>
      <c r="O440" s="0" t="n">
        <f aca="false">ROUND(A440*P$13,0)</f>
        <v>508196</v>
      </c>
      <c r="P440" s="0" t="n">
        <f aca="false">O440-O439</f>
        <v>1232</v>
      </c>
      <c r="Q440" s="0" t="n">
        <f aca="false">F$9*(Q$23-P$13*1000/(P440*N$16))*P$13/SUM(P$24:P440)</f>
        <v>818.053575661445</v>
      </c>
      <c r="R440" s="0" t="n">
        <f aca="false">F$9*((Q$23^2 - (P$13*1000/(P440*N$16))^2)/2)/(1000*COUNT(Q$24:Q440)/N$16)</f>
        <v>818.072598780711</v>
      </c>
    </row>
    <row r="441" customFormat="false" ht="13.8" hidden="false" customHeight="false" outlineLevel="0" collapsed="false">
      <c r="A441" s="0" t="n">
        <f aca="false">SUM(M$23:M441)</f>
        <v>2.03771214885621</v>
      </c>
      <c r="B441" s="0" t="n">
        <f aca="false">C441*3600/1609.344</f>
        <v>73.0607890303102</v>
      </c>
      <c r="C441" s="0" t="n">
        <f aca="false">G441</f>
        <v>32.6610951281099</v>
      </c>
      <c r="D441" s="0" t="n">
        <f aca="false">(C441+C440)/2</f>
        <v>32.6621258849671</v>
      </c>
      <c r="E441" s="0" t="n">
        <f aca="false">F441*$F$9</f>
        <v>7.85481048768749</v>
      </c>
      <c r="F441" s="0" t="n">
        <f aca="false">(C440-C441)/0.5</f>
        <v>0.00412302742884663</v>
      </c>
      <c r="G441" s="0" t="n">
        <f aca="false">G440-L440</f>
        <v>32.6610951281099</v>
      </c>
      <c r="H441" s="0" t="n">
        <f aca="false">G441*G441</f>
        <v>1066.74713496744</v>
      </c>
      <c r="I441" s="0" t="n">
        <f aca="false">1000*COUNT(Q$24:Q441)/N$16</f>
        <v>67.2674605728999</v>
      </c>
      <c r="J441" s="0" t="n">
        <f aca="false">$F$22*H441+$E$22*G441+$D$22</f>
        <v>797.030913793768</v>
      </c>
      <c r="K441" s="0" t="n">
        <f aca="false">J441/$F$9</f>
        <v>0.418365322035653</v>
      </c>
      <c r="L441" s="0" t="n">
        <f aca="false">K441*M441</f>
        <v>0.00206145482319322</v>
      </c>
      <c r="M441" s="0" t="n">
        <f aca="false">N441</f>
        <v>0.00492740366998568</v>
      </c>
      <c r="N441" s="0" t="n">
        <f aca="false">3600/(B441*N$15)</f>
        <v>0.00492740366998568</v>
      </c>
      <c r="O441" s="0" t="n">
        <f aca="false">ROUND(A441*P$13,0)</f>
        <v>509428</v>
      </c>
      <c r="P441" s="0" t="n">
        <f aca="false">O441-O440</f>
        <v>1232</v>
      </c>
      <c r="Q441" s="0" t="n">
        <f aca="false">F$9*(Q$23-P$13*1000/(P441*N$16))*P$13/SUM(P$24:P441)</f>
        <v>816.070524737027</v>
      </c>
      <c r="R441" s="0" t="n">
        <f aca="false">F$9*((Q$23^2 - (P$13*1000/(P441*N$16))^2)/2)/(1000*COUNT(Q$24:Q441)/N$16)</f>
        <v>816.115487300374</v>
      </c>
    </row>
    <row r="442" customFormat="false" ht="13.8" hidden="false" customHeight="false" outlineLevel="0" collapsed="false">
      <c r="A442" s="0" t="n">
        <f aca="false">SUM(M$23:M442)</f>
        <v>2.04263986354643</v>
      </c>
      <c r="B442" s="0" t="n">
        <f aca="false">C442*3600/1609.344</f>
        <v>73.0561776872017</v>
      </c>
      <c r="C442" s="0" t="n">
        <f aca="false">G442</f>
        <v>32.6590336732867</v>
      </c>
      <c r="D442" s="0" t="n">
        <f aca="false">(C442+C441)/2</f>
        <v>32.6600644006983</v>
      </c>
      <c r="E442" s="0" t="n">
        <f aca="false">F442*$F$9</f>
        <v>7.85458609943376</v>
      </c>
      <c r="F442" s="0" t="n">
        <f aca="false">(C441-C442)/0.5</f>
        <v>0.00412290964638373</v>
      </c>
      <c r="G442" s="0" t="n">
        <f aca="false">G441-L441</f>
        <v>32.6590336732867</v>
      </c>
      <c r="H442" s="0" t="n">
        <f aca="false">G442*G442</f>
        <v>1066.61248047287</v>
      </c>
      <c r="I442" s="0" t="n">
        <f aca="false">1000*COUNT(Q$24:Q442)/N$16</f>
        <v>67.4283875120695</v>
      </c>
      <c r="J442" s="0" t="n">
        <f aca="false">$F$22*H442+$E$22*G442+$D$22</f>
        <v>796.957841889613</v>
      </c>
      <c r="K442" s="0" t="n">
        <f aca="false">J442/$F$9</f>
        <v>0.4183269662452</v>
      </c>
      <c r="L442" s="0" t="n">
        <f aca="false">K442*M442</f>
        <v>0.00206139593687851</v>
      </c>
      <c r="M442" s="0" t="n">
        <f aca="false">N442</f>
        <v>0.00492771469021252</v>
      </c>
      <c r="N442" s="0" t="n">
        <f aca="false">3600/(B442*N$15)</f>
        <v>0.00492771469021252</v>
      </c>
      <c r="O442" s="0" t="n">
        <f aca="false">ROUND(A442*P$13,0)</f>
        <v>510660</v>
      </c>
      <c r="P442" s="0" t="n">
        <f aca="false">O442-O441</f>
        <v>1232</v>
      </c>
      <c r="Q442" s="0" t="n">
        <f aca="false">F$9*(Q$23-P$13*1000/(P442*N$16))*P$13/SUM(P$24:P442)</f>
        <v>814.097064825599</v>
      </c>
      <c r="R442" s="0" t="n">
        <f aca="false">F$9*((Q$23^2 - (P$13*1000/(P442*N$16))^2)/2)/(1000*COUNT(Q$24:Q442)/N$16)</f>
        <v>814.167717640946</v>
      </c>
    </row>
    <row r="443" customFormat="false" ht="13.8" hidden="false" customHeight="false" outlineLevel="0" collapsed="false">
      <c r="A443" s="0" t="n">
        <f aca="false">SUM(M$23:M443)</f>
        <v>2.04756788928725</v>
      </c>
      <c r="B443" s="0" t="n">
        <f aca="false">C443*3600/1609.344</f>
        <v>73.0515664758182</v>
      </c>
      <c r="C443" s="0" t="n">
        <f aca="false">G443</f>
        <v>32.6569722773498</v>
      </c>
      <c r="D443" s="0" t="n">
        <f aca="false">(C443+C442)/2</f>
        <v>32.6580029753182</v>
      </c>
      <c r="E443" s="0" t="n">
        <f aca="false">F443*$F$9</f>
        <v>7.8543617299147</v>
      </c>
      <c r="F443" s="0" t="n">
        <f aca="false">(C442-C443)/0.5</f>
        <v>0.00412279187375475</v>
      </c>
      <c r="G443" s="0" t="n">
        <f aca="false">G442-L442</f>
        <v>32.6569722773498</v>
      </c>
      <c r="H443" s="0" t="n">
        <f aca="false">G443*G443</f>
        <v>1066.47783832359</v>
      </c>
      <c r="I443" s="0" t="n">
        <f aca="false">1000*COUNT(Q$24:Q443)/N$16</f>
        <v>67.5893144512391</v>
      </c>
      <c r="J443" s="0" t="n">
        <f aca="false">$F$22*H443+$E$22*G443+$D$22</f>
        <v>796.884776196698</v>
      </c>
      <c r="K443" s="0" t="n">
        <f aca="false">J443/$F$9</f>
        <v>0.418288613715057</v>
      </c>
      <c r="L443" s="0" t="n">
        <f aca="false">K443*M443</f>
        <v>0.0020613370554794</v>
      </c>
      <c r="M443" s="0" t="n">
        <f aca="false">N443</f>
        <v>0.00492802574081924</v>
      </c>
      <c r="N443" s="0" t="n">
        <f aca="false">3600/(B443*N$15)</f>
        <v>0.00492802574081924</v>
      </c>
      <c r="O443" s="0" t="n">
        <f aca="false">ROUND(A443*P$13,0)</f>
        <v>511892</v>
      </c>
      <c r="P443" s="0" t="n">
        <f aca="false">O443-O442</f>
        <v>1232</v>
      </c>
      <c r="Q443" s="0" t="n">
        <f aca="false">F$9*(Q$23-P$13*1000/(P443*N$16))*P$13/SUM(P$24:P443)</f>
        <v>812.133126514709</v>
      </c>
      <c r="R443" s="0" t="n">
        <f aca="false">F$9*((Q$23^2 - (P$13*1000/(P443*N$16))^2)/2)/(1000*COUNT(Q$24:Q443)/N$16)</f>
        <v>812.229223075134</v>
      </c>
    </row>
    <row r="444" customFormat="false" ht="13.8" hidden="false" customHeight="false" outlineLevel="0" collapsed="false">
      <c r="A444" s="0" t="n">
        <f aca="false">SUM(M$23:M444)</f>
        <v>2.05249622610906</v>
      </c>
      <c r="B444" s="0" t="n">
        <f aca="false">C444*3600/1609.344</f>
        <v>73.0469553961487</v>
      </c>
      <c r="C444" s="0" t="n">
        <f aca="false">G444</f>
        <v>32.6549109402943</v>
      </c>
      <c r="D444" s="0" t="n">
        <f aca="false">(C444+C443)/2</f>
        <v>32.655941608822</v>
      </c>
      <c r="E444" s="0" t="n">
        <f aca="false">F444*$F$9</f>
        <v>7.8541373791303</v>
      </c>
      <c r="F444" s="0" t="n">
        <f aca="false">(C443-C444)/0.5</f>
        <v>0.00412267411095968</v>
      </c>
      <c r="G444" s="0" t="n">
        <f aca="false">G443-L443</f>
        <v>32.6549109402943</v>
      </c>
      <c r="H444" s="0" t="n">
        <f aca="false">G444*G444</f>
        <v>1066.34320851855</v>
      </c>
      <c r="I444" s="0" t="n">
        <f aca="false">1000*COUNT(Q$24:Q444)/N$16</f>
        <v>67.7502413904088</v>
      </c>
      <c r="J444" s="0" t="n">
        <f aca="false">$F$22*H444+$E$22*G444+$D$22</f>
        <v>796.811716714494</v>
      </c>
      <c r="K444" s="0" t="n">
        <f aca="false">J444/$F$9</f>
        <v>0.418250264444946</v>
      </c>
      <c r="L444" s="0" t="n">
        <f aca="false">K444*M444</f>
        <v>0.00206127817899607</v>
      </c>
      <c r="M444" s="0" t="n">
        <f aca="false">N444</f>
        <v>0.00492833682181065</v>
      </c>
      <c r="N444" s="0" t="n">
        <f aca="false">3600/(B444*N$15)</f>
        <v>0.00492833682181065</v>
      </c>
      <c r="O444" s="0" t="n">
        <f aca="false">ROUND(A444*P$13,0)</f>
        <v>513124</v>
      </c>
      <c r="P444" s="0" t="n">
        <f aca="false">O444-O443</f>
        <v>1232</v>
      </c>
      <c r="Q444" s="0" t="n">
        <f aca="false">F$9*(Q$23-P$13*1000/(P444*N$16))*P$13/SUM(P$24:P444)</f>
        <v>810.178641060099</v>
      </c>
      <c r="R444" s="0" t="n">
        <f aca="false">F$9*((Q$23^2 - (P$13*1000/(P444*N$16))^2)/2)/(1000*COUNT(Q$24:Q444)/N$16)</f>
        <v>810.299937509635</v>
      </c>
    </row>
    <row r="445" customFormat="false" ht="13.8" hidden="false" customHeight="false" outlineLevel="0" collapsed="false">
      <c r="A445" s="0" t="n">
        <f aca="false">SUM(M$23:M445)</f>
        <v>2.05742487404225</v>
      </c>
      <c r="B445" s="0" t="n">
        <f aca="false">C445*3600/1609.344</f>
        <v>73.042344448182</v>
      </c>
      <c r="C445" s="0" t="n">
        <f aca="false">G445</f>
        <v>32.6528496621153</v>
      </c>
      <c r="D445" s="0" t="n">
        <f aca="false">(C445+C444)/2</f>
        <v>32.6538803012048</v>
      </c>
      <c r="E445" s="0" t="n">
        <f aca="false">F445*$F$9</f>
        <v>7.85391304708055</v>
      </c>
      <c r="F445" s="0" t="n">
        <f aca="false">(C444-C445)/0.5</f>
        <v>0.00412255635799852</v>
      </c>
      <c r="G445" s="0" t="n">
        <f aca="false">G444-L444</f>
        <v>32.6528496621153</v>
      </c>
      <c r="H445" s="0" t="n">
        <f aca="false">G445*G445</f>
        <v>1066.2085910567</v>
      </c>
      <c r="I445" s="0" t="n">
        <f aca="false">1000*COUNT(Q$24:Q445)/N$16</f>
        <v>67.9111683295784</v>
      </c>
      <c r="J445" s="0" t="n">
        <f aca="false">$F$22*H445+$E$22*G445+$D$22</f>
        <v>796.738663442474</v>
      </c>
      <c r="K445" s="0" t="n">
        <f aca="false">J445/$F$9</f>
        <v>0.41821191843459</v>
      </c>
      <c r="L445" s="0" t="n">
        <f aca="false">K445*M445</f>
        <v>0.00206121930742873</v>
      </c>
      <c r="M445" s="0" t="n">
        <f aca="false">N445</f>
        <v>0.00492864793319158</v>
      </c>
      <c r="N445" s="0" t="n">
        <f aca="false">3600/(B445*N$15)</f>
        <v>0.00492864793319158</v>
      </c>
      <c r="O445" s="0" t="n">
        <f aca="false">ROUND(A445*P$13,0)</f>
        <v>514356</v>
      </c>
      <c r="P445" s="0" t="n">
        <f aca="false">O445-O444</f>
        <v>1232</v>
      </c>
      <c r="Q445" s="0" t="n">
        <f aca="false">F$9*(Q$23-P$13*1000/(P445*N$16))*P$13/SUM(P$24:P445)</f>
        <v>808.233540377682</v>
      </c>
      <c r="R445" s="0" t="n">
        <f aca="false">F$9*((Q$23^2 - (P$13*1000/(P445*N$16))^2)/2)/(1000*COUNT(Q$24:Q445)/N$16)</f>
        <v>808.379795477621</v>
      </c>
    </row>
    <row r="446" customFormat="false" ht="13.8" hidden="false" customHeight="false" outlineLevel="0" collapsed="false">
      <c r="A446" s="0" t="n">
        <f aca="false">SUM(M$23:M446)</f>
        <v>2.06235383311722</v>
      </c>
      <c r="B446" s="0" t="n">
        <f aca="false">C446*3600/1609.344</f>
        <v>73.0377336319074</v>
      </c>
      <c r="C446" s="0" t="n">
        <f aca="false">G446</f>
        <v>32.6507884428079</v>
      </c>
      <c r="D446" s="0" t="n">
        <f aca="false">(C446+C445)/2</f>
        <v>32.6518190524616</v>
      </c>
      <c r="E446" s="0" t="n">
        <f aca="false">F446*$F$9</f>
        <v>7.85368873373839</v>
      </c>
      <c r="F446" s="0" t="n">
        <f aca="false">(C445-C446)/0.5</f>
        <v>0.00412243861485706</v>
      </c>
      <c r="G446" s="0" t="n">
        <f aca="false">G445-L445</f>
        <v>32.6507884428079</v>
      </c>
      <c r="H446" s="0" t="n">
        <f aca="false">G446*G446</f>
        <v>1066.073985937</v>
      </c>
      <c r="I446" s="0" t="n">
        <f aca="false">1000*COUNT(Q$24:Q446)/N$16</f>
        <v>68.072095268748</v>
      </c>
      <c r="J446" s="0" t="n">
        <f aca="false">$F$22*H446+$E$22*G446+$D$22</f>
        <v>796.665616380111</v>
      </c>
      <c r="K446" s="0" t="n">
        <f aca="false">J446/$F$9</f>
        <v>0.418173575683712</v>
      </c>
      <c r="L446" s="0" t="n">
        <f aca="false">K446*M446</f>
        <v>0.00206116044077756</v>
      </c>
      <c r="M446" s="0" t="n">
        <f aca="false">N446</f>
        <v>0.00492895907496683</v>
      </c>
      <c r="N446" s="0" t="n">
        <f aca="false">3600/(B446*N$15)</f>
        <v>0.00492895907496683</v>
      </c>
      <c r="O446" s="0" t="n">
        <f aca="false">ROUND(A446*P$13,0)</f>
        <v>515588</v>
      </c>
      <c r="P446" s="0" t="n">
        <f aca="false">O446-O445</f>
        <v>1232</v>
      </c>
      <c r="Q446" s="0" t="n">
        <f aca="false">F$9*(Q$23-P$13*1000/(P446*N$16))*P$13/SUM(P$24:P446)</f>
        <v>806.297757035642</v>
      </c>
      <c r="R446" s="0" t="n">
        <f aca="false">F$9*((Q$23^2 - (P$13*1000/(P446*N$16))^2)/2)/(1000*COUNT(Q$24:Q446)/N$16)</f>
        <v>806.468732131339</v>
      </c>
    </row>
    <row r="447" customFormat="false" ht="13.8" hidden="false" customHeight="false" outlineLevel="0" collapsed="false">
      <c r="A447" s="0" t="n">
        <f aca="false">SUM(M$23:M447)</f>
        <v>2.06728310336436</v>
      </c>
      <c r="B447" s="0" t="n">
        <f aca="false">C447*3600/1609.344</f>
        <v>73.0331229473137</v>
      </c>
      <c r="C447" s="0" t="n">
        <f aca="false">G447</f>
        <v>32.6487272823671</v>
      </c>
      <c r="D447" s="0" t="n">
        <f aca="false">(C447+C446)/2</f>
        <v>32.6497578625875</v>
      </c>
      <c r="E447" s="0" t="n">
        <f aca="false">F447*$F$9</f>
        <v>7.85346443913089</v>
      </c>
      <c r="F447" s="0" t="n">
        <f aca="false">(C446-C447)/0.5</f>
        <v>0.00412232088154951</v>
      </c>
      <c r="G447" s="0" t="n">
        <f aca="false">G446-L446</f>
        <v>32.6487272823671</v>
      </c>
      <c r="H447" s="0" t="n">
        <f aca="false">G447*G447</f>
        <v>1065.93939315838</v>
      </c>
      <c r="I447" s="0" t="n">
        <f aca="false">1000*COUNT(Q$24:Q447)/N$16</f>
        <v>68.2330222079176</v>
      </c>
      <c r="J447" s="0" t="n">
        <f aca="false">$F$22*H447+$E$22*G447+$D$22</f>
        <v>796.592575526876</v>
      </c>
      <c r="K447" s="0" t="n">
        <f aca="false">J447/$F$9</f>
        <v>0.418135236192036</v>
      </c>
      <c r="L447" s="0" t="n">
        <f aca="false">K447*M447</f>
        <v>0.00206110157904277</v>
      </c>
      <c r="M447" s="0" t="n">
        <f aca="false">N447</f>
        <v>0.00492927024714122</v>
      </c>
      <c r="N447" s="0" t="n">
        <f aca="false">3600/(B447*N$15)</f>
        <v>0.00492927024714122</v>
      </c>
      <c r="O447" s="0" t="n">
        <f aca="false">ROUND(A447*P$13,0)</f>
        <v>516821</v>
      </c>
      <c r="P447" s="0" t="n">
        <f aca="false">O447-O446</f>
        <v>1233</v>
      </c>
      <c r="Q447" s="0" t="n">
        <f aca="false">F$9*(Q$23-P$13*1000/(P447*N$16))*P$13/SUM(P$24:P447)</f>
        <v>828.833461816118</v>
      </c>
      <c r="R447" s="0" t="n">
        <f aca="false">F$9*((Q$23^2 - (P$13*1000/(P447*N$16))^2)/2)/(1000*COUNT(Q$24:Q447)/N$16)</f>
        <v>828.704709651824</v>
      </c>
    </row>
    <row r="448" customFormat="false" ht="13.8" hidden="false" customHeight="false" outlineLevel="0" collapsed="false">
      <c r="A448" s="0" t="n">
        <f aca="false">SUM(M$23:M448)</f>
        <v>2.07221268481408</v>
      </c>
      <c r="B448" s="0" t="n">
        <f aca="false">C448*3600/1609.344</f>
        <v>73.0285123943899</v>
      </c>
      <c r="C448" s="0" t="n">
        <f aca="false">G448</f>
        <v>32.6466661807881</v>
      </c>
      <c r="D448" s="0" t="n">
        <f aca="false">(C448+C447)/2</f>
        <v>32.6476967315776</v>
      </c>
      <c r="E448" s="0" t="n">
        <f aca="false">F448*$F$9</f>
        <v>7.85324016328512</v>
      </c>
      <c r="F448" s="0" t="n">
        <f aca="false">(C447-C448)/0.5</f>
        <v>0.00412220315809009</v>
      </c>
      <c r="G448" s="0" t="n">
        <f aca="false">G447-L447</f>
        <v>32.6466661807881</v>
      </c>
      <c r="H448" s="0" t="n">
        <f aca="false">G448*G448</f>
        <v>1065.80481271981</v>
      </c>
      <c r="I448" s="0" t="n">
        <f aca="false">1000*COUNT(Q$24:Q448)/N$16</f>
        <v>68.3939491470872</v>
      </c>
      <c r="J448" s="0" t="n">
        <f aca="false">$F$22*H448+$E$22*G448+$D$22</f>
        <v>796.519540882243</v>
      </c>
      <c r="K448" s="0" t="n">
        <f aca="false">J448/$F$9</f>
        <v>0.418096899959284</v>
      </c>
      <c r="L448" s="0" t="n">
        <f aca="false">K448*M448</f>
        <v>0.00206104272222455</v>
      </c>
      <c r="M448" s="0" t="n">
        <f aca="false">N448</f>
        <v>0.00492958144971957</v>
      </c>
      <c r="N448" s="0" t="n">
        <f aca="false">3600/(B448*N$15)</f>
        <v>0.00492958144971957</v>
      </c>
      <c r="O448" s="0" t="n">
        <f aca="false">ROUND(A448*P$13,0)</f>
        <v>518053</v>
      </c>
      <c r="P448" s="0" t="n">
        <f aca="false">O448-O447</f>
        <v>1232</v>
      </c>
      <c r="Q448" s="0" t="n">
        <f aca="false">F$9*(Q$23-P$13*1000/(P448*N$16))*P$13/SUM(P$24:P448)</f>
        <v>802.452323283506</v>
      </c>
      <c r="R448" s="0" t="n">
        <f aca="false">F$9*((Q$23^2 - (P$13*1000/(P448*N$16))^2)/2)/(1000*COUNT(Q$24:Q448)/N$16)</f>
        <v>802.673585156603</v>
      </c>
    </row>
    <row r="449" customFormat="false" ht="13.8" hidden="false" customHeight="false" outlineLevel="0" collapsed="false">
      <c r="A449" s="0" t="n">
        <f aca="false">SUM(M$23:M449)</f>
        <v>2.07714257749678</v>
      </c>
      <c r="B449" s="0" t="n">
        <f aca="false">C449*3600/1609.344</f>
        <v>73.0239019731251</v>
      </c>
      <c r="C449" s="0" t="n">
        <f aca="false">G449</f>
        <v>32.6446051380658</v>
      </c>
      <c r="D449" s="0" t="n">
        <f aca="false">(C449+C448)/2</f>
        <v>32.6456356594269</v>
      </c>
      <c r="E449" s="0" t="n">
        <f aca="false">F449*$F$9</f>
        <v>7.85301590614693</v>
      </c>
      <c r="F449" s="0" t="n">
        <f aca="false">(C448-C449)/0.5</f>
        <v>0.00412208544445036</v>
      </c>
      <c r="G449" s="0" t="n">
        <f aca="false">G448-L448</f>
        <v>32.6446051380658</v>
      </c>
      <c r="H449" s="0" t="n">
        <f aca="false">G449*G449</f>
        <v>1065.67024462023</v>
      </c>
      <c r="I449" s="0" t="n">
        <f aca="false">1000*COUNT(Q$24:Q449)/N$16</f>
        <v>68.5548760862568</v>
      </c>
      <c r="J449" s="0" t="n">
        <f aca="false">$F$22*H449+$E$22*G449+$D$22</f>
        <v>796.446512445685</v>
      </c>
      <c r="K449" s="0" t="n">
        <f aca="false">J449/$F$9</f>
        <v>0.41805856698518</v>
      </c>
      <c r="L449" s="0" t="n">
        <f aca="false">K449*M449</f>
        <v>0.00206098387032308</v>
      </c>
      <c r="M449" s="0" t="n">
        <f aca="false">N449</f>
        <v>0.00492989268270669</v>
      </c>
      <c r="N449" s="0" t="n">
        <f aca="false">3600/(B449*N$15)</f>
        <v>0.00492989268270669</v>
      </c>
      <c r="O449" s="0" t="n">
        <f aca="false">ROUND(A449*P$13,0)</f>
        <v>519286</v>
      </c>
      <c r="P449" s="0" t="n">
        <f aca="false">O449-O448</f>
        <v>1233</v>
      </c>
      <c r="Q449" s="0" t="n">
        <f aca="false">F$9*(Q$23-P$13*1000/(P449*N$16))*P$13/SUM(P$24:P449)</f>
        <v>824.889957294906</v>
      </c>
      <c r="R449" s="0" t="n">
        <f aca="false">F$9*((Q$23^2 - (P$13*1000/(P449*N$16))^2)/2)/(1000*COUNT(Q$24:Q449)/N$16)</f>
        <v>824.814077212144</v>
      </c>
    </row>
    <row r="450" customFormat="false" ht="13.8" hidden="false" customHeight="false" outlineLevel="0" collapsed="false">
      <c r="A450" s="0" t="n">
        <f aca="false">SUM(M$23:M450)</f>
        <v>2.08207278144289</v>
      </c>
      <c r="B450" s="0" t="n">
        <f aca="false">C450*3600/1609.344</f>
        <v>73.0192916835082</v>
      </c>
      <c r="C450" s="0" t="n">
        <f aca="false">G450</f>
        <v>32.6425441541955</v>
      </c>
      <c r="D450" s="0" t="n">
        <f aca="false">(C450+C449)/2</f>
        <v>32.6435746461307</v>
      </c>
      <c r="E450" s="0" t="n">
        <f aca="false">F450*$F$9</f>
        <v>7.8527916677434</v>
      </c>
      <c r="F450" s="0" t="n">
        <f aca="false">(C449-C450)/0.5</f>
        <v>0.00412196774064455</v>
      </c>
      <c r="G450" s="0" t="n">
        <f aca="false">G449-L449</f>
        <v>32.6425441541955</v>
      </c>
      <c r="H450" s="0" t="n">
        <f aca="false">G450*G450</f>
        <v>1065.5356888586</v>
      </c>
      <c r="I450" s="0" t="n">
        <f aca="false">1000*COUNT(Q$24:Q450)/N$16</f>
        <v>68.7158030254265</v>
      </c>
      <c r="J450" s="0" t="n">
        <f aca="false">$F$22*H450+$E$22*G450+$D$22</f>
        <v>796.373490216673</v>
      </c>
      <c r="K450" s="0" t="n">
        <f aca="false">J450/$F$9</f>
        <v>0.418020237269447</v>
      </c>
      <c r="L450" s="0" t="n">
        <f aca="false">K450*M450</f>
        <v>0.00206092502333858</v>
      </c>
      <c r="M450" s="0" t="n">
        <f aca="false">N450</f>
        <v>0.00493020394610741</v>
      </c>
      <c r="N450" s="0" t="n">
        <f aca="false">3600/(B450*N$15)</f>
        <v>0.00493020394610741</v>
      </c>
      <c r="O450" s="0" t="n">
        <f aca="false">ROUND(A450*P$13,0)</f>
        <v>520518</v>
      </c>
      <c r="P450" s="0" t="n">
        <f aca="false">O450-O449</f>
        <v>1232</v>
      </c>
      <c r="Q450" s="0" t="n">
        <f aca="false">F$9*(Q$23-P$13*1000/(P450*N$16))*P$13/SUM(P$24:P450)</f>
        <v>798.643395079797</v>
      </c>
      <c r="R450" s="0" t="n">
        <f aca="false">F$9*((Q$23^2 - (P$13*1000/(P450*N$16))^2)/2)/(1000*COUNT(Q$24:Q450)/N$16)</f>
        <v>798.913989909968</v>
      </c>
    </row>
    <row r="451" customFormat="false" ht="13.8" hidden="false" customHeight="false" outlineLevel="0" collapsed="false">
      <c r="A451" s="0" t="n">
        <f aca="false">SUM(M$23:M451)</f>
        <v>2.08700329668282</v>
      </c>
      <c r="B451" s="0" t="n">
        <f aca="false">C451*3600/1609.344</f>
        <v>73.0146815255283</v>
      </c>
      <c r="C451" s="0" t="n">
        <f aca="false">G451</f>
        <v>32.6404832291722</v>
      </c>
      <c r="D451" s="0" t="n">
        <f aca="false">(C451+C450)/2</f>
        <v>32.6415136916838</v>
      </c>
      <c r="E451" s="0" t="n">
        <f aca="false">F451*$F$9</f>
        <v>7.85256744807454</v>
      </c>
      <c r="F451" s="0" t="n">
        <f aca="false">(C450-C451)/0.5</f>
        <v>0.00412185004667265</v>
      </c>
      <c r="G451" s="0" t="n">
        <f aca="false">G450-L450</f>
        <v>32.6404832291722</v>
      </c>
      <c r="H451" s="0" t="n">
        <f aca="false">G451*G451</f>
        <v>1065.40114543387</v>
      </c>
      <c r="I451" s="0" t="n">
        <f aca="false">1000*COUNT(Q$24:Q451)/N$16</f>
        <v>68.8767299645961</v>
      </c>
      <c r="J451" s="0" t="n">
        <f aca="false">$F$22*H451+$E$22*G451+$D$22</f>
        <v>796.300474194681</v>
      </c>
      <c r="K451" s="0" t="n">
        <f aca="false">J451/$F$9</f>
        <v>0.417981910811808</v>
      </c>
      <c r="L451" s="0" t="n">
        <f aca="false">K451*M451</f>
        <v>0.00206086618127123</v>
      </c>
      <c r="M451" s="0" t="n">
        <f aca="false">N451</f>
        <v>0.00493051523992654</v>
      </c>
      <c r="N451" s="0" t="n">
        <f aca="false">3600/(B451*N$15)</f>
        <v>0.00493051523992654</v>
      </c>
      <c r="O451" s="0" t="n">
        <f aca="false">ROUND(A451*P$13,0)</f>
        <v>521751</v>
      </c>
      <c r="P451" s="0" t="n">
        <f aca="false">O451-O450</f>
        <v>1233</v>
      </c>
      <c r="Q451" s="0" t="n">
        <f aca="false">F$9*(Q$23-P$13*1000/(P451*N$16))*P$13/SUM(P$24:P451)</f>
        <v>820.98380065563</v>
      </c>
      <c r="R451" s="0" t="n">
        <f aca="false">F$9*((Q$23^2 - (P$13*1000/(P451*N$16))^2)/2)/(1000*COUNT(Q$24:Q451)/N$16)</f>
        <v>820.959805823302</v>
      </c>
    </row>
    <row r="452" customFormat="false" ht="13.8" hidden="false" customHeight="false" outlineLevel="0" collapsed="false">
      <c r="A452" s="0" t="n">
        <f aca="false">SUM(M$23:M452)</f>
        <v>2.09193412324699</v>
      </c>
      <c r="B452" s="0" t="n">
        <f aca="false">C452*3600/1609.344</f>
        <v>73.0100714991743</v>
      </c>
      <c r="C452" s="0" t="n">
        <f aca="false">G452</f>
        <v>32.6384223629909</v>
      </c>
      <c r="D452" s="0" t="n">
        <f aca="false">(C452+C451)/2</f>
        <v>32.6394527960815</v>
      </c>
      <c r="E452" s="0" t="n">
        <f aca="false">F452*$F$9</f>
        <v>7.8523432471674</v>
      </c>
      <c r="F452" s="0" t="n">
        <f aca="false">(C451-C452)/0.5</f>
        <v>0.00412173236254887</v>
      </c>
      <c r="G452" s="0" t="n">
        <f aca="false">G451-L451</f>
        <v>32.6384223629909</v>
      </c>
      <c r="H452" s="0" t="n">
        <f aca="false">G452*G452</f>
        <v>1065.26661434498</v>
      </c>
      <c r="I452" s="0" t="n">
        <f aca="false">1000*COUNT(Q$24:Q452)/N$16</f>
        <v>69.0376569037657</v>
      </c>
      <c r="J452" s="0" t="n">
        <f aca="false">$F$22*H452+$E$22*G452+$D$22</f>
        <v>796.22746437918</v>
      </c>
      <c r="K452" s="0" t="n">
        <f aca="false">J452/$F$9</f>
        <v>0.417943587611986</v>
      </c>
      <c r="L452" s="0" t="n">
        <f aca="false">K452*M452</f>
        <v>0.00206080734412124</v>
      </c>
      <c r="M452" s="0" t="n">
        <f aca="false">N452</f>
        <v>0.00493082656416891</v>
      </c>
      <c r="N452" s="0" t="n">
        <f aca="false">3600/(B452*N$15)</f>
        <v>0.00493082656416891</v>
      </c>
      <c r="O452" s="0" t="n">
        <f aca="false">ROUND(A452*P$13,0)</f>
        <v>522984</v>
      </c>
      <c r="P452" s="0" t="n">
        <f aca="false">O452-O451</f>
        <v>1233</v>
      </c>
      <c r="Q452" s="0" t="n">
        <f aca="false">F$9*(Q$23-P$13*1000/(P452*N$16))*P$13/SUM(P$24:P452)</f>
        <v>819.043777530719</v>
      </c>
      <c r="R452" s="0" t="n">
        <f aca="false">F$9*((Q$23^2 - (P$13*1000/(P452*N$16))^2)/2)/(1000*COUNT(Q$24:Q452)/N$16)</f>
        <v>819.046146602269</v>
      </c>
    </row>
    <row r="453" customFormat="false" ht="13.8" hidden="false" customHeight="false" outlineLevel="0" collapsed="false">
      <c r="A453" s="0" t="n">
        <f aca="false">SUM(M$23:M453)</f>
        <v>2.09686526116583</v>
      </c>
      <c r="B453" s="0" t="n">
        <f aca="false">C453*3600/1609.344</f>
        <v>73.0054616044354</v>
      </c>
      <c r="C453" s="0" t="n">
        <f aca="false">G453</f>
        <v>32.6363615556468</v>
      </c>
      <c r="D453" s="0" t="n">
        <f aca="false">(C453+C452)/2</f>
        <v>32.6373919593188</v>
      </c>
      <c r="E453" s="0" t="n">
        <f aca="false">F453*$F$9</f>
        <v>7.85211906496785</v>
      </c>
      <c r="F453" s="0" t="n">
        <f aca="false">(C452-C453)/0.5</f>
        <v>0.00412161468824479</v>
      </c>
      <c r="G453" s="0" t="n">
        <f aca="false">G452-L452</f>
        <v>32.6363615556468</v>
      </c>
      <c r="H453" s="0" t="n">
        <f aca="false">G453*G453</f>
        <v>1065.1320955909</v>
      </c>
      <c r="I453" s="0" t="n">
        <f aca="false">1000*COUNT(Q$24:Q453)/N$16</f>
        <v>69.1985838429353</v>
      </c>
      <c r="J453" s="0" t="n">
        <f aca="false">$F$22*H453+$E$22*G453+$D$22</f>
        <v>796.154460769645</v>
      </c>
      <c r="K453" s="0" t="n">
        <f aca="false">J453/$F$9</f>
        <v>0.417905267669705</v>
      </c>
      <c r="L453" s="0" t="n">
        <f aca="false">K453*M453</f>
        <v>0.00206074851188878</v>
      </c>
      <c r="M453" s="0" t="n">
        <f aca="false">N453</f>
        <v>0.00493113791883933</v>
      </c>
      <c r="N453" s="0" t="n">
        <f aca="false">3600/(B453*N$15)</f>
        <v>0.00493113791883933</v>
      </c>
      <c r="O453" s="0" t="n">
        <f aca="false">ROUND(A453*P$13,0)</f>
        <v>524216</v>
      </c>
      <c r="P453" s="0" t="n">
        <f aca="false">O453-O452</f>
        <v>1232</v>
      </c>
      <c r="Q453" s="0" t="n">
        <f aca="false">F$9*(Q$23-P$13*1000/(P453*N$16))*P$13/SUM(P$24:P453)</f>
        <v>792.996563481901</v>
      </c>
      <c r="R453" s="0" t="n">
        <f aca="false">F$9*((Q$23^2 - (P$13*1000/(P453*N$16))^2)/2)/(1000*COUNT(Q$24:Q453)/N$16)</f>
        <v>793.340171375712</v>
      </c>
    </row>
    <row r="454" customFormat="false" ht="13.8" hidden="false" customHeight="false" outlineLevel="0" collapsed="false">
      <c r="A454" s="0" t="n">
        <f aca="false">SUM(M$23:M454)</f>
        <v>2.10179671046977</v>
      </c>
      <c r="B454" s="0" t="n">
        <f aca="false">C454*3600/1609.344</f>
        <v>73.0008518413003</v>
      </c>
      <c r="C454" s="0" t="n">
        <f aca="false">G454</f>
        <v>32.6343008071349</v>
      </c>
      <c r="D454" s="0" t="n">
        <f aca="false">(C454+C453)/2</f>
        <v>32.6353311813908</v>
      </c>
      <c r="E454" s="0" t="n">
        <f aca="false">F454*$F$9</f>
        <v>7.85189490150296</v>
      </c>
      <c r="F454" s="0" t="n">
        <f aca="false">(C453-C454)/0.5</f>
        <v>0.00412149702377462</v>
      </c>
      <c r="G454" s="0" t="n">
        <f aca="false">G453-L453</f>
        <v>32.6343008071349</v>
      </c>
      <c r="H454" s="0" t="n">
        <f aca="false">G454*G454</f>
        <v>1064.99758917057</v>
      </c>
      <c r="I454" s="0" t="n">
        <f aca="false">1000*COUNT(Q$24:Q454)/N$16</f>
        <v>69.3595107821049</v>
      </c>
      <c r="J454" s="0" t="n">
        <f aca="false">$F$22*H454+$E$22*G454+$D$22</f>
        <v>796.081463365548</v>
      </c>
      <c r="K454" s="0" t="n">
        <f aca="false">J454/$F$9</f>
        <v>0.417866950984687</v>
      </c>
      <c r="L454" s="0" t="n">
        <f aca="false">K454*M454</f>
        <v>0.00206068968457407</v>
      </c>
      <c r="M454" s="0" t="n">
        <f aca="false">N454</f>
        <v>0.00493144930394264</v>
      </c>
      <c r="N454" s="0" t="n">
        <f aca="false">3600/(B454*N$15)</f>
        <v>0.00493144930394264</v>
      </c>
      <c r="O454" s="0" t="n">
        <f aca="false">ROUND(A454*P$13,0)</f>
        <v>525449</v>
      </c>
      <c r="P454" s="0" t="n">
        <f aca="false">O454-O453</f>
        <v>1233</v>
      </c>
      <c r="Q454" s="0" t="n">
        <f aca="false">F$9*(Q$23-P$13*1000/(P454*N$16))*P$13/SUM(P$24:P454)</f>
        <v>815.192663057228</v>
      </c>
      <c r="R454" s="0" t="n">
        <f aca="false">F$9*((Q$23^2 - (P$13*1000/(P454*N$16))^2)/2)/(1000*COUNT(Q$24:Q454)/N$16)</f>
        <v>815.245468427781</v>
      </c>
    </row>
    <row r="455" customFormat="false" ht="13.8" hidden="false" customHeight="false" outlineLevel="0" collapsed="false">
      <c r="A455" s="0" t="n">
        <f aca="false">SUM(M$23:M455)</f>
        <v>2.10672847118925</v>
      </c>
      <c r="B455" s="0" t="n">
        <f aca="false">C455*3600/1609.344</f>
        <v>72.9962422097582</v>
      </c>
      <c r="C455" s="0" t="n">
        <f aca="false">G455</f>
        <v>32.6322401174503</v>
      </c>
      <c r="D455" s="0" t="n">
        <f aca="false">(C455+C454)/2</f>
        <v>32.6332704622926</v>
      </c>
      <c r="E455" s="0" t="n">
        <f aca="false">F455*$F$9</f>
        <v>7.8516707567998</v>
      </c>
      <c r="F455" s="0" t="n">
        <f aca="false">(C454-C455)/0.5</f>
        <v>0.00412137936915258</v>
      </c>
      <c r="G455" s="0" t="n">
        <f aca="false">G454-L454</f>
        <v>32.6322401174503</v>
      </c>
      <c r="H455" s="0" t="n">
        <f aca="false">G455*G455</f>
        <v>1064.86309508293</v>
      </c>
      <c r="I455" s="0" t="n">
        <f aca="false">1000*COUNT(Q$24:Q455)/N$16</f>
        <v>69.5204377212746</v>
      </c>
      <c r="J455" s="0" t="n">
        <f aca="false">$F$22*H455+$E$22*G455+$D$22</f>
        <v>796.008472166361</v>
      </c>
      <c r="K455" s="0" t="n">
        <f aca="false">J455/$F$9</f>
        <v>0.417828637556657</v>
      </c>
      <c r="L455" s="0" t="n">
        <f aca="false">K455*M455</f>
        <v>0.00206063086217729</v>
      </c>
      <c r="M455" s="0" t="n">
        <f aca="false">N455</f>
        <v>0.00493176071948365</v>
      </c>
      <c r="N455" s="0" t="n">
        <f aca="false">3600/(B455*N$15)</f>
        <v>0.00493176071948365</v>
      </c>
      <c r="O455" s="0" t="n">
        <f aca="false">ROUND(A455*P$13,0)</f>
        <v>526682</v>
      </c>
      <c r="P455" s="0" t="n">
        <f aca="false">O455-O454</f>
        <v>1233</v>
      </c>
      <c r="Q455" s="0" t="n">
        <f aca="false">F$9*(Q$23-P$13*1000/(P455*N$16))*P$13/SUM(P$24:P455)</f>
        <v>813.279880976111</v>
      </c>
      <c r="R455" s="0" t="n">
        <f aca="false">F$9*((Q$23^2 - (P$13*1000/(P455*N$16))^2)/2)/(1000*COUNT(Q$24:Q455)/N$16)</f>
        <v>813.358326139753</v>
      </c>
    </row>
    <row r="456" customFormat="false" ht="13.8" hidden="false" customHeight="false" outlineLevel="0" collapsed="false">
      <c r="A456" s="0" t="n">
        <f aca="false">SUM(M$23:M456)</f>
        <v>2.11166054335472</v>
      </c>
      <c r="B456" s="0" t="n">
        <f aca="false">C456*3600/1609.344</f>
        <v>72.9916327097981</v>
      </c>
      <c r="C456" s="0" t="n">
        <f aca="false">G456</f>
        <v>32.6301794865881</v>
      </c>
      <c r="D456" s="0" t="n">
        <f aca="false">(C456+C455)/2</f>
        <v>32.6312098020192</v>
      </c>
      <c r="E456" s="0" t="n">
        <f aca="false">F456*$F$9</f>
        <v>7.85144663080422</v>
      </c>
      <c r="F456" s="0" t="n">
        <f aca="false">(C455-C456)/0.5</f>
        <v>0.00412126172435023</v>
      </c>
      <c r="G456" s="0" t="n">
        <f aca="false">G455-L455</f>
        <v>32.6301794865881</v>
      </c>
      <c r="H456" s="0" t="n">
        <f aca="false">G456*G456</f>
        <v>1064.72861332696</v>
      </c>
      <c r="I456" s="0" t="n">
        <f aca="false">1000*COUNT(Q$24:Q456)/N$16</f>
        <v>69.6813646604442</v>
      </c>
      <c r="J456" s="0" t="n">
        <f aca="false">$F$22*H456+$E$22*G456+$D$22</f>
        <v>795.935487171557</v>
      </c>
      <c r="K456" s="0" t="n">
        <f aca="false">J456/$F$9</f>
        <v>0.417790327385337</v>
      </c>
      <c r="L456" s="0" t="n">
        <f aca="false">K456*M456</f>
        <v>0.00206057204469865</v>
      </c>
      <c r="M456" s="0" t="n">
        <f aca="false">N456</f>
        <v>0.00493207216546719</v>
      </c>
      <c r="N456" s="0" t="n">
        <f aca="false">3600/(B456*N$15)</f>
        <v>0.00493207216546719</v>
      </c>
      <c r="O456" s="0" t="n">
        <f aca="false">ROUND(A456*P$13,0)</f>
        <v>527915</v>
      </c>
      <c r="P456" s="0" t="n">
        <f aca="false">O456-O455</f>
        <v>1233</v>
      </c>
      <c r="Q456" s="0" t="n">
        <f aca="false">F$9*(Q$23-P$13*1000/(P456*N$16))*P$13/SUM(P$24:P456)</f>
        <v>811.376054251519</v>
      </c>
      <c r="R456" s="0" t="n">
        <f aca="false">F$9*((Q$23^2 - (P$13*1000/(P456*N$16))^2)/2)/(1000*COUNT(Q$24:Q456)/N$16)</f>
        <v>811.479900444281</v>
      </c>
    </row>
    <row r="457" customFormat="false" ht="13.8" hidden="false" customHeight="false" outlineLevel="0" collapsed="false">
      <c r="A457" s="0" t="n">
        <f aca="false">SUM(M$23:M457)</f>
        <v>2.11659292699662</v>
      </c>
      <c r="B457" s="0" t="n">
        <f aca="false">C457*3600/1609.344</f>
        <v>72.9870233414089</v>
      </c>
      <c r="C457" s="0" t="n">
        <f aca="false">G457</f>
        <v>32.6281189145434</v>
      </c>
      <c r="D457" s="0" t="n">
        <f aca="false">(C457+C456)/2</f>
        <v>32.6291492005658</v>
      </c>
      <c r="E457" s="0" t="n">
        <f aca="false">F457*$F$9</f>
        <v>7.85122252357037</v>
      </c>
      <c r="F457" s="0" t="n">
        <f aca="false">(C456-C457)/0.5</f>
        <v>0.00412114408939601</v>
      </c>
      <c r="G457" s="0" t="n">
        <f aca="false">G456-L456</f>
        <v>32.6281189145434</v>
      </c>
      <c r="H457" s="0" t="n">
        <f aca="false">G457*G457</f>
        <v>1064.59414390159</v>
      </c>
      <c r="I457" s="0" t="n">
        <f aca="false">1000*COUNT(Q$24:Q457)/N$16</f>
        <v>69.8422915996138</v>
      </c>
      <c r="J457" s="0" t="n">
        <f aca="false">$F$22*H457+$E$22*G457+$D$22</f>
        <v>795.86250838061</v>
      </c>
      <c r="K457" s="0" t="n">
        <f aca="false">J457/$F$9</f>
        <v>0.417752020470451</v>
      </c>
      <c r="L457" s="0" t="n">
        <f aca="false">K457*M457</f>
        <v>0.00206051323213833</v>
      </c>
      <c r="M457" s="0" t="n">
        <f aca="false">N457</f>
        <v>0.0049323836418981</v>
      </c>
      <c r="N457" s="0" t="n">
        <f aca="false">3600/(B457*N$15)</f>
        <v>0.0049323836418981</v>
      </c>
      <c r="O457" s="0" t="n">
        <f aca="false">ROUND(A457*P$13,0)</f>
        <v>529148</v>
      </c>
      <c r="P457" s="0" t="n">
        <f aca="false">O457-O456</f>
        <v>1233</v>
      </c>
      <c r="Q457" s="0" t="n">
        <f aca="false">F$9*(Q$23-P$13*1000/(P457*N$16))*P$13/SUM(P$24:P457)</f>
        <v>809.481120138894</v>
      </c>
      <c r="R457" s="0" t="n">
        <f aca="false">F$9*((Q$23^2 - (P$13*1000/(P457*N$16))^2)/2)/(1000*COUNT(Q$24:Q457)/N$16)</f>
        <v>809.610131088418</v>
      </c>
    </row>
    <row r="458" customFormat="false" ht="13.8" hidden="false" customHeight="false" outlineLevel="0" collapsed="false">
      <c r="A458" s="0" t="n">
        <f aca="false">SUM(M$23:M458)</f>
        <v>2.1215256221454</v>
      </c>
      <c r="B458" s="0" t="n">
        <f aca="false">C458*3600/1609.344</f>
        <v>72.9824141045797</v>
      </c>
      <c r="C458" s="0" t="n">
        <f aca="false">G458</f>
        <v>32.6260584013113</v>
      </c>
      <c r="D458" s="0" t="n">
        <f aca="false">(C458+C457)/2</f>
        <v>32.6270886579274</v>
      </c>
      <c r="E458" s="0" t="n">
        <f aca="false">F458*$F$9</f>
        <v>7.85099843507119</v>
      </c>
      <c r="F458" s="0" t="n">
        <f aca="false">(C457-C458)/0.5</f>
        <v>0.0041210264642757</v>
      </c>
      <c r="G458" s="0" t="n">
        <f aca="false">G457-L457</f>
        <v>32.6260584013113</v>
      </c>
      <c r="H458" s="0" t="n">
        <f aca="false">G458*G458</f>
        <v>1064.45968680578</v>
      </c>
      <c r="I458" s="0" t="n">
        <f aca="false">1000*COUNT(Q$24:Q458)/N$16</f>
        <v>70.0032185387834</v>
      </c>
      <c r="J458" s="0" t="n">
        <f aca="false">$F$22*H458+$E$22*G458+$D$22</f>
        <v>795.789535792992</v>
      </c>
      <c r="K458" s="0" t="n">
        <f aca="false">J458/$F$9</f>
        <v>0.417713716811722</v>
      </c>
      <c r="L458" s="0" t="n">
        <f aca="false">K458*M458</f>
        <v>0.00206045442449654</v>
      </c>
      <c r="M458" s="0" t="n">
        <f aca="false">N458</f>
        <v>0.00493269514878119</v>
      </c>
      <c r="N458" s="0" t="n">
        <f aca="false">3600/(B458*N$15)</f>
        <v>0.00493269514878119</v>
      </c>
      <c r="O458" s="0" t="n">
        <f aca="false">ROUND(A458*P$13,0)</f>
        <v>530381</v>
      </c>
      <c r="P458" s="0" t="n">
        <f aca="false">O458-O457</f>
        <v>1233</v>
      </c>
      <c r="Q458" s="0" t="n">
        <f aca="false">F$9*(Q$23-P$13*1000/(P458*N$16))*P$13/SUM(P$24:P458)</f>
        <v>807.595016478461</v>
      </c>
      <c r="R458" s="0" t="n">
        <f aca="false">F$9*((Q$23^2 - (P$13*1000/(P458*N$16))^2)/2)/(1000*COUNT(Q$24:Q458)/N$16)</f>
        <v>807.748958373272</v>
      </c>
    </row>
    <row r="459" customFormat="false" ht="13.8" hidden="false" customHeight="false" outlineLevel="0" collapsed="false">
      <c r="A459" s="0" t="n">
        <f aca="false">SUM(M$23:M459)</f>
        <v>2.12645862883152</v>
      </c>
      <c r="B459" s="0" t="n">
        <f aca="false">C459*3600/1609.344</f>
        <v>72.9778049992994</v>
      </c>
      <c r="C459" s="0" t="n">
        <f aca="false">G459</f>
        <v>32.6239979468868</v>
      </c>
      <c r="D459" s="0" t="n">
        <f aca="false">(C459+C458)/2</f>
        <v>32.6250281740991</v>
      </c>
      <c r="E459" s="0" t="n">
        <f aca="false">F459*$F$9</f>
        <v>7.85077436530666</v>
      </c>
      <c r="F459" s="0" t="n">
        <f aca="false">(C458-C459)/0.5</f>
        <v>0.0041209088489893</v>
      </c>
      <c r="G459" s="0" t="n">
        <f aca="false">G458-L458</f>
        <v>32.6239979468868</v>
      </c>
      <c r="H459" s="0" t="n">
        <f aca="false">G459*G459</f>
        <v>1064.32524203847</v>
      </c>
      <c r="I459" s="0" t="n">
        <f aca="false">1000*COUNT(Q$24:Q459)/N$16</f>
        <v>70.164145477953</v>
      </c>
      <c r="J459" s="0" t="n">
        <f aca="false">$F$22*H459+$E$22*G459+$D$22</f>
        <v>795.716569408177</v>
      </c>
      <c r="K459" s="0" t="n">
        <f aca="false">J459/$F$9</f>
        <v>0.417675416408873</v>
      </c>
      <c r="L459" s="0" t="n">
        <f aca="false">K459*M459</f>
        <v>0.00206039562177347</v>
      </c>
      <c r="M459" s="0" t="n">
        <f aca="false">N459</f>
        <v>0.00493300668612129</v>
      </c>
      <c r="N459" s="0" t="n">
        <f aca="false">3600/(B459*N$15)</f>
        <v>0.00493300668612129</v>
      </c>
      <c r="O459" s="0" t="n">
        <f aca="false">ROUND(A459*P$13,0)</f>
        <v>531615</v>
      </c>
      <c r="P459" s="0" t="n">
        <f aca="false">O459-O458</f>
        <v>1234</v>
      </c>
      <c r="Q459" s="0" t="n">
        <f aca="false">F$9*(Q$23-P$13*1000/(P459*N$16))*P$13/SUM(P$24:P459)</f>
        <v>829.459087737775</v>
      </c>
      <c r="R459" s="0" t="n">
        <f aca="false">F$9*((Q$23^2 - (P$13*1000/(P459*N$16))^2)/2)/(1000*COUNT(Q$24:Q459)/N$16)</f>
        <v>829.312956053538</v>
      </c>
    </row>
    <row r="460" customFormat="false" ht="13.8" hidden="false" customHeight="false" outlineLevel="0" collapsed="false">
      <c r="A460" s="0" t="n">
        <f aca="false">SUM(M$23:M460)</f>
        <v>2.13139194708544</v>
      </c>
      <c r="B460" s="0" t="n">
        <f aca="false">C460*3600/1609.344</f>
        <v>72.9731960255571</v>
      </c>
      <c r="C460" s="0" t="n">
        <f aca="false">G460</f>
        <v>32.621937551265</v>
      </c>
      <c r="D460" s="0" t="n">
        <f aca="false">(C460+C459)/2</f>
        <v>32.6229677490759</v>
      </c>
      <c r="E460" s="0" t="n">
        <f aca="false">F460*$F$9</f>
        <v>7.85055031430387</v>
      </c>
      <c r="F460" s="0" t="n">
        <f aca="false">(C459-C460)/0.5</f>
        <v>0.00412079124355103</v>
      </c>
      <c r="G460" s="0" t="n">
        <f aca="false">G459-L459</f>
        <v>32.621937551265</v>
      </c>
      <c r="H460" s="0" t="n">
        <f aca="false">G460*G460</f>
        <v>1064.19080959864</v>
      </c>
      <c r="I460" s="0" t="n">
        <f aca="false">1000*COUNT(Q$24:Q460)/N$16</f>
        <v>70.3250724171226</v>
      </c>
      <c r="J460" s="0" t="n">
        <f aca="false">$F$22*H460+$E$22*G460+$D$22</f>
        <v>795.643609225637</v>
      </c>
      <c r="K460" s="0" t="n">
        <f aca="false">J460/$F$9</f>
        <v>0.417637119261628</v>
      </c>
      <c r="L460" s="0" t="n">
        <f aca="false">K460*M460</f>
        <v>0.00206033682396931</v>
      </c>
      <c r="M460" s="0" t="n">
        <f aca="false">N460</f>
        <v>0.00493331825392325</v>
      </c>
      <c r="N460" s="0" t="n">
        <f aca="false">3600/(B460*N$15)</f>
        <v>0.00493331825392325</v>
      </c>
      <c r="O460" s="0" t="n">
        <f aca="false">ROUND(A460*P$13,0)</f>
        <v>532848</v>
      </c>
      <c r="P460" s="0" t="n">
        <f aca="false">O460-O459</f>
        <v>1233</v>
      </c>
      <c r="Q460" s="0" t="n">
        <f aca="false">F$9*(Q$23-P$13*1000/(P460*N$16))*P$13/SUM(P$24:P460)</f>
        <v>803.847542763424</v>
      </c>
      <c r="R460" s="0" t="n">
        <f aca="false">F$9*((Q$23^2 - (P$13*1000/(P460*N$16))^2)/2)/(1000*COUNT(Q$24:Q460)/N$16)</f>
        <v>804.05216680177</v>
      </c>
    </row>
    <row r="461" customFormat="false" ht="13.8" hidden="false" customHeight="false" outlineLevel="0" collapsed="false">
      <c r="A461" s="0" t="n">
        <f aca="false">SUM(M$23:M461)</f>
        <v>2.13632557693764</v>
      </c>
      <c r="B461" s="0" t="n">
        <f aca="false">C461*3600/1609.344</f>
        <v>72.9685871833417</v>
      </c>
      <c r="C461" s="0" t="n">
        <f aca="false">G461</f>
        <v>32.6198772144411</v>
      </c>
      <c r="D461" s="0" t="n">
        <f aca="false">(C461+C460)/2</f>
        <v>32.620907382853</v>
      </c>
      <c r="E461" s="0" t="n">
        <f aca="false">F461*$F$9</f>
        <v>7.85032628200866</v>
      </c>
      <c r="F461" s="0" t="n">
        <f aca="false">(C460-C461)/0.5</f>
        <v>0.00412067364793245</v>
      </c>
      <c r="G461" s="0" t="n">
        <f aca="false">G460-L460</f>
        <v>32.6198772144411</v>
      </c>
      <c r="H461" s="0" t="n">
        <f aca="false">G461*G461</f>
        <v>1064.05638948521</v>
      </c>
      <c r="I461" s="0" t="n">
        <f aca="false">1000*COUNT(Q$24:Q461)/N$16</f>
        <v>70.4859993562922</v>
      </c>
      <c r="J461" s="0" t="n">
        <f aca="false">$F$22*H461+$E$22*G461+$D$22</f>
        <v>795.570655244846</v>
      </c>
      <c r="K461" s="0" t="n">
        <f aca="false">J461/$F$9</f>
        <v>0.417598825369711</v>
      </c>
      <c r="L461" s="0" t="n">
        <f aca="false">K461*M461</f>
        <v>0.00206027803108427</v>
      </c>
      <c r="M461" s="0" t="n">
        <f aca="false">N461</f>
        <v>0.00493362985219188</v>
      </c>
      <c r="N461" s="0" t="n">
        <f aca="false">3600/(B461*N$15)</f>
        <v>0.00493362985219188</v>
      </c>
      <c r="O461" s="0" t="n">
        <f aca="false">ROUND(A461*P$13,0)</f>
        <v>534081</v>
      </c>
      <c r="P461" s="0" t="n">
        <f aca="false">O461-O460</f>
        <v>1233</v>
      </c>
      <c r="Q461" s="0" t="n">
        <f aca="false">F$9*(Q$23-P$13*1000/(P461*N$16))*P$13/SUM(P$24:P461)</f>
        <v>801.987570236298</v>
      </c>
      <c r="R461" s="0" t="n">
        <f aca="false">F$9*((Q$23^2 - (P$13*1000/(P461*N$16))^2)/2)/(1000*COUNT(Q$24:Q461)/N$16)</f>
        <v>802.216431261127</v>
      </c>
    </row>
    <row r="462" customFormat="false" ht="13.8" hidden="false" customHeight="false" outlineLevel="0" collapsed="false">
      <c r="A462" s="0" t="n">
        <f aca="false">SUM(M$23:M462)</f>
        <v>2.14125951841857</v>
      </c>
      <c r="B462" s="0" t="n">
        <f aca="false">C462*3600/1609.344</f>
        <v>72.9639784726422</v>
      </c>
      <c r="C462" s="0" t="n">
        <f aca="false">G462</f>
        <v>32.61781693641</v>
      </c>
      <c r="D462" s="0" t="n">
        <f aca="false">(C462+C461)/2</f>
        <v>32.6188470754255</v>
      </c>
      <c r="E462" s="0" t="n">
        <f aca="false">F462*$F$9</f>
        <v>7.85010226847518</v>
      </c>
      <c r="F462" s="0" t="n">
        <f aca="false">(C461-C462)/0.5</f>
        <v>0.004120556062162</v>
      </c>
      <c r="G462" s="0" t="n">
        <f aca="false">G461-L461</f>
        <v>32.61781693641</v>
      </c>
      <c r="H462" s="0" t="n">
        <f aca="false">G462*G462</f>
        <v>1063.92198169715</v>
      </c>
      <c r="I462" s="0" t="n">
        <f aca="false">1000*COUNT(Q$24:Q462)/N$16</f>
        <v>70.6469262954619</v>
      </c>
      <c r="J462" s="0" t="n">
        <f aca="false">$F$22*H462+$E$22*G462+$D$22</f>
        <v>795.497707465276</v>
      </c>
      <c r="K462" s="0" t="n">
        <f aca="false">J462/$F$9</f>
        <v>0.417560534732844</v>
      </c>
      <c r="L462" s="0" t="n">
        <f aca="false">K462*M462</f>
        <v>0.00206021924311853</v>
      </c>
      <c r="M462" s="0" t="n">
        <f aca="false">N462</f>
        <v>0.00493394148093201</v>
      </c>
      <c r="N462" s="0" t="n">
        <f aca="false">3600/(B462*N$15)</f>
        <v>0.00493394148093201</v>
      </c>
      <c r="O462" s="0" t="n">
        <f aca="false">ROUND(A462*P$13,0)</f>
        <v>535315</v>
      </c>
      <c r="P462" s="0" t="n">
        <f aca="false">O462-O461</f>
        <v>1234</v>
      </c>
      <c r="Q462" s="0" t="n">
        <f aca="false">F$9*(Q$23-P$13*1000/(P462*N$16))*P$13/SUM(P$24:P462)</f>
        <v>823.713136726045</v>
      </c>
      <c r="R462" s="0" t="n">
        <f aca="false">F$9*((Q$23^2 - (P$13*1000/(P462*N$16))^2)/2)/(1000*COUNT(Q$24:Q462)/N$16)</f>
        <v>823.64566933791</v>
      </c>
    </row>
    <row r="463" customFormat="false" ht="13.8" hidden="false" customHeight="false" outlineLevel="0" collapsed="false">
      <c r="A463" s="0" t="n">
        <f aca="false">SUM(M$23:M463)</f>
        <v>2.14619377155872</v>
      </c>
      <c r="B463" s="0" t="n">
        <f aca="false">C463*3600/1609.344</f>
        <v>72.9593698934477</v>
      </c>
      <c r="C463" s="0" t="n">
        <f aca="false">G463</f>
        <v>32.6157567171669</v>
      </c>
      <c r="D463" s="0" t="n">
        <f aca="false">(C463+C462)/2</f>
        <v>32.6167868267884</v>
      </c>
      <c r="E463" s="0" t="n">
        <f aca="false">F463*$F$9</f>
        <v>7.84987827370343</v>
      </c>
      <c r="F463" s="0" t="n">
        <f aca="false">(C462-C463)/0.5</f>
        <v>0.00412043848623966</v>
      </c>
      <c r="G463" s="0" t="n">
        <f aca="false">G462-L462</f>
        <v>32.6157567171669</v>
      </c>
      <c r="H463" s="0" t="n">
        <f aca="false">G463*G463</f>
        <v>1063.78758623342</v>
      </c>
      <c r="I463" s="0" t="n">
        <f aca="false">1000*COUNT(Q$24:Q463)/N$16</f>
        <v>70.8078532346315</v>
      </c>
      <c r="J463" s="0" t="n">
        <f aca="false">$F$22*H463+$E$22*G463+$D$22</f>
        <v>795.424765886401</v>
      </c>
      <c r="K463" s="0" t="n">
        <f aca="false">J463/$F$9</f>
        <v>0.417522247350752</v>
      </c>
      <c r="L463" s="0" t="n">
        <f aca="false">K463*M463</f>
        <v>0.0020601604600723</v>
      </c>
      <c r="M463" s="0" t="n">
        <f aca="false">N463</f>
        <v>0.0049342531401485</v>
      </c>
      <c r="N463" s="0" t="n">
        <f aca="false">3600/(B463*N$15)</f>
        <v>0.0049342531401485</v>
      </c>
      <c r="O463" s="0" t="n">
        <f aca="false">ROUND(A463*P$13,0)</f>
        <v>536548</v>
      </c>
      <c r="P463" s="0" t="n">
        <f aca="false">O463-O462</f>
        <v>1233</v>
      </c>
      <c r="Q463" s="0" t="n">
        <f aca="false">F$9*(Q$23-P$13*1000/(P463*N$16))*P$13/SUM(P$24:P463)</f>
        <v>798.291837113595</v>
      </c>
      <c r="R463" s="0" t="n">
        <f aca="false">F$9*((Q$23^2 - (P$13*1000/(P463*N$16))^2)/2)/(1000*COUNT(Q$24:Q463)/N$16)</f>
        <v>798.569992937212</v>
      </c>
    </row>
    <row r="464" customFormat="false" ht="13.8" hidden="false" customHeight="false" outlineLevel="0" collapsed="false">
      <c r="A464" s="0" t="n">
        <f aca="false">SUM(M$23:M464)</f>
        <v>2.15112833638856</v>
      </c>
      <c r="B464" s="0" t="n">
        <f aca="false">C464*3600/1609.344</f>
        <v>72.9547614457471</v>
      </c>
      <c r="C464" s="0" t="n">
        <f aca="false">G464</f>
        <v>32.6136965567068</v>
      </c>
      <c r="D464" s="0" t="n">
        <f aca="false">(C464+C463)/2</f>
        <v>32.6147266369368</v>
      </c>
      <c r="E464" s="0" t="n">
        <f aca="false">F464*$F$9</f>
        <v>7.84965429766634</v>
      </c>
      <c r="F464" s="0" t="n">
        <f aca="false">(C463-C464)/0.5</f>
        <v>0.00412032092015124</v>
      </c>
      <c r="G464" s="0" t="n">
        <f aca="false">G463-L463</f>
        <v>32.6136965567068</v>
      </c>
      <c r="H464" s="0" t="n">
        <f aca="false">G464*G464</f>
        <v>1063.65320309295</v>
      </c>
      <c r="I464" s="0" t="n">
        <f aca="false">1000*COUNT(Q$24:Q464)/N$16</f>
        <v>70.9687801738011</v>
      </c>
      <c r="J464" s="0" t="n">
        <f aca="false">$F$22*H464+$E$22*G464+$D$22</f>
        <v>795.351830507693</v>
      </c>
      <c r="K464" s="0" t="n">
        <f aca="false">J464/$F$9</f>
        <v>0.417483963223157</v>
      </c>
      <c r="L464" s="0" t="n">
        <f aca="false">K464*M464</f>
        <v>0.00206010168194578</v>
      </c>
      <c r="M464" s="0" t="n">
        <f aca="false">N464</f>
        <v>0.00493456482984616</v>
      </c>
      <c r="N464" s="0" t="n">
        <f aca="false">3600/(B464*N$15)</f>
        <v>0.00493456482984616</v>
      </c>
      <c r="O464" s="0" t="n">
        <f aca="false">ROUND(A464*P$13,0)</f>
        <v>537782</v>
      </c>
      <c r="P464" s="0" t="n">
        <f aca="false">O464-O463</f>
        <v>1234</v>
      </c>
      <c r="Q464" s="0" t="n">
        <f aca="false">F$9*(Q$23-P$13*1000/(P464*N$16))*P$13/SUM(P$24:P464)</f>
        <v>819.926016941365</v>
      </c>
      <c r="R464" s="0" t="n">
        <f aca="false">F$9*((Q$23^2 - (P$13*1000/(P464*N$16))^2)/2)/(1000*COUNT(Q$24:Q464)/N$16)</f>
        <v>819.910314828441</v>
      </c>
    </row>
    <row r="465" customFormat="false" ht="13.8" hidden="false" customHeight="false" outlineLevel="0" collapsed="false">
      <c r="A465" s="0" t="n">
        <f aca="false">SUM(M$23:M465)</f>
        <v>2.15606321293859</v>
      </c>
      <c r="B465" s="0" t="n">
        <f aca="false">C465*3600/1609.344</f>
        <v>72.9501531295294</v>
      </c>
      <c r="C465" s="0" t="n">
        <f aca="false">G465</f>
        <v>32.6116364550248</v>
      </c>
      <c r="D465" s="0" t="n">
        <f aca="false">(C465+C464)/2</f>
        <v>32.6126665058658</v>
      </c>
      <c r="E465" s="0" t="n">
        <f aca="false">F465*$F$9</f>
        <v>7.84943034036392</v>
      </c>
      <c r="F465" s="0" t="n">
        <f aca="false">(C464-C465)/0.5</f>
        <v>0.00412020336389674</v>
      </c>
      <c r="G465" s="0" t="n">
        <f aca="false">G464-L464</f>
        <v>32.6116364550248</v>
      </c>
      <c r="H465" s="0" t="n">
        <f aca="false">G465*G465</f>
        <v>1063.51883227471</v>
      </c>
      <c r="I465" s="0" t="n">
        <f aca="false">1000*COUNT(Q$24:Q465)/N$16</f>
        <v>71.1297071129707</v>
      </c>
      <c r="J465" s="0" t="n">
        <f aca="false">$F$22*H465+$E$22*G465+$D$22</f>
        <v>795.278901328628</v>
      </c>
      <c r="K465" s="0" t="n">
        <f aca="false">J465/$F$9</f>
        <v>0.417445682349784</v>
      </c>
      <c r="L465" s="0" t="n">
        <f aca="false">K465*M465</f>
        <v>0.00206004290873915</v>
      </c>
      <c r="M465" s="0" t="n">
        <f aca="false">N465</f>
        <v>0.00493487655002983</v>
      </c>
      <c r="N465" s="0" t="n">
        <f aca="false">3600/(B465*N$15)</f>
        <v>0.00493487655002983</v>
      </c>
      <c r="O465" s="0" t="n">
        <f aca="false">ROUND(A465*P$13,0)</f>
        <v>539016</v>
      </c>
      <c r="P465" s="0" t="n">
        <f aca="false">O465-O464</f>
        <v>1234</v>
      </c>
      <c r="Q465" s="0" t="n">
        <f aca="false">F$9*(Q$23-P$13*1000/(P465*N$16))*P$13/SUM(P$24:P465)</f>
        <v>818.04472537528</v>
      </c>
      <c r="R465" s="0" t="n">
        <f aca="false">F$9*((Q$23^2 - (P$13*1000/(P465*N$16))^2)/2)/(1000*COUNT(Q$24:Q465)/N$16)</f>
        <v>818.05531411616</v>
      </c>
    </row>
    <row r="466" customFormat="false" ht="13.8" hidden="false" customHeight="false" outlineLevel="0" collapsed="false">
      <c r="A466" s="0" t="n">
        <f aca="false">SUM(M$23:M466)</f>
        <v>2.1609984012393</v>
      </c>
      <c r="B466" s="0" t="n">
        <f aca="false">C466*3600/1609.344</f>
        <v>72.9455449447837</v>
      </c>
      <c r="C466" s="0" t="n">
        <f aca="false">G466</f>
        <v>32.6095764121161</v>
      </c>
      <c r="D466" s="0" t="n">
        <f aca="false">(C466+C465)/2</f>
        <v>32.6106064335705</v>
      </c>
      <c r="E466" s="0" t="n">
        <f aca="false">F466*$F$9</f>
        <v>7.84920640179614</v>
      </c>
      <c r="F466" s="0" t="n">
        <f aca="false">(C465-C466)/0.5</f>
        <v>0.00412008581747614</v>
      </c>
      <c r="G466" s="0" t="n">
        <f aca="false">G465-L465</f>
        <v>32.6095764121161</v>
      </c>
      <c r="H466" s="0" t="n">
        <f aca="false">G466*G466</f>
        <v>1063.38447377764</v>
      </c>
      <c r="I466" s="0" t="n">
        <f aca="false">1000*COUNT(Q$24:Q466)/N$16</f>
        <v>71.2906340521403</v>
      </c>
      <c r="J466" s="0" t="n">
        <f aca="false">$F$22*H466+$E$22*G466+$D$22</f>
        <v>795.205978348677</v>
      </c>
      <c r="K466" s="0" t="n">
        <f aca="false">J466/$F$9</f>
        <v>0.417407404730356</v>
      </c>
      <c r="L466" s="0" t="n">
        <f aca="false">K466*M466</f>
        <v>0.00205998414045262</v>
      </c>
      <c r="M466" s="0" t="n">
        <f aca="false">N466</f>
        <v>0.00493518830070435</v>
      </c>
      <c r="N466" s="0" t="n">
        <f aca="false">3600/(B466*N$15)</f>
        <v>0.00493518830070435</v>
      </c>
      <c r="O466" s="0" t="n">
        <f aca="false">ROUND(A466*P$13,0)</f>
        <v>540250</v>
      </c>
      <c r="P466" s="0" t="n">
        <f aca="false">O466-O465</f>
        <v>1234</v>
      </c>
      <c r="Q466" s="0" t="n">
        <f aca="false">F$9*(Q$23-P$13*1000/(P466*N$16))*P$13/SUM(P$24:P466)</f>
        <v>816.172047161546</v>
      </c>
      <c r="R466" s="0" t="n">
        <f aca="false">F$9*((Q$23^2 - (P$13*1000/(P466*N$16))^2)/2)/(1000*COUNT(Q$24:Q466)/N$16)</f>
        <v>816.208688124927</v>
      </c>
    </row>
    <row r="467" customFormat="false" ht="13.8" hidden="false" customHeight="false" outlineLevel="0" collapsed="false">
      <c r="A467" s="0" t="n">
        <f aca="false">SUM(M$23:M467)</f>
        <v>2.16593390132117</v>
      </c>
      <c r="B467" s="0" t="n">
        <f aca="false">C467*3600/1609.344</f>
        <v>72.9409368914989</v>
      </c>
      <c r="C467" s="0" t="n">
        <f aca="false">G467</f>
        <v>32.6075164279757</v>
      </c>
      <c r="D467" s="0" t="n">
        <f aca="false">(C467+C466)/2</f>
        <v>32.6085464200459</v>
      </c>
      <c r="E467" s="0" t="n">
        <f aca="false">F467*$F$9</f>
        <v>7.8489824819901</v>
      </c>
      <c r="F467" s="0" t="n">
        <f aca="false">(C466-C467)/0.5</f>
        <v>0.00411996828090366</v>
      </c>
      <c r="G467" s="0" t="n">
        <f aca="false">G466-L466</f>
        <v>32.6075164279757</v>
      </c>
      <c r="H467" s="0" t="n">
        <f aca="false">G467*G467</f>
        <v>1063.2501276007</v>
      </c>
      <c r="I467" s="0" t="n">
        <f aca="false">1000*COUNT(Q$24:Q467)/N$16</f>
        <v>71.45156099131</v>
      </c>
      <c r="J467" s="0" t="n">
        <f aca="false">$F$22*H467+$E$22*G467+$D$22</f>
        <v>795.133061567314</v>
      </c>
      <c r="K467" s="0" t="n">
        <f aca="false">J467/$F$9</f>
        <v>0.417369130364595</v>
      </c>
      <c r="L467" s="0" t="n">
        <f aca="false">K467*M467</f>
        <v>0.00205992537708637</v>
      </c>
      <c r="M467" s="0" t="n">
        <f aca="false">N467</f>
        <v>0.00493550008187456</v>
      </c>
      <c r="N467" s="0" t="n">
        <f aca="false">3600/(B467*N$15)</f>
        <v>0.00493550008187456</v>
      </c>
      <c r="O467" s="0" t="n">
        <f aca="false">ROUND(A467*P$13,0)</f>
        <v>541483</v>
      </c>
      <c r="P467" s="0" t="n">
        <f aca="false">O467-O466</f>
        <v>1233</v>
      </c>
      <c r="Q467" s="0" t="n">
        <f aca="false">F$9*(Q$23-P$13*1000/(P467*N$16))*P$13/SUM(P$24:P467)</f>
        <v>791.000158093238</v>
      </c>
      <c r="R467" s="0" t="n">
        <f aca="false">F$9*((Q$23^2 - (P$13*1000/(P467*N$16))^2)/2)/(1000*COUNT(Q$24:Q467)/N$16)</f>
        <v>791.375668676517</v>
      </c>
    </row>
    <row r="468" customFormat="false" ht="13.8" hidden="false" customHeight="false" outlineLevel="0" collapsed="false">
      <c r="A468" s="0" t="n">
        <f aca="false">SUM(M$23:M468)</f>
        <v>2.17086971321472</v>
      </c>
      <c r="B468" s="0" t="n">
        <f aca="false">C468*3600/1609.344</f>
        <v>72.9363289696639</v>
      </c>
      <c r="C468" s="0" t="n">
        <f aca="false">G468</f>
        <v>32.6054565025986</v>
      </c>
      <c r="D468" s="0" t="n">
        <f aca="false">(C468+C467)/2</f>
        <v>32.6064864652871</v>
      </c>
      <c r="E468" s="0" t="n">
        <f aca="false">F468*$F$9</f>
        <v>7.8487585809458</v>
      </c>
      <c r="F468" s="0" t="n">
        <f aca="false">(C467-C468)/0.5</f>
        <v>0.00411985075417931</v>
      </c>
      <c r="G468" s="0" t="n">
        <f aca="false">G467-L467</f>
        <v>32.6054565025986</v>
      </c>
      <c r="H468" s="0" t="n">
        <f aca="false">G468*G468</f>
        <v>1063.11579374285</v>
      </c>
      <c r="I468" s="0" t="n">
        <f aca="false">1000*COUNT(Q$24:Q468)/N$16</f>
        <v>71.6124879304796</v>
      </c>
      <c r="J468" s="0" t="n">
        <f aca="false">$F$22*H468+$E$22*G468+$D$22</f>
        <v>795.060150984012</v>
      </c>
      <c r="K468" s="0" t="n">
        <f aca="false">J468/$F$9</f>
        <v>0.417330859252227</v>
      </c>
      <c r="L468" s="0" t="n">
        <f aca="false">K468*M468</f>
        <v>0.00205986661864062</v>
      </c>
      <c r="M468" s="0" t="n">
        <f aca="false">N468</f>
        <v>0.0049358118935453</v>
      </c>
      <c r="N468" s="0" t="n">
        <f aca="false">3600/(B468*N$15)</f>
        <v>0.0049358118935453</v>
      </c>
      <c r="O468" s="0" t="n">
        <f aca="false">ROUND(A468*P$13,0)</f>
        <v>542717</v>
      </c>
      <c r="P468" s="0" t="n">
        <f aca="false">O468-O467</f>
        <v>1234</v>
      </c>
      <c r="Q468" s="0" t="n">
        <f aca="false">F$9*(Q$23-P$13*1000/(P468*N$16))*P$13/SUM(P$24:P468)</f>
        <v>812.453795582469</v>
      </c>
      <c r="R468" s="0" t="n">
        <f aca="false">F$9*((Q$23^2 - (P$13*1000/(P468*N$16))^2)/2)/(1000*COUNT(Q$24:Q468)/N$16)</f>
        <v>812.540334470433</v>
      </c>
    </row>
    <row r="469" customFormat="false" ht="13.8" hidden="false" customHeight="false" outlineLevel="0" collapsed="false">
      <c r="A469" s="0" t="n">
        <f aca="false">SUM(M$23:M469)</f>
        <v>2.17580583695044</v>
      </c>
      <c r="B469" s="0" t="n">
        <f aca="false">C469*3600/1609.344</f>
        <v>72.9317211792679</v>
      </c>
      <c r="C469" s="0" t="n">
        <f aca="false">G469</f>
        <v>32.6033966359799</v>
      </c>
      <c r="D469" s="0" t="n">
        <f aca="false">(C469+C468)/2</f>
        <v>32.6044265692892</v>
      </c>
      <c r="E469" s="0" t="n">
        <f aca="false">F469*$F$9</f>
        <v>7.84853469860907</v>
      </c>
      <c r="F469" s="0" t="n">
        <f aca="false">(C468-C469)/0.5</f>
        <v>0.00411973323727466</v>
      </c>
      <c r="G469" s="0" t="n">
        <f aca="false">G468-L468</f>
        <v>32.6033966359799</v>
      </c>
      <c r="H469" s="0" t="n">
        <f aca="false">G469*G469</f>
        <v>1062.98147220303</v>
      </c>
      <c r="I469" s="0" t="n">
        <f aca="false">1000*COUNT(Q$24:Q469)/N$16</f>
        <v>71.7734148696492</v>
      </c>
      <c r="J469" s="0" t="n">
        <f aca="false">$F$22*H469+$E$22*G469+$D$22</f>
        <v>794.987246598245</v>
      </c>
      <c r="K469" s="0" t="n">
        <f aca="false">J469/$F$9</f>
        <v>0.417292591392974</v>
      </c>
      <c r="L469" s="0" t="n">
        <f aca="false">K469*M469</f>
        <v>0.00205980786511555</v>
      </c>
      <c r="M469" s="0" t="n">
        <f aca="false">N469</f>
        <v>0.00493612373572141</v>
      </c>
      <c r="N469" s="0" t="n">
        <f aca="false">3600/(B469*N$15)</f>
        <v>0.00493612373572141</v>
      </c>
      <c r="O469" s="0" t="n">
        <f aca="false">ROUND(A469*P$13,0)</f>
        <v>543951</v>
      </c>
      <c r="P469" s="0" t="n">
        <f aca="false">O469-O468</f>
        <v>1234</v>
      </c>
      <c r="Q469" s="0" t="n">
        <f aca="false">F$9*(Q$23-P$13*1000/(P469*N$16))*P$13/SUM(P$24:P469)</f>
        <v>810.60659864732</v>
      </c>
      <c r="R469" s="0" t="n">
        <f aca="false">F$9*((Q$23^2 - (P$13*1000/(P469*N$16))^2)/2)/(1000*COUNT(Q$24:Q469)/N$16)</f>
        <v>810.718495155477</v>
      </c>
    </row>
    <row r="470" customFormat="false" ht="13.8" hidden="false" customHeight="false" outlineLevel="0" collapsed="false">
      <c r="A470" s="0" t="n">
        <f aca="false">SUM(M$23:M470)</f>
        <v>2.18074227255885</v>
      </c>
      <c r="B470" s="0" t="n">
        <f aca="false">C470*3600/1609.344</f>
        <v>72.9271135202998</v>
      </c>
      <c r="C470" s="0" t="n">
        <f aca="false">G470</f>
        <v>32.6013368281148</v>
      </c>
      <c r="D470" s="0" t="n">
        <f aca="false">(C470+C469)/2</f>
        <v>32.6023667320474</v>
      </c>
      <c r="E470" s="0" t="n">
        <f aca="false">F470*$F$9</f>
        <v>7.84831083506116</v>
      </c>
      <c r="F470" s="0" t="n">
        <f aca="false">(C469-C470)/0.5</f>
        <v>0.00411961573023234</v>
      </c>
      <c r="G470" s="0" t="n">
        <f aca="false">G469-L469</f>
        <v>32.6013368281148</v>
      </c>
      <c r="H470" s="0" t="n">
        <f aca="false">G470*G470</f>
        <v>1062.8471629802</v>
      </c>
      <c r="I470" s="0" t="n">
        <f aca="false">1000*COUNT(Q$24:Q470)/N$16</f>
        <v>71.9343418088188</v>
      </c>
      <c r="J470" s="0" t="n">
        <f aca="false">$F$22*H470+$E$22*G470+$D$22</f>
        <v>794.914348409486</v>
      </c>
      <c r="K470" s="0" t="n">
        <f aca="false">J470/$F$9</f>
        <v>0.41725432678656</v>
      </c>
      <c r="L470" s="0" t="n">
        <f aca="false">K470*M470</f>
        <v>0.00205974911651137</v>
      </c>
      <c r="M470" s="0" t="n">
        <f aca="false">N470</f>
        <v>0.00493643560840772</v>
      </c>
      <c r="N470" s="0" t="n">
        <f aca="false">3600/(B470*N$15)</f>
        <v>0.00493643560840772</v>
      </c>
      <c r="O470" s="0" t="n">
        <f aca="false">ROUND(A470*P$13,0)</f>
        <v>545186</v>
      </c>
      <c r="P470" s="0" t="n">
        <f aca="false">O470-O469</f>
        <v>1235</v>
      </c>
      <c r="Q470" s="0" t="n">
        <f aca="false">F$9*(Q$23-P$13*1000/(P470*N$16))*P$13/SUM(P$24:P470)</f>
        <v>831.879407061947</v>
      </c>
      <c r="R470" s="0" t="n">
        <f aca="false">F$9*((Q$23^2 - (P$13*1000/(P470*N$16))^2)/2)/(1000*COUNT(Q$24:Q470)/N$16)</f>
        <v>831.689731665558</v>
      </c>
    </row>
    <row r="471" customFormat="false" ht="13.8" hidden="false" customHeight="false" outlineLevel="0" collapsed="false">
      <c r="A471" s="0" t="n">
        <f aca="false">SUM(M$23:M471)</f>
        <v>2.18567902007045</v>
      </c>
      <c r="B471" s="0" t="n">
        <f aca="false">C471*3600/1609.344</f>
        <v>72.9225059927485</v>
      </c>
      <c r="C471" s="0" t="n">
        <f aca="false">G471</f>
        <v>32.5992770789983</v>
      </c>
      <c r="D471" s="0" t="n">
        <f aca="false">(C471+C470)/2</f>
        <v>32.6003069535566</v>
      </c>
      <c r="E471" s="0" t="n">
        <f aca="false">F471*$F$9</f>
        <v>7.8480869902479</v>
      </c>
      <c r="F471" s="0" t="n">
        <f aca="false">(C470-C471)/0.5</f>
        <v>0.00411949823302393</v>
      </c>
      <c r="G471" s="0" t="n">
        <f aca="false">G470-L470</f>
        <v>32.5992770789983</v>
      </c>
      <c r="H471" s="0" t="n">
        <f aca="false">G471*G471</f>
        <v>1062.7128660733</v>
      </c>
      <c r="I471" s="0" t="n">
        <f aca="false">1000*COUNT(Q$24:Q471)/N$16</f>
        <v>72.0952687479884</v>
      </c>
      <c r="J471" s="0" t="n">
        <f aca="false">$F$22*H471+$E$22*G471+$D$22</f>
        <v>794.84145641721</v>
      </c>
      <c r="K471" s="0" t="n">
        <f aca="false">J471/$F$9</f>
        <v>0.41721606543271</v>
      </c>
      <c r="L471" s="0" t="n">
        <f aca="false">K471*M471</f>
        <v>0.00205969037282826</v>
      </c>
      <c r="M471" s="0" t="n">
        <f aca="false">N471</f>
        <v>0.00493674751160909</v>
      </c>
      <c r="N471" s="0" t="n">
        <f aca="false">3600/(B471*N$15)</f>
        <v>0.00493674751160909</v>
      </c>
      <c r="O471" s="0" t="n">
        <f aca="false">ROUND(A471*P$13,0)</f>
        <v>546420</v>
      </c>
      <c r="P471" s="0" t="n">
        <f aca="false">O471-O470</f>
        <v>1234</v>
      </c>
      <c r="Q471" s="0" t="n">
        <f aca="false">F$9*(Q$23-P$13*1000/(P471*N$16))*P$13/SUM(P$24:P471)</f>
        <v>806.935809439183</v>
      </c>
      <c r="R471" s="0" t="n">
        <f aca="false">F$9*((Q$23^2 - (P$13*1000/(P471*N$16))^2)/2)/(1000*COUNT(Q$24:Q471)/N$16)</f>
        <v>807.099216159247</v>
      </c>
    </row>
    <row r="472" customFormat="false" ht="13.8" hidden="false" customHeight="false" outlineLevel="0" collapsed="false">
      <c r="A472" s="0" t="n">
        <f aca="false">SUM(M$23:M472)</f>
        <v>2.19061607951578</v>
      </c>
      <c r="B472" s="0" t="n">
        <f aca="false">C472*3600/1609.344</f>
        <v>72.9178985966032</v>
      </c>
      <c r="C472" s="0" t="n">
        <f aca="false">G472</f>
        <v>32.5972173886255</v>
      </c>
      <c r="D472" s="0" t="n">
        <f aca="false">(C472+C471)/2</f>
        <v>32.5982472338119</v>
      </c>
      <c r="E472" s="0" t="n">
        <f aca="false">F472*$F$9</f>
        <v>7.8478631641693</v>
      </c>
      <c r="F472" s="0" t="n">
        <f aca="false">(C471-C472)/0.5</f>
        <v>0.00411938074564944</v>
      </c>
      <c r="G472" s="0" t="n">
        <f aca="false">G471-L471</f>
        <v>32.5972173886255</v>
      </c>
      <c r="H472" s="0" t="n">
        <f aca="false">G472*G472</f>
        <v>1062.57858148131</v>
      </c>
      <c r="I472" s="0" t="n">
        <f aca="false">1000*COUNT(Q$24:Q472)/N$16</f>
        <v>72.256195687158</v>
      </c>
      <c r="J472" s="0" t="n">
        <f aca="false">$F$22*H472+$E$22*G472+$D$22</f>
        <v>794.768570620888</v>
      </c>
      <c r="K472" s="0" t="n">
        <f aca="false">J472/$F$9</f>
        <v>0.417177807331145</v>
      </c>
      <c r="L472" s="0" t="n">
        <f aca="false">K472*M472</f>
        <v>0.00205963163406643</v>
      </c>
      <c r="M472" s="0" t="n">
        <f aca="false">N472</f>
        <v>0.00493705944533035</v>
      </c>
      <c r="N472" s="0" t="n">
        <f aca="false">3600/(B472*N$15)</f>
        <v>0.00493705944533035</v>
      </c>
      <c r="O472" s="0" t="n">
        <f aca="false">ROUND(A472*P$13,0)</f>
        <v>547654</v>
      </c>
      <c r="P472" s="0" t="n">
        <f aca="false">O472-O471</f>
        <v>1234</v>
      </c>
      <c r="Q472" s="0" t="n">
        <f aca="false">F$9*(Q$23-P$13*1000/(P472*N$16))*P$13/SUM(P$24:P472)</f>
        <v>805.113590572</v>
      </c>
      <c r="R472" s="0" t="n">
        <f aca="false">F$9*((Q$23^2 - (P$13*1000/(P472*N$16))^2)/2)/(1000*COUNT(Q$24:Q472)/N$16)</f>
        <v>805.301667793636</v>
      </c>
    </row>
    <row r="473" customFormat="false" ht="13.8" hidden="false" customHeight="false" outlineLevel="0" collapsed="false">
      <c r="A473" s="0" t="n">
        <f aca="false">SUM(M$23:M473)</f>
        <v>2.19555345092536</v>
      </c>
      <c r="B473" s="0" t="n">
        <f aca="false">C473*3600/1609.344</f>
        <v>72.9132913318527</v>
      </c>
      <c r="C473" s="0" t="n">
        <f aca="false">G473</f>
        <v>32.5951577569914</v>
      </c>
      <c r="D473" s="0" t="n">
        <f aca="false">(C473+C472)/2</f>
        <v>32.5961875728084</v>
      </c>
      <c r="E473" s="0" t="n">
        <f aca="false">F473*$F$9</f>
        <v>7.8476393568795</v>
      </c>
      <c r="F473" s="0" t="n">
        <f aca="false">(C472-C473)/0.5</f>
        <v>0.00411926326813727</v>
      </c>
      <c r="G473" s="0" t="n">
        <f aca="false">G472-L472</f>
        <v>32.5951577569914</v>
      </c>
      <c r="H473" s="0" t="n">
        <f aca="false">G473*G473</f>
        <v>1062.44430920316</v>
      </c>
      <c r="I473" s="0" t="n">
        <f aca="false">1000*COUNT(Q$24:Q473)/N$16</f>
        <v>72.4171226263277</v>
      </c>
      <c r="J473" s="0" t="n">
        <f aca="false">$F$22*H473+$E$22*G473+$D$22</f>
        <v>794.695691019996</v>
      </c>
      <c r="K473" s="0" t="n">
        <f aca="false">J473/$F$9</f>
        <v>0.417139552481591</v>
      </c>
      <c r="L473" s="0" t="n">
        <f aca="false">K473*M473</f>
        <v>0.00205957290022608</v>
      </c>
      <c r="M473" s="0" t="n">
        <f aca="false">N473</f>
        <v>0.00493737140957635</v>
      </c>
      <c r="N473" s="0" t="n">
        <f aca="false">3600/(B473*N$15)</f>
        <v>0.00493737140957635</v>
      </c>
      <c r="O473" s="0" t="n">
        <f aca="false">ROUND(A473*P$13,0)</f>
        <v>548888</v>
      </c>
      <c r="P473" s="0" t="n">
        <f aca="false">O473-O472</f>
        <v>1234</v>
      </c>
      <c r="Q473" s="0" t="n">
        <f aca="false">F$9*(Q$23-P$13*1000/(P473*N$16))*P$13/SUM(P$24:P473)</f>
        <v>803.299583015205</v>
      </c>
      <c r="R473" s="0" t="n">
        <f aca="false">F$9*((Q$23^2 - (P$13*1000/(P473*N$16))^2)/2)/(1000*COUNT(Q$24:Q473)/N$16)</f>
        <v>803.512108531873</v>
      </c>
    </row>
    <row r="474" customFormat="false" ht="13.8" hidden="false" customHeight="false" outlineLevel="0" collapsed="false">
      <c r="A474" s="0" t="n">
        <f aca="false">SUM(M$23:M474)</f>
        <v>2.20049113432971</v>
      </c>
      <c r="B474" s="0" t="n">
        <f aca="false">C474*3600/1609.344</f>
        <v>72.908684198486</v>
      </c>
      <c r="C474" s="0" t="n">
        <f aca="false">G474</f>
        <v>32.5930981840912</v>
      </c>
      <c r="D474" s="0" t="n">
        <f aca="false">(C474+C473)/2</f>
        <v>32.5941279705413</v>
      </c>
      <c r="E474" s="0" t="n">
        <f aca="false">F474*$F$9</f>
        <v>7.84741556832437</v>
      </c>
      <c r="F474" s="0" t="n">
        <f aca="false">(C473-C474)/0.5</f>
        <v>0.00411914580045902</v>
      </c>
      <c r="G474" s="0" t="n">
        <f aca="false">G473-L473</f>
        <v>32.5930981840912</v>
      </c>
      <c r="H474" s="0" t="n">
        <f aca="false">G474*G474</f>
        <v>1062.31004923781</v>
      </c>
      <c r="I474" s="0" t="n">
        <f aca="false">1000*COUNT(Q$24:Q474)/N$16</f>
        <v>72.5780495654973</v>
      </c>
      <c r="J474" s="0" t="n">
        <f aca="false">$F$22*H474+$E$22*G474+$D$22</f>
        <v>794.622817614006</v>
      </c>
      <c r="K474" s="0" t="n">
        <f aca="false">J474/$F$9</f>
        <v>0.417101300883771</v>
      </c>
      <c r="L474" s="0" t="n">
        <f aca="false">K474*M474</f>
        <v>0.00205951417130739</v>
      </c>
      <c r="M474" s="0" t="n">
        <f aca="false">N474</f>
        <v>0.00493768340435193</v>
      </c>
      <c r="N474" s="0" t="n">
        <f aca="false">3600/(B474*N$15)</f>
        <v>0.00493768340435193</v>
      </c>
      <c r="O474" s="0" t="n">
        <f aca="false">ROUND(A474*P$13,0)</f>
        <v>550123</v>
      </c>
      <c r="P474" s="0" t="n">
        <f aca="false">O474-O473</f>
        <v>1235</v>
      </c>
      <c r="Q474" s="0" t="n">
        <f aca="false">F$9*(Q$23-P$13*1000/(P474*N$16))*P$13/SUM(P$24:P474)</f>
        <v>824.397504076164</v>
      </c>
      <c r="R474" s="0" t="n">
        <f aca="false">F$9*((Q$23^2 - (P$13*1000/(P474*N$16))^2)/2)/(1000*COUNT(Q$24:Q474)/N$16)</f>
        <v>824.313326063202</v>
      </c>
    </row>
    <row r="475" customFormat="false" ht="13.8" hidden="false" customHeight="false" outlineLevel="0" collapsed="false">
      <c r="A475" s="0" t="n">
        <f aca="false">SUM(M$23:M475)</f>
        <v>2.20542912975937</v>
      </c>
      <c r="B475" s="0" t="n">
        <f aca="false">C475*3600/1609.344</f>
        <v>72.9040771964922</v>
      </c>
      <c r="C475" s="0" t="n">
        <f aca="false">G475</f>
        <v>32.5910386699199</v>
      </c>
      <c r="D475" s="0" t="n">
        <f aca="false">(C475+C474)/2</f>
        <v>32.5920684270055</v>
      </c>
      <c r="E475" s="0" t="n">
        <f aca="false">F475*$F$9</f>
        <v>7.84719179850389</v>
      </c>
      <c r="F475" s="0" t="n">
        <f aca="false">(C474-C475)/0.5</f>
        <v>0.00411902834261468</v>
      </c>
      <c r="G475" s="0" t="n">
        <f aca="false">G474-L474</f>
        <v>32.5910386699199</v>
      </c>
      <c r="H475" s="0" t="n">
        <f aca="false">G475*G475</f>
        <v>1062.17580158421</v>
      </c>
      <c r="I475" s="0" t="n">
        <f aca="false">1000*COUNT(Q$24:Q475)/N$16</f>
        <v>72.7389765046669</v>
      </c>
      <c r="J475" s="0" t="n">
        <f aca="false">$F$22*H475+$E$22*G475+$D$22</f>
        <v>794.549950402392</v>
      </c>
      <c r="K475" s="0" t="n">
        <f aca="false">J475/$F$9</f>
        <v>0.417063052537408</v>
      </c>
      <c r="L475" s="0" t="n">
        <f aca="false">K475*M475</f>
        <v>0.00205945544731058</v>
      </c>
      <c r="M475" s="0" t="n">
        <f aca="false">N475</f>
        <v>0.00493799542966194</v>
      </c>
      <c r="N475" s="0" t="n">
        <f aca="false">3600/(B475*N$15)</f>
        <v>0.00493799542966194</v>
      </c>
      <c r="O475" s="0" t="n">
        <f aca="false">ROUND(A475*P$13,0)</f>
        <v>551357</v>
      </c>
      <c r="P475" s="0" t="n">
        <f aca="false">O475-O474</f>
        <v>1234</v>
      </c>
      <c r="Q475" s="0" t="n">
        <f aca="false">F$9*(Q$23-P$13*1000/(P475*N$16))*P$13/SUM(P$24:P475)</f>
        <v>799.694527239373</v>
      </c>
      <c r="R475" s="0" t="n">
        <f aca="false">F$9*((Q$23^2 - (P$13*1000/(P475*N$16))^2)/2)/(1000*COUNT(Q$24:Q475)/N$16)</f>
        <v>799.956745219785</v>
      </c>
    </row>
    <row r="476" customFormat="false" ht="13.8" hidden="false" customHeight="false" outlineLevel="0" collapsed="false">
      <c r="A476" s="0" t="n">
        <f aca="false">SUM(M$23:M476)</f>
        <v>2.21036743724489</v>
      </c>
      <c r="B476" s="0" t="n">
        <f aca="false">C476*3600/1609.344</f>
        <v>72.8994703258602</v>
      </c>
      <c r="C476" s="0" t="n">
        <f aca="false">G476</f>
        <v>32.5889792144726</v>
      </c>
      <c r="D476" s="0" t="n">
        <f aca="false">(C476+C475)/2</f>
        <v>32.5900089421962</v>
      </c>
      <c r="E476" s="0" t="n">
        <f aca="false">F476*$F$9</f>
        <v>7.84696804744514</v>
      </c>
      <c r="F476" s="0" t="n">
        <f aca="false">(C475-C476)/0.5</f>
        <v>0.00411891089461847</v>
      </c>
      <c r="G476" s="0" t="n">
        <f aca="false">G475-L475</f>
        <v>32.5889792144726</v>
      </c>
      <c r="H476" s="0" t="n">
        <f aca="false">G476*G476</f>
        <v>1062.04156624132</v>
      </c>
      <c r="I476" s="0" t="n">
        <f aca="false">1000*COUNT(Q$24:Q476)/N$16</f>
        <v>72.8999034438365</v>
      </c>
      <c r="J476" s="0" t="n">
        <f aca="false">$F$22*H476+$E$22*G476+$D$22</f>
        <v>794.477089384629</v>
      </c>
      <c r="K476" s="0" t="n">
        <f aca="false">J476/$F$9</f>
        <v>0.417024807442227</v>
      </c>
      <c r="L476" s="0" t="n">
        <f aca="false">K476*M476</f>
        <v>0.00205939672823583</v>
      </c>
      <c r="M476" s="0" t="n">
        <f aca="false">N476</f>
        <v>0.00493830748551124</v>
      </c>
      <c r="N476" s="0" t="n">
        <f aca="false">3600/(B476*N$15)</f>
        <v>0.00493830748551124</v>
      </c>
      <c r="O476" s="0" t="n">
        <f aca="false">ROUND(A476*P$13,0)</f>
        <v>552592</v>
      </c>
      <c r="P476" s="0" t="n">
        <f aca="false">O476-O475</f>
        <v>1235</v>
      </c>
      <c r="Q476" s="0" t="n">
        <f aca="false">F$9*(Q$23-P$13*1000/(P476*N$16))*P$13/SUM(P$24:P476)</f>
        <v>820.706051466108</v>
      </c>
      <c r="R476" s="0" t="n">
        <f aca="false">F$9*((Q$23^2 - (P$13*1000/(P476*N$16))^2)/2)/(1000*COUNT(Q$24:Q476)/N$16)</f>
        <v>820.673973630252</v>
      </c>
    </row>
    <row r="477" customFormat="false" ht="13.8" hidden="false" customHeight="false" outlineLevel="0" collapsed="false">
      <c r="A477" s="0" t="n">
        <f aca="false">SUM(M$23:M477)</f>
        <v>2.21530605681679</v>
      </c>
      <c r="B477" s="0" t="n">
        <f aca="false">C477*3600/1609.344</f>
        <v>72.8948635865791</v>
      </c>
      <c r="C477" s="0" t="n">
        <f aca="false">G477</f>
        <v>32.5869198177443</v>
      </c>
      <c r="D477" s="0" t="n">
        <f aca="false">(C477+C476)/2</f>
        <v>32.5879495161084</v>
      </c>
      <c r="E477" s="0" t="n">
        <f aca="false">F477*$F$9</f>
        <v>7.84674431514813</v>
      </c>
      <c r="F477" s="0" t="n">
        <f aca="false">(C476-C477)/0.5</f>
        <v>0.00411879345647037</v>
      </c>
      <c r="G477" s="0" t="n">
        <f aca="false">G476-L476</f>
        <v>32.5869198177443</v>
      </c>
      <c r="H477" s="0" t="n">
        <f aca="false">G477*G477</f>
        <v>1061.9073432081</v>
      </c>
      <c r="I477" s="0" t="n">
        <f aca="false">1000*COUNT(Q$24:Q477)/N$16</f>
        <v>73.0608303830061</v>
      </c>
      <c r="J477" s="0" t="n">
        <f aca="false">$F$22*H477+$E$22*G477+$D$22</f>
        <v>794.404234560189</v>
      </c>
      <c r="K477" s="0" t="n">
        <f aca="false">J477/$F$9</f>
        <v>0.416986565597951</v>
      </c>
      <c r="L477" s="0" t="n">
        <f aca="false">K477*M477</f>
        <v>0.00205933801408335</v>
      </c>
      <c r="M477" s="0" t="n">
        <f aca="false">N477</f>
        <v>0.00493861957190466</v>
      </c>
      <c r="N477" s="0" t="n">
        <f aca="false">3600/(B477*N$15)</f>
        <v>0.00493861957190466</v>
      </c>
      <c r="O477" s="0" t="n">
        <f aca="false">ROUND(A477*P$13,0)</f>
        <v>553827</v>
      </c>
      <c r="P477" s="0" t="n">
        <f aca="false">O477-O476</f>
        <v>1235</v>
      </c>
      <c r="Q477" s="0" t="n">
        <f aca="false">F$9*(Q$23-P$13*1000/(P477*N$16))*P$13/SUM(P$24:P477)</f>
        <v>818.871953650474</v>
      </c>
      <c r="R477" s="0" t="n">
        <f aca="false">F$9*((Q$23^2 - (P$13*1000/(P477*N$16))^2)/2)/(1000*COUNT(Q$24:Q477)/N$16)</f>
        <v>818.866321705956</v>
      </c>
    </row>
    <row r="478" customFormat="false" ht="13.8" hidden="false" customHeight="false" outlineLevel="0" collapsed="false">
      <c r="A478" s="0" t="n">
        <f aca="false">SUM(M$23:M478)</f>
        <v>2.22024498850564</v>
      </c>
      <c r="B478" s="0" t="n">
        <f aca="false">C478*3600/1609.344</f>
        <v>72.8902569786378</v>
      </c>
      <c r="C478" s="0" t="n">
        <f aca="false">G478</f>
        <v>32.5848604797302</v>
      </c>
      <c r="D478" s="0" t="n">
        <f aca="false">(C478+C477)/2</f>
        <v>32.5858901487373</v>
      </c>
      <c r="E478" s="0" t="n">
        <f aca="false">F478*$F$9</f>
        <v>7.84652060161284</v>
      </c>
      <c r="F478" s="0" t="n">
        <f aca="false">(C477-C478)/0.5</f>
        <v>0.0041186760281704</v>
      </c>
      <c r="G478" s="0" t="n">
        <f aca="false">G477-L477</f>
        <v>32.5848604797302</v>
      </c>
      <c r="H478" s="0" t="n">
        <f aca="false">G478*G478</f>
        <v>1061.77313248349</v>
      </c>
      <c r="I478" s="0" t="n">
        <f aca="false">1000*COUNT(Q$24:Q478)/N$16</f>
        <v>73.2217573221757</v>
      </c>
      <c r="J478" s="0" t="n">
        <f aca="false">$F$22*H478+$E$22*G478+$D$22</f>
        <v>794.331385928547</v>
      </c>
      <c r="K478" s="0" t="n">
        <f aca="false">J478/$F$9</f>
        <v>0.416948327004303</v>
      </c>
      <c r="L478" s="0" t="n">
        <f aca="false">K478*M478</f>
        <v>0.00205927930485332</v>
      </c>
      <c r="M478" s="0" t="n">
        <f aca="false">N478</f>
        <v>0.00493893168884706</v>
      </c>
      <c r="N478" s="0" t="n">
        <f aca="false">3600/(B478*N$15)</f>
        <v>0.00493893168884706</v>
      </c>
      <c r="O478" s="0" t="n">
        <f aca="false">ROUND(A478*P$13,0)</f>
        <v>555061</v>
      </c>
      <c r="P478" s="0" t="n">
        <f aca="false">O478-O477</f>
        <v>1234</v>
      </c>
      <c r="Q478" s="0" t="n">
        <f aca="false">F$9*(Q$23-P$13*1000/(P478*N$16))*P$13/SUM(P$24:P478)</f>
        <v>794.346491308165</v>
      </c>
      <c r="R478" s="0" t="n">
        <f aca="false">F$9*((Q$23^2 - (P$13*1000/(P478*N$16))^2)/2)/(1000*COUNT(Q$24:Q478)/N$16)</f>
        <v>794.682305141412</v>
      </c>
    </row>
    <row r="479" customFormat="false" ht="13.8" hidden="false" customHeight="false" outlineLevel="0" collapsed="false">
      <c r="A479" s="0" t="n">
        <f aca="false">SUM(M$23:M479)</f>
        <v>2.22518423234198</v>
      </c>
      <c r="B479" s="0" t="n">
        <f aca="false">C479*3600/1609.344</f>
        <v>72.8856505020253</v>
      </c>
      <c r="C479" s="0" t="n">
        <f aca="false">G479</f>
        <v>32.5828012004254</v>
      </c>
      <c r="D479" s="0" t="n">
        <f aca="false">(C479+C478)/2</f>
        <v>32.5838308400778</v>
      </c>
      <c r="E479" s="0" t="n">
        <f aca="false">F479*$F$9</f>
        <v>7.84629690681222</v>
      </c>
      <c r="F479" s="0" t="n">
        <f aca="false">(C478-C479)/0.5</f>
        <v>0.00411855860970434</v>
      </c>
      <c r="G479" s="0" t="n">
        <f aca="false">G478-L478</f>
        <v>32.5828012004254</v>
      </c>
      <c r="H479" s="0" t="n">
        <f aca="false">G479*G479</f>
        <v>1061.63893406644</v>
      </c>
      <c r="I479" s="0" t="n">
        <f aca="false">1000*COUNT(Q$24:Q479)/N$16</f>
        <v>73.3826842613454</v>
      </c>
      <c r="J479" s="0" t="n">
        <f aca="false">$F$22*H479+$E$22*G479+$D$22</f>
        <v>794.258543489177</v>
      </c>
      <c r="K479" s="0" t="n">
        <f aca="false">J479/$F$9</f>
        <v>0.416910091661009</v>
      </c>
      <c r="L479" s="0" t="n">
        <f aca="false">K479*M479</f>
        <v>0.00205922060054596</v>
      </c>
      <c r="M479" s="0" t="n">
        <f aca="false">N479</f>
        <v>0.0049392438363433</v>
      </c>
      <c r="N479" s="0" t="n">
        <f aca="false">3600/(B479*N$15)</f>
        <v>0.0049392438363433</v>
      </c>
      <c r="O479" s="0" t="n">
        <f aca="false">ROUND(A479*P$13,0)</f>
        <v>556296</v>
      </c>
      <c r="P479" s="0" t="n">
        <f aca="false">O479-O478</f>
        <v>1235</v>
      </c>
      <c r="Q479" s="0" t="n">
        <f aca="false">F$9*(Q$23-P$13*1000/(P479*N$16))*P$13/SUM(P$24:P479)</f>
        <v>815.229710050154</v>
      </c>
      <c r="R479" s="0" t="n">
        <f aca="false">F$9*((Q$23^2 - (P$13*1000/(P479*N$16))^2)/2)/(1000*COUNT(Q$24:Q479)/N$16)</f>
        <v>815.274802751106</v>
      </c>
    </row>
    <row r="480" customFormat="false" ht="13.8" hidden="false" customHeight="false" outlineLevel="0" collapsed="false">
      <c r="A480" s="0" t="n">
        <f aca="false">SUM(M$23:M480)</f>
        <v>2.23012378835638</v>
      </c>
      <c r="B480" s="0" t="n">
        <f aca="false">C480*3600/1609.344</f>
        <v>72.8810441567306</v>
      </c>
      <c r="C480" s="0" t="n">
        <f aca="false">G480</f>
        <v>32.5807419798248</v>
      </c>
      <c r="D480" s="0" t="n">
        <f aca="false">(C480+C479)/2</f>
        <v>32.5817715901251</v>
      </c>
      <c r="E480" s="0" t="n">
        <f aca="false">F480*$F$9</f>
        <v>7.84607323077332</v>
      </c>
      <c r="F480" s="0" t="n">
        <f aca="false">(C479-C480)/0.5</f>
        <v>0.0041184412010864</v>
      </c>
      <c r="G480" s="0" t="n">
        <f aca="false">G479-L479</f>
        <v>32.5807419798248</v>
      </c>
      <c r="H480" s="0" t="n">
        <f aca="false">G480*G480</f>
        <v>1061.50474795592</v>
      </c>
      <c r="I480" s="0" t="n">
        <f aca="false">1000*COUNT(Q$24:Q480)/N$16</f>
        <v>73.543611200515</v>
      </c>
      <c r="J480" s="0" t="n">
        <f aca="false">$F$22*H480+$E$22*G480+$D$22</f>
        <v>794.185707241552</v>
      </c>
      <c r="K480" s="0" t="n">
        <f aca="false">J480/$F$9</f>
        <v>0.416871859567792</v>
      </c>
      <c r="L480" s="0" t="n">
        <f aca="false">K480*M480</f>
        <v>0.00205916190116145</v>
      </c>
      <c r="M480" s="0" t="n">
        <f aca="false">N480</f>
        <v>0.00493955601439821</v>
      </c>
      <c r="N480" s="0" t="n">
        <f aca="false">3600/(B480*N$15)</f>
        <v>0.00493955601439821</v>
      </c>
      <c r="O480" s="0" t="n">
        <f aca="false">ROUND(A480*P$13,0)</f>
        <v>557531</v>
      </c>
      <c r="P480" s="0" t="n">
        <f aca="false">O480-O479</f>
        <v>1235</v>
      </c>
      <c r="Q480" s="0" t="n">
        <f aca="false">F$9*(Q$23-P$13*1000/(P480*N$16))*P$13/SUM(P$24:P480)</f>
        <v>813.419980425323</v>
      </c>
      <c r="R480" s="0" t="n">
        <f aca="false">F$9*((Q$23^2 - (P$13*1000/(P480*N$16))^2)/2)/(1000*COUNT(Q$24:Q480)/N$16)</f>
        <v>813.490831629112</v>
      </c>
    </row>
    <row r="481" customFormat="false" ht="13.8" hidden="false" customHeight="false" outlineLevel="0" collapsed="false">
      <c r="A481" s="0" t="n">
        <f aca="false">SUM(M$23:M481)</f>
        <v>2.2350636565794</v>
      </c>
      <c r="B481" s="0" t="n">
        <f aca="false">C481*3600/1609.344</f>
        <v>72.8764379427427</v>
      </c>
      <c r="C481" s="0" t="n">
        <f aca="false">G481</f>
        <v>32.5786828179237</v>
      </c>
      <c r="D481" s="0" t="n">
        <f aca="false">(C481+C480)/2</f>
        <v>32.5797123988743</v>
      </c>
      <c r="E481" s="0" t="n">
        <f aca="false">F481*$F$9</f>
        <v>7.84584957349616</v>
      </c>
      <c r="F481" s="0" t="n">
        <f aca="false">(C480-C481)/0.5</f>
        <v>0.00411832380231658</v>
      </c>
      <c r="G481" s="0" t="n">
        <f aca="false">G480-L480</f>
        <v>32.5786828179237</v>
      </c>
      <c r="H481" s="0" t="n">
        <f aca="false">G481*G481</f>
        <v>1061.37057415088</v>
      </c>
      <c r="I481" s="0" t="n">
        <f aca="false">1000*COUNT(Q$24:Q481)/N$16</f>
        <v>73.7045381396846</v>
      </c>
      <c r="J481" s="0" t="n">
        <f aca="false">$F$22*H481+$E$22*G481+$D$22</f>
        <v>794.112877185146</v>
      </c>
      <c r="K481" s="0" t="n">
        <f aca="false">J481/$F$9</f>
        <v>0.416833630724374</v>
      </c>
      <c r="L481" s="0" t="n">
        <f aca="false">K481*M481</f>
        <v>0.0020591032067</v>
      </c>
      <c r="M481" s="0" t="n">
        <f aca="false">N481</f>
        <v>0.00493986822301666</v>
      </c>
      <c r="N481" s="0" t="n">
        <f aca="false">3600/(B481*N$15)</f>
        <v>0.00493986822301666</v>
      </c>
      <c r="O481" s="0" t="n">
        <f aca="false">ROUND(A481*P$13,0)</f>
        <v>558766</v>
      </c>
      <c r="P481" s="0" t="n">
        <f aca="false">O481-O480</f>
        <v>1235</v>
      </c>
      <c r="Q481" s="0" t="n">
        <f aca="false">F$9*(Q$23-P$13*1000/(P481*N$16))*P$13/SUM(P$24:P481)</f>
        <v>811.618267846318</v>
      </c>
      <c r="R481" s="0" t="n">
        <f aca="false">F$9*((Q$23^2 - (P$13*1000/(P481*N$16))^2)/2)/(1000*COUNT(Q$24:Q481)/N$16)</f>
        <v>811.714650774027</v>
      </c>
    </row>
    <row r="482" customFormat="false" ht="13.8" hidden="false" customHeight="false" outlineLevel="0" collapsed="false">
      <c r="A482" s="0" t="n">
        <f aca="false">SUM(M$23:M482)</f>
        <v>2.2400038370416</v>
      </c>
      <c r="B482" s="0" t="n">
        <f aca="false">C482*3600/1609.344</f>
        <v>72.8718318600505</v>
      </c>
      <c r="C482" s="0" t="n">
        <f aca="false">G482</f>
        <v>32.576623714717</v>
      </c>
      <c r="D482" s="0" t="n">
        <f aca="false">(C482+C481)/2</f>
        <v>32.5776532663203</v>
      </c>
      <c r="E482" s="0" t="n">
        <f aca="false">F482*$F$9</f>
        <v>7.84562593498073</v>
      </c>
      <c r="F482" s="0" t="n">
        <f aca="false">(C481-C482)/0.5</f>
        <v>0.00411820641339489</v>
      </c>
      <c r="G482" s="0" t="n">
        <f aca="false">G481-L481</f>
        <v>32.576623714717</v>
      </c>
      <c r="H482" s="0" t="n">
        <f aca="false">G482*G482</f>
        <v>1061.23641265026</v>
      </c>
      <c r="I482" s="0" t="n">
        <f aca="false">1000*COUNT(Q$24:Q482)/N$16</f>
        <v>73.8654650788542</v>
      </c>
      <c r="J482" s="0" t="n">
        <f aca="false">$F$22*H482+$E$22*G482+$D$22</f>
        <v>794.040053319434</v>
      </c>
      <c r="K482" s="0" t="n">
        <f aca="false">J482/$F$9</f>
        <v>0.416795405130482</v>
      </c>
      <c r="L482" s="0" t="n">
        <f aca="false">K482*M482</f>
        <v>0.0020590445171618</v>
      </c>
      <c r="M482" s="0" t="n">
        <f aca="false">N482</f>
        <v>0.0049401804622035</v>
      </c>
      <c r="N482" s="0" t="n">
        <f aca="false">3600/(B482*N$15)</f>
        <v>0.0049401804622035</v>
      </c>
      <c r="O482" s="0" t="n">
        <f aca="false">ROUND(A482*P$13,0)</f>
        <v>560001</v>
      </c>
      <c r="P482" s="0" t="n">
        <f aca="false">O482-O481</f>
        <v>1235</v>
      </c>
      <c r="Q482" s="0" t="n">
        <f aca="false">F$9*(Q$23-P$13*1000/(P482*N$16))*P$13/SUM(P$24:P482)</f>
        <v>809.824519157984</v>
      </c>
      <c r="R482" s="0" t="n">
        <f aca="false">F$9*((Q$23^2 - (P$13*1000/(P482*N$16))^2)/2)/(1000*COUNT(Q$24:Q482)/N$16)</f>
        <v>809.946209269072</v>
      </c>
    </row>
    <row r="483" customFormat="false" ht="13.8" hidden="false" customHeight="false" outlineLevel="0" collapsed="false">
      <c r="A483" s="0" t="n">
        <f aca="false">SUM(M$23:M483)</f>
        <v>2.24494432977356</v>
      </c>
      <c r="B483" s="0" t="n">
        <f aca="false">C483*3600/1609.344</f>
        <v>72.8672259086431</v>
      </c>
      <c r="C483" s="0" t="n">
        <f aca="false">G483</f>
        <v>32.5745646701998</v>
      </c>
      <c r="D483" s="0" t="n">
        <f aca="false">(C483+C482)/2</f>
        <v>32.5755941924584</v>
      </c>
      <c r="E483" s="0" t="n">
        <f aca="false">F483*$F$9</f>
        <v>7.84540231522704</v>
      </c>
      <c r="F483" s="0" t="n">
        <f aca="false">(C482-C483)/0.5</f>
        <v>0.00411808903432132</v>
      </c>
      <c r="G483" s="0" t="n">
        <f aca="false">G482-L482</f>
        <v>32.5745646701998</v>
      </c>
      <c r="H483" s="0" t="n">
        <f aca="false">G483*G483</f>
        <v>1061.10226345303</v>
      </c>
      <c r="I483" s="0" t="n">
        <f aca="false">1000*COUNT(Q$24:Q483)/N$16</f>
        <v>74.0263920180238</v>
      </c>
      <c r="J483" s="0" t="n">
        <f aca="false">$F$22*H483+$E$22*G483+$D$22</f>
        <v>793.967235643888</v>
      </c>
      <c r="K483" s="0" t="n">
        <f aca="false">J483/$F$9</f>
        <v>0.416757182785837</v>
      </c>
      <c r="L483" s="0" t="n">
        <f aca="false">K483*M483</f>
        <v>0.00205898583254705</v>
      </c>
      <c r="M483" s="0" t="n">
        <f aca="false">N483</f>
        <v>0.00494049273196359</v>
      </c>
      <c r="N483" s="0" t="n">
        <f aca="false">3600/(B483*N$15)</f>
        <v>0.00494049273196359</v>
      </c>
      <c r="O483" s="0" t="n">
        <f aca="false">ROUND(A483*P$13,0)</f>
        <v>561236</v>
      </c>
      <c r="P483" s="0" t="n">
        <f aca="false">O483-O482</f>
        <v>1235</v>
      </c>
      <c r="Q483" s="0" t="n">
        <f aca="false">F$9*(Q$23-P$13*1000/(P483*N$16))*P$13/SUM(P$24:P483)</f>
        <v>808.038681674036</v>
      </c>
      <c r="R483" s="0" t="n">
        <f aca="false">F$9*((Q$23^2 - (P$13*1000/(P483*N$16))^2)/2)/(1000*COUNT(Q$24:Q483)/N$16)</f>
        <v>808.185456640227</v>
      </c>
    </row>
    <row r="484" customFormat="false" ht="13.8" hidden="false" customHeight="false" outlineLevel="0" collapsed="false">
      <c r="A484" s="0" t="n">
        <f aca="false">SUM(M$23:M484)</f>
        <v>2.24988513480586</v>
      </c>
      <c r="B484" s="0" t="n">
        <f aca="false">C484*3600/1609.344</f>
        <v>72.8626200885095</v>
      </c>
      <c r="C484" s="0" t="n">
        <f aca="false">G484</f>
        <v>32.5725056843673</v>
      </c>
      <c r="D484" s="0" t="n">
        <f aca="false">(C484+C483)/2</f>
        <v>32.5735351772836</v>
      </c>
      <c r="E484" s="0" t="n">
        <f aca="false">F484*$F$9</f>
        <v>7.84517871423507</v>
      </c>
      <c r="F484" s="0" t="n">
        <f aca="false">(C483-C484)/0.5</f>
        <v>0.00411797166509587</v>
      </c>
      <c r="G484" s="0" t="n">
        <f aca="false">G483-L483</f>
        <v>32.5725056843673</v>
      </c>
      <c r="H484" s="0" t="n">
        <f aca="false">G484*G484</f>
        <v>1060.96812655814</v>
      </c>
      <c r="I484" s="0" t="n">
        <f aca="false">1000*COUNT(Q$24:Q484)/N$16</f>
        <v>74.1873189571934</v>
      </c>
      <c r="J484" s="0" t="n">
        <f aca="false">$F$22*H484+$E$22*G484+$D$22</f>
        <v>793.894424157985</v>
      </c>
      <c r="K484" s="0" t="n">
        <f aca="false">J484/$F$9</f>
        <v>0.416718963690165</v>
      </c>
      <c r="L484" s="0" t="n">
        <f aca="false">K484*M484</f>
        <v>0.00205892715285595</v>
      </c>
      <c r="M484" s="0" t="n">
        <f aca="false">N484</f>
        <v>0.00494080503230178</v>
      </c>
      <c r="N484" s="0" t="n">
        <f aca="false">3600/(B484*N$15)</f>
        <v>0.00494080503230178</v>
      </c>
      <c r="O484" s="0" t="n">
        <f aca="false">ROUND(A484*P$13,0)</f>
        <v>562471</v>
      </c>
      <c r="P484" s="0" t="n">
        <f aca="false">O484-O483</f>
        <v>1235</v>
      </c>
      <c r="Q484" s="0" t="n">
        <f aca="false">F$9*(Q$23-P$13*1000/(P484*N$16))*P$13/SUM(P$24:P484)</f>
        <v>806.260703171909</v>
      </c>
      <c r="R484" s="0" t="n">
        <f aca="false">F$9*((Q$23^2 - (P$13*1000/(P484*N$16))^2)/2)/(1000*COUNT(Q$24:Q484)/N$16)</f>
        <v>806.432342851419</v>
      </c>
    </row>
    <row r="485" customFormat="false" ht="13.8" hidden="false" customHeight="false" outlineLevel="0" collapsed="false">
      <c r="A485" s="0" t="n">
        <f aca="false">SUM(M$23:M485)</f>
        <v>2.25482625216909</v>
      </c>
      <c r="B485" s="0" t="n">
        <f aca="false">C485*3600/1609.344</f>
        <v>72.8580143996386</v>
      </c>
      <c r="C485" s="0" t="n">
        <f aca="false">G485</f>
        <v>32.5704467572144</v>
      </c>
      <c r="D485" s="0" t="n">
        <f aca="false">(C485+C484)/2</f>
        <v>32.5714762207908</v>
      </c>
      <c r="E485" s="0" t="n">
        <f aca="false">F485*$F$9</f>
        <v>7.84495513200484</v>
      </c>
      <c r="F485" s="0" t="n">
        <f aca="false">(C484-C485)/0.5</f>
        <v>0.00411785430571854</v>
      </c>
      <c r="G485" s="0" t="n">
        <f aca="false">G484-L484</f>
        <v>32.5704467572144</v>
      </c>
      <c r="H485" s="0" t="n">
        <f aca="false">G485*G485</f>
        <v>1060.83400196454</v>
      </c>
      <c r="I485" s="0" t="n">
        <f aca="false">1000*COUNT(Q$24:Q485)/N$16</f>
        <v>74.3482458963631</v>
      </c>
      <c r="J485" s="0" t="n">
        <f aca="false">$F$22*H485+$E$22*G485+$D$22</f>
        <v>793.821618861197</v>
      </c>
      <c r="K485" s="0" t="n">
        <f aca="false">J485/$F$9</f>
        <v>0.416680747843189</v>
      </c>
      <c r="L485" s="0" t="n">
        <f aca="false">K485*M485</f>
        <v>0.0020588684780887</v>
      </c>
      <c r="M485" s="0" t="n">
        <f aca="false">N485</f>
        <v>0.00494111736322293</v>
      </c>
      <c r="N485" s="0" t="n">
        <f aca="false">3600/(B485*N$15)</f>
        <v>0.00494111736322293</v>
      </c>
      <c r="O485" s="0" t="n">
        <f aca="false">ROUND(A485*P$13,0)</f>
        <v>563707</v>
      </c>
      <c r="P485" s="0" t="n">
        <f aca="false">O485-O484</f>
        <v>1236</v>
      </c>
      <c r="Q485" s="0" t="n">
        <f aca="false">F$9*(Q$23-P$13*1000/(P485*N$16))*P$13/SUM(P$24:P485)</f>
        <v>826.80502685125</v>
      </c>
      <c r="R485" s="0" t="n">
        <f aca="false">F$9*((Q$23^2 - (P$13*1000/(P485*N$16))^2)/2)/(1000*COUNT(Q$24:Q485)/N$16)</f>
        <v>826.678486437892</v>
      </c>
    </row>
    <row r="486" customFormat="false" ht="13.8" hidden="false" customHeight="false" outlineLevel="0" collapsed="false">
      <c r="A486" s="0" t="n">
        <f aca="false">SUM(M$23:M486)</f>
        <v>2.25976768189382</v>
      </c>
      <c r="B486" s="0" t="n">
        <f aca="false">C486*3600/1609.344</f>
        <v>72.8534088420193</v>
      </c>
      <c r="C486" s="0" t="n">
        <f aca="false">G486</f>
        <v>32.5683878887363</v>
      </c>
      <c r="D486" s="0" t="n">
        <f aca="false">(C486+C485)/2</f>
        <v>32.5694173229754</v>
      </c>
      <c r="E486" s="0" t="n">
        <f aca="false">F486*$F$9</f>
        <v>7.84473156850926</v>
      </c>
      <c r="F486" s="0" t="n">
        <f aca="false">(C485-C486)/0.5</f>
        <v>0.00411773695617512</v>
      </c>
      <c r="G486" s="0" t="n">
        <f aca="false">G485-L485</f>
        <v>32.5683878887363</v>
      </c>
      <c r="H486" s="0" t="n">
        <f aca="false">G486*G486</f>
        <v>1060.69988967119</v>
      </c>
      <c r="I486" s="0" t="n">
        <f aca="false">1000*COUNT(Q$24:Q486)/N$16</f>
        <v>74.5091728355327</v>
      </c>
      <c r="J486" s="0" t="n">
        <f aca="false">$F$22*H486+$E$22*G486+$D$22</f>
        <v>793.748819752998</v>
      </c>
      <c r="K486" s="0" t="n">
        <f aca="false">J486/$F$9</f>
        <v>0.416642535244633</v>
      </c>
      <c r="L486" s="0" t="n">
        <f aca="false">K486*M486</f>
        <v>0.00205880980824549</v>
      </c>
      <c r="M486" s="0" t="n">
        <f aca="false">N486</f>
        <v>0.0049414297247319</v>
      </c>
      <c r="N486" s="0" t="n">
        <f aca="false">3600/(B486*N$15)</f>
        <v>0.0049414297247319</v>
      </c>
      <c r="O486" s="0" t="n">
        <f aca="false">ROUND(A486*P$13,0)</f>
        <v>564942</v>
      </c>
      <c r="P486" s="0" t="n">
        <f aca="false">O486-O485</f>
        <v>1235</v>
      </c>
      <c r="Q486" s="0" t="n">
        <f aca="false">F$9*(Q$23-P$13*1000/(P486*N$16))*P$13/SUM(P$24:P486)</f>
        <v>802.726692582778</v>
      </c>
      <c r="R486" s="0" t="n">
        <f aca="false">F$9*((Q$23^2 - (P$13*1000/(P486*N$16))^2)/2)/(1000*COUNT(Q$24:Q486)/N$16)</f>
        <v>802.948833811024</v>
      </c>
    </row>
    <row r="487" customFormat="false" ht="13.8" hidden="false" customHeight="false" outlineLevel="0" collapsed="false">
      <c r="A487" s="0" t="n">
        <f aca="false">SUM(M$23:M487)</f>
        <v>2.26470942401065</v>
      </c>
      <c r="B487" s="0" t="n">
        <f aca="false">C487*3600/1609.344</f>
        <v>72.8488034156409</v>
      </c>
      <c r="C487" s="0" t="n">
        <f aca="false">G487</f>
        <v>32.5663290789281</v>
      </c>
      <c r="D487" s="0" t="n">
        <f aca="false">(C487+C486)/2</f>
        <v>32.5673584838322</v>
      </c>
      <c r="E487" s="0" t="n">
        <f aca="false">F487*$F$9</f>
        <v>7.84450802380249</v>
      </c>
      <c r="F487" s="0" t="n">
        <f aca="false">(C486-C487)/0.5</f>
        <v>0.00411761961649404</v>
      </c>
      <c r="G487" s="0" t="n">
        <f aca="false">G486-L486</f>
        <v>32.5663290789281</v>
      </c>
      <c r="H487" s="0" t="n">
        <f aca="false">G487*G487</f>
        <v>1060.56578967704</v>
      </c>
      <c r="I487" s="0" t="n">
        <f aca="false">1000*COUNT(Q$24:Q487)/N$16</f>
        <v>74.6700997747023</v>
      </c>
      <c r="J487" s="0" t="n">
        <f aca="false">$F$22*H487+$E$22*G487+$D$22</f>
        <v>793.676026832864</v>
      </c>
      <c r="K487" s="0" t="n">
        <f aca="false">J487/$F$9</f>
        <v>0.416604325894222</v>
      </c>
      <c r="L487" s="0" t="n">
        <f aca="false">K487*M487</f>
        <v>0.00205875114332652</v>
      </c>
      <c r="M487" s="0" t="n">
        <f aca="false">N487</f>
        <v>0.00494174211683355</v>
      </c>
      <c r="N487" s="0" t="n">
        <f aca="false">3600/(B487*N$15)</f>
        <v>0.00494174211683355</v>
      </c>
      <c r="O487" s="0" t="n">
        <f aca="false">ROUND(A487*P$13,0)</f>
        <v>566177</v>
      </c>
      <c r="P487" s="0" t="n">
        <f aca="false">O487-O486</f>
        <v>1235</v>
      </c>
      <c r="Q487" s="0" t="n">
        <f aca="false">F$9*(Q$23-P$13*1000/(P487*N$16))*P$13/SUM(P$24:P487)</f>
        <v>800.971988470328</v>
      </c>
      <c r="R487" s="0" t="n">
        <f aca="false">F$9*((Q$23^2 - (P$13*1000/(P487*N$16))^2)/2)/(1000*COUNT(Q$24:Q487)/N$16)</f>
        <v>801.218340634707</v>
      </c>
    </row>
    <row r="488" customFormat="false" ht="13.8" hidden="false" customHeight="false" outlineLevel="0" collapsed="false">
      <c r="A488" s="0" t="n">
        <f aca="false">SUM(M$23:M488)</f>
        <v>2.26965147855019</v>
      </c>
      <c r="B488" s="0" t="n">
        <f aca="false">C488*3600/1609.344</f>
        <v>72.844198120492</v>
      </c>
      <c r="C488" s="0" t="n">
        <f aca="false">G488</f>
        <v>32.5642703277848</v>
      </c>
      <c r="D488" s="0" t="n">
        <f aca="false">(C488+C487)/2</f>
        <v>32.5652997033564</v>
      </c>
      <c r="E488" s="0" t="n">
        <f aca="false">F488*$F$9</f>
        <v>7.84428449783038</v>
      </c>
      <c r="F488" s="0" t="n">
        <f aca="false">(C487-C488)/0.5</f>
        <v>0.00411750228664687</v>
      </c>
      <c r="G488" s="0" t="n">
        <f aca="false">G487-L487</f>
        <v>32.5642703277848</v>
      </c>
      <c r="H488" s="0" t="n">
        <f aca="false">G488*G488</f>
        <v>1060.43170198104</v>
      </c>
      <c r="I488" s="0" t="n">
        <f aca="false">1000*COUNT(Q$24:Q488)/N$16</f>
        <v>74.8310267138719</v>
      </c>
      <c r="J488" s="0" t="n">
        <f aca="false">$F$22*H488+$E$22*G488+$D$22</f>
        <v>793.603240100267</v>
      </c>
      <c r="K488" s="0" t="n">
        <f aca="false">J488/$F$9</f>
        <v>0.416566119791678</v>
      </c>
      <c r="L488" s="0" t="n">
        <f aca="false">K488*M488</f>
        <v>0.002058692483332</v>
      </c>
      <c r="M488" s="0" t="n">
        <f aca="false">N488</f>
        <v>0.00494205453953274</v>
      </c>
      <c r="N488" s="0" t="n">
        <f aca="false">3600/(B488*N$15)</f>
        <v>0.00494205453953274</v>
      </c>
      <c r="O488" s="0" t="n">
        <f aca="false">ROUND(A488*P$13,0)</f>
        <v>567413</v>
      </c>
      <c r="P488" s="0" t="n">
        <f aca="false">O488-O487</f>
        <v>1236</v>
      </c>
      <c r="Q488" s="0" t="n">
        <f aca="false">F$9*(Q$23-P$13*1000/(P488*N$16))*P$13/SUM(P$24:P488)</f>
        <v>821.393389482432</v>
      </c>
      <c r="R488" s="0" t="n">
        <f aca="false">F$9*((Q$23^2 - (P$13*1000/(P488*N$16))^2)/2)/(1000*COUNT(Q$24:Q488)/N$16)</f>
        <v>821.345076847971</v>
      </c>
    </row>
    <row r="489" customFormat="false" ht="13.8" hidden="false" customHeight="false" outlineLevel="0" collapsed="false">
      <c r="A489" s="0" t="n">
        <f aca="false">SUM(M$23:M489)</f>
        <v>2.27459384554302</v>
      </c>
      <c r="B489" s="0" t="n">
        <f aca="false">C489*3600/1609.344</f>
        <v>72.8395929565619</v>
      </c>
      <c r="C489" s="0" t="n">
        <f aca="false">G489</f>
        <v>32.5622116353014</v>
      </c>
      <c r="D489" s="0" t="n">
        <f aca="false">(C489+C488)/2</f>
        <v>32.5632409815431</v>
      </c>
      <c r="E489" s="0" t="n">
        <f aca="false">F489*$F$9</f>
        <v>7.84406099064707</v>
      </c>
      <c r="F489" s="0" t="n">
        <f aca="false">(C488-C489)/0.5</f>
        <v>0.00411738496666203</v>
      </c>
      <c r="G489" s="0" t="n">
        <f aca="false">G488-L488</f>
        <v>32.5622116353014</v>
      </c>
      <c r="H489" s="0" t="n">
        <f aca="false">G489*G489</f>
        <v>1060.29762658216</v>
      </c>
      <c r="I489" s="0" t="n">
        <f aca="false">1000*COUNT(Q$24:Q489)/N$16</f>
        <v>74.9919536530415</v>
      </c>
      <c r="J489" s="0" t="n">
        <f aca="false">$F$22*H489+$E$22*G489+$D$22</f>
        <v>793.530459554684</v>
      </c>
      <c r="K489" s="0" t="n">
        <f aca="false">J489/$F$9</f>
        <v>0.416527916936728</v>
      </c>
      <c r="L489" s="0" t="n">
        <f aca="false">K489*M489</f>
        <v>0.00205863382826212</v>
      </c>
      <c r="M489" s="0" t="n">
        <f aca="false">N489</f>
        <v>0.00494236699283434</v>
      </c>
      <c r="N489" s="0" t="n">
        <f aca="false">3600/(B489*N$15)</f>
        <v>0.00494236699283434</v>
      </c>
      <c r="O489" s="0" t="n">
        <f aca="false">ROUND(A489*P$13,0)</f>
        <v>568648</v>
      </c>
      <c r="P489" s="0" t="n">
        <f aca="false">O489-O488</f>
        <v>1235</v>
      </c>
      <c r="Q489" s="0" t="n">
        <f aca="false">F$9*(Q$23-P$13*1000/(P489*N$16))*P$13/SUM(P$24:P489)</f>
        <v>797.48408863896</v>
      </c>
      <c r="R489" s="0" t="n">
        <f aca="false">F$9*((Q$23^2 - (P$13*1000/(P489*N$16))^2)/2)/(1000*COUNT(Q$24:Q489)/N$16)</f>
        <v>797.779635310095</v>
      </c>
    </row>
    <row r="490" customFormat="false" ht="13.8" hidden="false" customHeight="false" outlineLevel="0" collapsed="false">
      <c r="A490" s="0" t="n">
        <f aca="false">SUM(M$23:M490)</f>
        <v>2.27953652501976</v>
      </c>
      <c r="B490" s="0" t="n">
        <f aca="false">C490*3600/1609.344</f>
        <v>72.8349879238394</v>
      </c>
      <c r="C490" s="0" t="n">
        <f aca="false">G490</f>
        <v>32.5601530014732</v>
      </c>
      <c r="D490" s="0" t="n">
        <f aca="false">(C490+C489)/2</f>
        <v>32.5611823183873</v>
      </c>
      <c r="E490" s="0" t="n">
        <f aca="false">F490*$F$9</f>
        <v>7.84383750222549</v>
      </c>
      <c r="F490" s="0" t="n">
        <f aca="false">(C489-C490)/0.5</f>
        <v>0.00411726765652531</v>
      </c>
      <c r="G490" s="0" t="n">
        <f aca="false">G489-L489</f>
        <v>32.5601530014732</v>
      </c>
      <c r="H490" s="0" t="n">
        <f aca="false">G490*G490</f>
        <v>1060.16356347934</v>
      </c>
      <c r="I490" s="0" t="n">
        <f aca="false">1000*COUNT(Q$24:Q490)/N$16</f>
        <v>75.1528805922111</v>
      </c>
      <c r="J490" s="0" t="n">
        <f aca="false">$F$22*H490+$E$22*G490+$D$22</f>
        <v>793.457685195587</v>
      </c>
      <c r="K490" s="0" t="n">
        <f aca="false">J490/$F$9</f>
        <v>0.416489717329093</v>
      </c>
      <c r="L490" s="0" t="n">
        <f aca="false">K490*M490</f>
        <v>0.00205857517811708</v>
      </c>
      <c r="M490" s="0" t="n">
        <f aca="false">N490</f>
        <v>0.0049426794767432</v>
      </c>
      <c r="N490" s="0" t="n">
        <f aca="false">3600/(B490*N$15)</f>
        <v>0.0049426794767432</v>
      </c>
      <c r="O490" s="0" t="n">
        <f aca="false">ROUND(A490*P$13,0)</f>
        <v>569884</v>
      </c>
      <c r="P490" s="0" t="n">
        <f aca="false">O490-O489</f>
        <v>1236</v>
      </c>
      <c r="Q490" s="0" t="n">
        <f aca="false">F$9*(Q$23-P$13*1000/(P490*N$16))*P$13/SUM(P$24:P490)</f>
        <v>817.824336958691</v>
      </c>
      <c r="R490" s="0" t="n">
        <f aca="false">F$9*((Q$23^2 - (P$13*1000/(P490*N$16))^2)/2)/(1000*COUNT(Q$24:Q490)/N$16)</f>
        <v>817.827539045624</v>
      </c>
    </row>
    <row r="491" customFormat="false" ht="13.8" hidden="false" customHeight="false" outlineLevel="0" collapsed="false">
      <c r="A491" s="0" t="n">
        <f aca="false">SUM(M$23:M491)</f>
        <v>2.28447951701103</v>
      </c>
      <c r="B491" s="0" t="n">
        <f aca="false">C491*3600/1609.344</f>
        <v>72.8303830223135</v>
      </c>
      <c r="C491" s="0" t="n">
        <f aca="false">G491</f>
        <v>32.558094426295</v>
      </c>
      <c r="D491" s="0" t="n">
        <f aca="false">(C491+C490)/2</f>
        <v>32.5591237138841</v>
      </c>
      <c r="E491" s="0" t="n">
        <f aca="false">F491*$F$9</f>
        <v>7.84361403256565</v>
      </c>
      <c r="F491" s="0" t="n">
        <f aca="false">(C490-C491)/0.5</f>
        <v>0.00411715035623672</v>
      </c>
      <c r="G491" s="0" t="n">
        <f aca="false">G490-L490</f>
        <v>32.558094426295</v>
      </c>
      <c r="H491" s="0" t="n">
        <f aca="false">G491*G491</f>
        <v>1060.02951267154</v>
      </c>
      <c r="I491" s="0" t="n">
        <f aca="false">1000*COUNT(Q$24:Q491)/N$16</f>
        <v>75.3138075313808</v>
      </c>
      <c r="J491" s="0" t="n">
        <f aca="false">$F$22*H491+$E$22*G491+$D$22</f>
        <v>793.384917022451</v>
      </c>
      <c r="K491" s="0" t="n">
        <f aca="false">J491/$F$9</f>
        <v>0.416451520968499</v>
      </c>
      <c r="L491" s="0" t="n">
        <f aca="false">K491*M491</f>
        <v>0.00205851653289708</v>
      </c>
      <c r="M491" s="0" t="n">
        <f aca="false">N491</f>
        <v>0.0049429919912642</v>
      </c>
      <c r="N491" s="0" t="n">
        <f aca="false">3600/(B491*N$15)</f>
        <v>0.0049429919912642</v>
      </c>
      <c r="O491" s="0" t="n">
        <f aca="false">ROUND(A491*P$13,0)</f>
        <v>571120</v>
      </c>
      <c r="P491" s="0" t="n">
        <f aca="false">O491-O490</f>
        <v>1236</v>
      </c>
      <c r="Q491" s="0" t="n">
        <f aca="false">F$9*(Q$23-P$13*1000/(P491*N$16))*P$13/SUM(P$24:P491)</f>
        <v>816.050700517645</v>
      </c>
      <c r="R491" s="0" t="n">
        <f aca="false">F$9*((Q$23^2 - (P$13*1000/(P491*N$16))^2)/2)/(1000*COUNT(Q$24:Q491)/N$16)</f>
        <v>816.080044304073</v>
      </c>
    </row>
    <row r="492" customFormat="false" ht="13.8" hidden="false" customHeight="false" outlineLevel="0" collapsed="false">
      <c r="A492" s="0" t="n">
        <f aca="false">SUM(M$23:M492)</f>
        <v>2.28942282154743</v>
      </c>
      <c r="B492" s="0" t="n">
        <f aca="false">C492*3600/1609.344</f>
        <v>72.8257782519733</v>
      </c>
      <c r="C492" s="0" t="n">
        <f aca="false">G492</f>
        <v>32.5560359097622</v>
      </c>
      <c r="D492" s="0" t="n">
        <f aca="false">(C492+C491)/2</f>
        <v>32.5570651680286</v>
      </c>
      <c r="E492" s="0" t="n">
        <f aca="false">F492*$F$9</f>
        <v>7.84339058166754</v>
      </c>
      <c r="F492" s="0" t="n">
        <f aca="false">(C491-C492)/0.5</f>
        <v>0.00411703306579625</v>
      </c>
      <c r="G492" s="0" t="n">
        <f aca="false">G491-L491</f>
        <v>32.5560359097622</v>
      </c>
      <c r="H492" s="0" t="n">
        <f aca="false">G492*G492</f>
        <v>1059.89547415772</v>
      </c>
      <c r="I492" s="0" t="n">
        <f aca="false">1000*COUNT(Q$24:Q492)/N$16</f>
        <v>75.4747344705504</v>
      </c>
      <c r="J492" s="0" t="n">
        <f aca="false">$F$22*H492+$E$22*G492+$D$22</f>
        <v>793.31215503475</v>
      </c>
      <c r="K492" s="0" t="n">
        <f aca="false">J492/$F$9</f>
        <v>0.416413327854669</v>
      </c>
      <c r="L492" s="0" t="n">
        <f aca="false">K492*M492</f>
        <v>0.00205845789260232</v>
      </c>
      <c r="M492" s="0" t="n">
        <f aca="false">N492</f>
        <v>0.0049433045364022</v>
      </c>
      <c r="N492" s="0" t="n">
        <f aca="false">3600/(B492*N$15)</f>
        <v>0.0049433045364022</v>
      </c>
      <c r="O492" s="0" t="n">
        <f aca="false">ROUND(A492*P$13,0)</f>
        <v>572356</v>
      </c>
      <c r="P492" s="0" t="n">
        <f aca="false">O492-O491</f>
        <v>1236</v>
      </c>
      <c r="Q492" s="0" t="n">
        <f aca="false">F$9*(Q$23-P$13*1000/(P492*N$16))*P$13/SUM(P$24:P492)</f>
        <v>814.284740489492</v>
      </c>
      <c r="R492" s="0" t="n">
        <f aca="false">F$9*((Q$23^2 - (P$13*1000/(P492*N$16))^2)/2)/(1000*COUNT(Q$24:Q492)/N$16)</f>
        <v>814.340001565685</v>
      </c>
    </row>
    <row r="493" customFormat="false" ht="13.8" hidden="false" customHeight="false" outlineLevel="0" collapsed="false">
      <c r="A493" s="0" t="n">
        <f aca="false">SUM(M$23:M493)</f>
        <v>2.29436643865959</v>
      </c>
      <c r="B493" s="0" t="n">
        <f aca="false">C493*3600/1609.344</f>
        <v>72.8211736128077</v>
      </c>
      <c r="C493" s="0" t="n">
        <f aca="false">G493</f>
        <v>32.5539774518696</v>
      </c>
      <c r="D493" s="0" t="n">
        <f aca="false">(C493+C492)/2</f>
        <v>32.5550066808159</v>
      </c>
      <c r="E493" s="0" t="n">
        <f aca="false">F493*$F$9</f>
        <v>7.84316714953115</v>
      </c>
      <c r="F493" s="0" t="n">
        <f aca="false">(C492-C493)/0.5</f>
        <v>0.0041169157852039</v>
      </c>
      <c r="G493" s="0" t="n">
        <f aca="false">G492-L492</f>
        <v>32.5539774518696</v>
      </c>
      <c r="H493" s="0" t="n">
        <f aca="false">G493*G493</f>
        <v>1059.76144793683</v>
      </c>
      <c r="I493" s="0" t="n">
        <f aca="false">1000*COUNT(Q$24:Q493)/N$16</f>
        <v>75.63566140972</v>
      </c>
      <c r="J493" s="0" t="n">
        <f aca="false">$F$22*H493+$E$22*G493+$D$22</f>
        <v>793.239399231959</v>
      </c>
      <c r="K493" s="0" t="n">
        <f aca="false">J493/$F$9</f>
        <v>0.416375137987328</v>
      </c>
      <c r="L493" s="0" t="n">
        <f aca="false">K493*M493</f>
        <v>0.00205839925723299</v>
      </c>
      <c r="M493" s="0" t="n">
        <f aca="false">N493</f>
        <v>0.00494361711216206</v>
      </c>
      <c r="N493" s="0" t="n">
        <f aca="false">3600/(B493*N$15)</f>
        <v>0.00494361711216206</v>
      </c>
      <c r="O493" s="0" t="n">
        <f aca="false">ROUND(A493*P$13,0)</f>
        <v>573592</v>
      </c>
      <c r="P493" s="0" t="n">
        <f aca="false">O493-O492</f>
        <v>1236</v>
      </c>
      <c r="Q493" s="0" t="n">
        <f aca="false">F$9*(Q$23-P$13*1000/(P493*N$16))*P$13/SUM(P$24:P493)</f>
        <v>812.526407145831</v>
      </c>
      <c r="R493" s="0" t="n">
        <f aca="false">F$9*((Q$23^2 - (P$13*1000/(P493*N$16))^2)/2)/(1000*COUNT(Q$24:Q493)/N$16)</f>
        <v>812.607363264481</v>
      </c>
    </row>
    <row r="494" customFormat="false" ht="13.8" hidden="false" customHeight="false" outlineLevel="0" collapsed="false">
      <c r="A494" s="0" t="n">
        <f aca="false">SUM(M$23:M494)</f>
        <v>2.29931036837814</v>
      </c>
      <c r="B494" s="0" t="n">
        <f aca="false">C494*3600/1609.344</f>
        <v>72.8165691048057</v>
      </c>
      <c r="C494" s="0" t="n">
        <f aca="false">G494</f>
        <v>32.5519190526123</v>
      </c>
      <c r="D494" s="0" t="n">
        <f aca="false">(C494+C493)/2</f>
        <v>32.5529482522409</v>
      </c>
      <c r="E494" s="0" t="n">
        <f aca="false">F494*$F$9</f>
        <v>7.84294373615651</v>
      </c>
      <c r="F494" s="0" t="n">
        <f aca="false">(C493-C494)/0.5</f>
        <v>0.00411679851445967</v>
      </c>
      <c r="G494" s="0" t="n">
        <f aca="false">G493-L493</f>
        <v>32.5519190526123</v>
      </c>
      <c r="H494" s="0" t="n">
        <f aca="false">G494*G494</f>
        <v>1059.62743400782</v>
      </c>
      <c r="I494" s="0" t="n">
        <f aca="false">1000*COUNT(Q$24:Q494)/N$16</f>
        <v>75.7965883488896</v>
      </c>
      <c r="J494" s="0" t="n">
        <f aca="false">$F$22*H494+$E$22*G494+$D$22</f>
        <v>793.166649613554</v>
      </c>
      <c r="K494" s="0" t="n">
        <f aca="false">J494/$F$9</f>
        <v>0.4163369513662</v>
      </c>
      <c r="L494" s="0" t="n">
        <f aca="false">K494*M494</f>
        <v>0.0020583406267893</v>
      </c>
      <c r="M494" s="0" t="n">
        <f aca="false">N494</f>
        <v>0.00494392971854865</v>
      </c>
      <c r="N494" s="0" t="n">
        <f aca="false">3600/(B494*N$15)</f>
        <v>0.00494392971854865</v>
      </c>
      <c r="O494" s="0" t="n">
        <f aca="false">ROUND(A494*P$13,0)</f>
        <v>574828</v>
      </c>
      <c r="P494" s="0" t="n">
        <f aca="false">O494-O493</f>
        <v>1236</v>
      </c>
      <c r="Q494" s="0" t="n">
        <f aca="false">F$9*(Q$23-P$13*1000/(P494*N$16))*P$13/SUM(P$24:P494)</f>
        <v>810.77565118686</v>
      </c>
      <c r="R494" s="0" t="n">
        <f aca="false">F$9*((Q$23^2 - (P$13*1000/(P494*N$16))^2)/2)/(1000*COUNT(Q$24:Q494)/N$16)</f>
        <v>810.882082238442</v>
      </c>
    </row>
    <row r="495" customFormat="false" ht="13.8" hidden="false" customHeight="false" outlineLevel="0" collapsed="false">
      <c r="A495" s="0" t="n">
        <f aca="false">SUM(M$23:M495)</f>
        <v>2.30425461073371</v>
      </c>
      <c r="B495" s="0" t="n">
        <f aca="false">C495*3600/1609.344</f>
        <v>72.8119647279562</v>
      </c>
      <c r="C495" s="0" t="n">
        <f aca="false">G495</f>
        <v>32.5498607119855</v>
      </c>
      <c r="D495" s="0" t="n">
        <f aca="false">(C495+C494)/2</f>
        <v>32.5508898822989</v>
      </c>
      <c r="E495" s="0" t="n">
        <f aca="false">F495*$F$9</f>
        <v>7.84272034157066</v>
      </c>
      <c r="F495" s="0" t="n">
        <f aca="false">(C494-C495)/0.5</f>
        <v>0.00411668125357778</v>
      </c>
      <c r="G495" s="0" t="n">
        <f aca="false">G494-L494</f>
        <v>32.5498607119855</v>
      </c>
      <c r="H495" s="0" t="n">
        <f aca="false">G495*G495</f>
        <v>1059.49343236966</v>
      </c>
      <c r="I495" s="0" t="n">
        <f aca="false">1000*COUNT(Q$24:Q495)/N$16</f>
        <v>75.9575152880592</v>
      </c>
      <c r="J495" s="0" t="n">
        <f aca="false">$F$22*H495+$E$22*G495+$D$22</f>
        <v>793.093906179007</v>
      </c>
      <c r="K495" s="0" t="n">
        <f aca="false">J495/$F$9</f>
        <v>0.416298767991009</v>
      </c>
      <c r="L495" s="0" t="n">
        <f aca="false">K495*M495</f>
        <v>0.00205828200127144</v>
      </c>
      <c r="M495" s="0" t="n">
        <f aca="false">N495</f>
        <v>0.00494424235556684</v>
      </c>
      <c r="N495" s="0" t="n">
        <f aca="false">3600/(B495*N$15)</f>
        <v>0.00494424235556684</v>
      </c>
      <c r="O495" s="0" t="n">
        <f aca="false">ROUND(A495*P$13,0)</f>
        <v>576064</v>
      </c>
      <c r="P495" s="0" t="n">
        <f aca="false">O495-O494</f>
        <v>1236</v>
      </c>
      <c r="Q495" s="0" t="n">
        <f aca="false">F$9*(Q$23-P$13*1000/(P495*N$16))*P$13/SUM(P$24:P495)</f>
        <v>809.032423736773</v>
      </c>
      <c r="R495" s="0" t="n">
        <f aca="false">F$9*((Q$23^2 - (P$13*1000/(P495*N$16))^2)/2)/(1000*COUNT(Q$24:Q495)/N$16)</f>
        <v>809.164111725225</v>
      </c>
    </row>
    <row r="496" customFormat="false" ht="13.8" hidden="false" customHeight="false" outlineLevel="0" collapsed="false">
      <c r="A496" s="0" t="n">
        <f aca="false">SUM(M$23:M496)</f>
        <v>2.30919916575693</v>
      </c>
      <c r="B496" s="0" t="n">
        <f aca="false">C496*3600/1609.344</f>
        <v>72.8073604822482</v>
      </c>
      <c r="C496" s="0" t="n">
        <f aca="false">G496</f>
        <v>32.5478024299843</v>
      </c>
      <c r="D496" s="0" t="n">
        <f aca="false">(C496+C495)/2</f>
        <v>32.5488315709849</v>
      </c>
      <c r="E496" s="0" t="n">
        <f aca="false">F496*$F$9</f>
        <v>7.84249696574655</v>
      </c>
      <c r="F496" s="0" t="n">
        <f aca="false">(C495-C496)/0.5</f>
        <v>0.00411656400254401</v>
      </c>
      <c r="G496" s="0" t="n">
        <f aca="false">G495-L495</f>
        <v>32.5478024299843</v>
      </c>
      <c r="H496" s="0" t="n">
        <f aca="false">G496*G496</f>
        <v>1059.35944302129</v>
      </c>
      <c r="I496" s="0" t="n">
        <f aca="false">1000*COUNT(Q$24:Q496)/N$16</f>
        <v>76.1184422272288</v>
      </c>
      <c r="J496" s="0" t="n">
        <f aca="false">$F$22*H496+$E$22*G496+$D$22</f>
        <v>793.021168927793</v>
      </c>
      <c r="K496" s="0" t="n">
        <f aca="false">J496/$F$9</f>
        <v>0.416260587861479</v>
      </c>
      <c r="L496" s="0" t="n">
        <f aca="false">K496*M496</f>
        <v>0.00205822338067962</v>
      </c>
      <c r="M496" s="0" t="n">
        <f aca="false">N496</f>
        <v>0.00494455502322151</v>
      </c>
      <c r="N496" s="0" t="n">
        <f aca="false">3600/(B496*N$15)</f>
        <v>0.00494455502322151</v>
      </c>
      <c r="O496" s="0" t="n">
        <f aca="false">ROUND(A496*P$13,0)</f>
        <v>577300</v>
      </c>
      <c r="P496" s="0" t="n">
        <f aca="false">O496-O495</f>
        <v>1236</v>
      </c>
      <c r="Q496" s="0" t="n">
        <f aca="false">F$9*(Q$23-P$13*1000/(P496*N$16))*P$13/SUM(P$24:P496)</f>
        <v>807.296676339206</v>
      </c>
      <c r="R496" s="0" t="n">
        <f aca="false">F$9*((Q$23^2 - (P$13*1000/(P496*N$16))^2)/2)/(1000*COUNT(Q$24:Q496)/N$16)</f>
        <v>807.453405357941</v>
      </c>
    </row>
    <row r="497" customFormat="false" ht="13.8" hidden="false" customHeight="false" outlineLevel="0" collapsed="false">
      <c r="A497" s="0" t="n">
        <f aca="false">SUM(M$23:M497)</f>
        <v>2.31414403347845</v>
      </c>
      <c r="B497" s="0" t="n">
        <f aca="false">C497*3600/1609.344</f>
        <v>72.8027563676709</v>
      </c>
      <c r="C497" s="0" t="n">
        <f aca="false">G497</f>
        <v>32.5457442066036</v>
      </c>
      <c r="D497" s="0" t="n">
        <f aca="false">(C497+C496)/2</f>
        <v>32.5467733182939</v>
      </c>
      <c r="E497" s="0" t="n">
        <f aca="false">F497*$F$9</f>
        <v>7.84227360868417</v>
      </c>
      <c r="F497" s="0" t="n">
        <f aca="false">(C496-C497)/0.5</f>
        <v>0.00411644676135836</v>
      </c>
      <c r="G497" s="0" t="n">
        <f aca="false">G496-L496</f>
        <v>32.5457442066036</v>
      </c>
      <c r="H497" s="0" t="n">
        <f aca="false">G497*G497</f>
        <v>1059.22546596167</v>
      </c>
      <c r="I497" s="0" t="n">
        <f aca="false">1000*COUNT(Q$24:Q497)/N$16</f>
        <v>76.2793691663985</v>
      </c>
      <c r="J497" s="0" t="n">
        <f aca="false">$F$22*H497+$E$22*G497+$D$22</f>
        <v>792.948437859388</v>
      </c>
      <c r="K497" s="0" t="n">
        <f aca="false">J497/$F$9</f>
        <v>0.416222410977335</v>
      </c>
      <c r="L497" s="0" t="n">
        <f aca="false">K497*M497</f>
        <v>0.00205816476501403</v>
      </c>
      <c r="M497" s="0" t="n">
        <f aca="false">N497</f>
        <v>0.00494486772151753</v>
      </c>
      <c r="N497" s="0" t="n">
        <f aca="false">3600/(B497*N$15)</f>
        <v>0.00494486772151753</v>
      </c>
      <c r="O497" s="0" t="n">
        <f aca="false">ROUND(A497*P$13,0)</f>
        <v>578536</v>
      </c>
      <c r="P497" s="0" t="n">
        <f aca="false">O497-O496</f>
        <v>1236</v>
      </c>
      <c r="Q497" s="0" t="n">
        <f aca="false">F$9*(Q$23-P$13*1000/(P497*N$16))*P$13/SUM(P$24:P497)</f>
        <v>805.568360952749</v>
      </c>
      <c r="R497" s="0" t="n">
        <f aca="false">F$9*((Q$23^2 - (P$13*1000/(P497*N$16))^2)/2)/(1000*COUNT(Q$24:Q497)/N$16)</f>
        <v>805.749917160984</v>
      </c>
    </row>
    <row r="498" customFormat="false" ht="13.8" hidden="false" customHeight="false" outlineLevel="0" collapsed="false">
      <c r="A498" s="0" t="n">
        <f aca="false">SUM(M$23:M498)</f>
        <v>2.31908921392891</v>
      </c>
      <c r="B498" s="0" t="n">
        <f aca="false">C498*3600/1609.344</f>
        <v>72.798152384213</v>
      </c>
      <c r="C498" s="0" t="n">
        <f aca="false">G498</f>
        <v>32.5436860418386</v>
      </c>
      <c r="D498" s="0" t="n">
        <f aca="false">(C498+C497)/2</f>
        <v>32.5447151242211</v>
      </c>
      <c r="E498" s="0" t="n">
        <f aca="false">F498*$F$9</f>
        <v>7.84205027041059</v>
      </c>
      <c r="F498" s="0" t="n">
        <f aca="false">(C497-C498)/0.5</f>
        <v>0.00411632953003505</v>
      </c>
      <c r="G498" s="0" t="n">
        <f aca="false">G497-L497</f>
        <v>32.5436860418386</v>
      </c>
      <c r="H498" s="0" t="n">
        <f aca="false">G498*G498</f>
        <v>1059.09150118976</v>
      </c>
      <c r="I498" s="0" t="n">
        <f aca="false">1000*COUNT(Q$24:Q498)/N$16</f>
        <v>76.4402961055681</v>
      </c>
      <c r="J498" s="0" t="n">
        <f aca="false">$F$22*H498+$E$22*G498+$D$22</f>
        <v>792.875712973266</v>
      </c>
      <c r="K498" s="0" t="n">
        <f aca="false">J498/$F$9</f>
        <v>0.4161842373383</v>
      </c>
      <c r="L498" s="0" t="n">
        <f aca="false">K498*M498</f>
        <v>0.00205810615427487</v>
      </c>
      <c r="M498" s="0" t="n">
        <f aca="false">N498</f>
        <v>0.00494518045045975</v>
      </c>
      <c r="N498" s="0" t="n">
        <f aca="false">3600/(B498*N$15)</f>
        <v>0.00494518045045975</v>
      </c>
      <c r="O498" s="0" t="n">
        <f aca="false">ROUND(A498*P$13,0)</f>
        <v>579772</v>
      </c>
      <c r="P498" s="0" t="n">
        <f aca="false">O498-O497</f>
        <v>1236</v>
      </c>
      <c r="Q498" s="0" t="n">
        <f aca="false">F$9*(Q$23-P$13*1000/(P498*N$16))*P$13/SUM(P$24:P498)</f>
        <v>803.847429946517</v>
      </c>
      <c r="R498" s="0" t="n">
        <f aca="false">F$9*((Q$23^2 - (P$13*1000/(P498*N$16))^2)/2)/(1000*COUNT(Q$24:Q498)/N$16)</f>
        <v>804.053601545908</v>
      </c>
    </row>
    <row r="499" customFormat="false" ht="13.8" hidden="false" customHeight="false" outlineLevel="0" collapsed="false">
      <c r="A499" s="0" t="n">
        <f aca="false">SUM(M$23:M499)</f>
        <v>2.32403470713896</v>
      </c>
      <c r="B499" s="0" t="n">
        <f aca="false">C499*3600/1609.344</f>
        <v>72.7935485318636</v>
      </c>
      <c r="C499" s="0" t="n">
        <f aca="false">G499</f>
        <v>32.5416279356843</v>
      </c>
      <c r="D499" s="0" t="n">
        <f aca="false">(C499+C498)/2</f>
        <v>32.5426569887614</v>
      </c>
      <c r="E499" s="0" t="n">
        <f aca="false">F499*$F$9</f>
        <v>7.84182695087168</v>
      </c>
      <c r="F499" s="0" t="n">
        <f aca="false">(C498-C499)/0.5</f>
        <v>0.00411621230854564</v>
      </c>
      <c r="G499" s="0" t="n">
        <f aca="false">G498-L498</f>
        <v>32.5416279356843</v>
      </c>
      <c r="H499" s="0" t="n">
        <f aca="false">G499*G499</f>
        <v>1058.95754870451</v>
      </c>
      <c r="I499" s="0" t="n">
        <f aca="false">1000*COUNT(Q$24:Q499)/N$16</f>
        <v>76.6012230447377</v>
      </c>
      <c r="J499" s="0" t="n">
        <f aca="false">$F$22*H499+$E$22*G499+$D$22</f>
        <v>792.802994268901</v>
      </c>
      <c r="K499" s="0" t="n">
        <f aca="false">J499/$F$9</f>
        <v>0.4161460669441</v>
      </c>
      <c r="L499" s="0" t="n">
        <f aca="false">K499*M499</f>
        <v>0.00205804754846234</v>
      </c>
      <c r="M499" s="0" t="n">
        <f aca="false">N499</f>
        <v>0.00494549321005307</v>
      </c>
      <c r="N499" s="0" t="n">
        <f aca="false">3600/(B499*N$15)</f>
        <v>0.00494549321005307</v>
      </c>
      <c r="O499" s="0" t="n">
        <f aca="false">ROUND(A499*P$13,0)</f>
        <v>581009</v>
      </c>
      <c r="P499" s="0" t="n">
        <f aca="false">O499-O498</f>
        <v>1237</v>
      </c>
      <c r="Q499" s="0" t="n">
        <f aca="false">F$9*(Q$23-P$13*1000/(P499*N$16))*P$13/SUM(P$24:P499)</f>
        <v>823.747447332865</v>
      </c>
      <c r="R499" s="0" t="n">
        <f aca="false">F$9*((Q$23^2 - (P$13*1000/(P499*N$16))^2)/2)/(1000*COUNT(Q$24:Q499)/N$16)</f>
        <v>823.65752258647</v>
      </c>
    </row>
    <row r="500" customFormat="false" ht="13.8" hidden="false" customHeight="false" outlineLevel="0" collapsed="false">
      <c r="A500" s="0" t="n">
        <f aca="false">SUM(M$23:M500)</f>
        <v>2.32898051313926</v>
      </c>
      <c r="B500" s="0" t="n">
        <f aca="false">C500*3600/1609.344</f>
        <v>72.7889448106117</v>
      </c>
      <c r="C500" s="0" t="n">
        <f aca="false">G500</f>
        <v>32.5395698881358</v>
      </c>
      <c r="D500" s="0" t="n">
        <f aca="false">(C500+C499)/2</f>
        <v>32.5405989119101</v>
      </c>
      <c r="E500" s="0" t="n">
        <f aca="false">F500*$F$9</f>
        <v>7.84160365012156</v>
      </c>
      <c r="F500" s="0" t="n">
        <f aca="false">(C499-C500)/0.5</f>
        <v>0.00411609509691857</v>
      </c>
      <c r="G500" s="0" t="n">
        <f aca="false">G499-L499</f>
        <v>32.5395698881358</v>
      </c>
      <c r="H500" s="0" t="n">
        <f aca="false">G500*G500</f>
        <v>1058.82360850488</v>
      </c>
      <c r="I500" s="0" t="n">
        <f aca="false">1000*COUNT(Q$24:Q500)/N$16</f>
        <v>76.7621499839073</v>
      </c>
      <c r="J500" s="0" t="n">
        <f aca="false">$F$22*H500+$E$22*G500+$D$22</f>
        <v>792.730281745769</v>
      </c>
      <c r="K500" s="0" t="n">
        <f aca="false">J500/$F$9</f>
        <v>0.416107899794458</v>
      </c>
      <c r="L500" s="0" t="n">
        <f aca="false">K500*M500</f>
        <v>0.00205798894757664</v>
      </c>
      <c r="M500" s="0" t="n">
        <f aca="false">N500</f>
        <v>0.00494580600030235</v>
      </c>
      <c r="N500" s="0" t="n">
        <f aca="false">3600/(B500*N$15)</f>
        <v>0.00494580600030235</v>
      </c>
      <c r="O500" s="0" t="n">
        <f aca="false">ROUND(A500*P$13,0)</f>
        <v>582245</v>
      </c>
      <c r="P500" s="0" t="n">
        <f aca="false">O500-O499</f>
        <v>1236</v>
      </c>
      <c r="Q500" s="0" t="n">
        <f aca="false">F$9*(Q$23-P$13*1000/(P500*N$16))*P$13/SUM(P$24:P500)</f>
        <v>800.426155012118</v>
      </c>
      <c r="R500" s="0" t="n">
        <f aca="false">F$9*((Q$23^2 - (P$13*1000/(P500*N$16))^2)/2)/(1000*COUNT(Q$24:Q500)/N$16)</f>
        <v>800.682307619091</v>
      </c>
    </row>
    <row r="501" customFormat="false" ht="13.8" hidden="false" customHeight="false" outlineLevel="0" collapsed="false">
      <c r="A501" s="0" t="n">
        <f aca="false">SUM(M$23:M501)</f>
        <v>2.33392663196047</v>
      </c>
      <c r="B501" s="0" t="n">
        <f aca="false">C501*3600/1609.344</f>
        <v>72.7843412204462</v>
      </c>
      <c r="C501" s="0" t="n">
        <f aca="false">G501</f>
        <v>32.5375118991883</v>
      </c>
      <c r="D501" s="0" t="n">
        <f aca="false">(C501+C500)/2</f>
        <v>32.538540893662</v>
      </c>
      <c r="E501" s="0" t="n">
        <f aca="false">F501*$F$9</f>
        <v>7.84138036816026</v>
      </c>
      <c r="F501" s="0" t="n">
        <f aca="false">(C500-C501)/0.5</f>
        <v>0.00411597789515383</v>
      </c>
      <c r="G501" s="0" t="n">
        <f aca="false">G500-L500</f>
        <v>32.5375118991883</v>
      </c>
      <c r="H501" s="0" t="n">
        <f aca="false">G501*G501</f>
        <v>1058.68968058982</v>
      </c>
      <c r="I501" s="0" t="n">
        <f aca="false">1000*COUNT(Q$24:Q501)/N$16</f>
        <v>76.9230769230769</v>
      </c>
      <c r="J501" s="0" t="n">
        <f aca="false">$F$22*H501+$E$22*G501+$D$22</f>
        <v>792.657575403344</v>
      </c>
      <c r="K501" s="0" t="n">
        <f aca="false">J501/$F$9</f>
        <v>0.416069735889098</v>
      </c>
      <c r="L501" s="0" t="n">
        <f aca="false">K501*M501</f>
        <v>0.00205793035161797</v>
      </c>
      <c r="M501" s="0" t="n">
        <f aca="false">N501</f>
        <v>0.00494611882121248</v>
      </c>
      <c r="N501" s="0" t="n">
        <f aca="false">3600/(B501*N$15)</f>
        <v>0.00494611882121248</v>
      </c>
      <c r="O501" s="0" t="n">
        <f aca="false">ROUND(A501*P$13,0)</f>
        <v>583482</v>
      </c>
      <c r="P501" s="0" t="n">
        <f aca="false">O501-O500</f>
        <v>1237</v>
      </c>
      <c r="Q501" s="0" t="n">
        <f aca="false">F$9*(Q$23-P$13*1000/(P501*N$16))*P$13/SUM(P$24:P501)</f>
        <v>820.248923529529</v>
      </c>
      <c r="R501" s="0" t="n">
        <f aca="false">F$9*((Q$23^2 - (P$13*1000/(P501*N$16))^2)/2)/(1000*COUNT(Q$24:Q501)/N$16)</f>
        <v>820.21125680159</v>
      </c>
    </row>
    <row r="502" customFormat="false" ht="13.8" hidden="false" customHeight="false" outlineLevel="0" collapsed="false">
      <c r="A502" s="0" t="n">
        <f aca="false">SUM(M$23:M502)</f>
        <v>2.33887306363326</v>
      </c>
      <c r="B502" s="0" t="n">
        <f aca="false">C502*3600/1609.344</f>
        <v>72.7797377613561</v>
      </c>
      <c r="C502" s="0" t="n">
        <f aca="false">G502</f>
        <v>32.5354539688366</v>
      </c>
      <c r="D502" s="0" t="n">
        <f aca="false">(C502+C501)/2</f>
        <v>32.5364829340124</v>
      </c>
      <c r="E502" s="0" t="n">
        <f aca="false">F502*$F$9</f>
        <v>7.84115710496068</v>
      </c>
      <c r="F502" s="0" t="n">
        <f aca="false">(C501-C502)/0.5</f>
        <v>0.00411586070323722</v>
      </c>
      <c r="G502" s="0" t="n">
        <f aca="false">G501-L501</f>
        <v>32.5354539688366</v>
      </c>
      <c r="H502" s="0" t="n">
        <f aca="false">G502*G502</f>
        <v>1058.55576495829</v>
      </c>
      <c r="I502" s="0" t="n">
        <f aca="false">1000*COUNT(Q$24:Q502)/N$16</f>
        <v>77.0840038622466</v>
      </c>
      <c r="J502" s="0" t="n">
        <f aca="false">$F$22*H502+$E$22*G502+$D$22</f>
        <v>792.584875241101</v>
      </c>
      <c r="K502" s="0" t="n">
        <f aca="false">J502/$F$9</f>
        <v>0.416031575227745</v>
      </c>
      <c r="L502" s="0" t="n">
        <f aca="false">K502*M502</f>
        <v>0.00205787176058654</v>
      </c>
      <c r="M502" s="0" t="n">
        <f aca="false">N502</f>
        <v>0.00494643167278832</v>
      </c>
      <c r="N502" s="0" t="n">
        <f aca="false">3600/(B502*N$15)</f>
        <v>0.00494643167278832</v>
      </c>
      <c r="O502" s="0" t="n">
        <f aca="false">ROUND(A502*P$13,0)</f>
        <v>584718</v>
      </c>
      <c r="P502" s="0" t="n">
        <f aca="false">O502-O501</f>
        <v>1236</v>
      </c>
      <c r="Q502" s="0" t="n">
        <f aca="false">F$9*(Q$23-P$13*1000/(P502*N$16))*P$13/SUM(P$24:P502)</f>
        <v>797.033879398778</v>
      </c>
      <c r="R502" s="0" t="n">
        <f aca="false">F$9*((Q$23^2 - (P$13*1000/(P502*N$16))^2)/2)/(1000*COUNT(Q$24:Q502)/N$16)</f>
        <v>797.339166459929</v>
      </c>
    </row>
    <row r="503" customFormat="false" ht="13.8" hidden="false" customHeight="false" outlineLevel="0" collapsed="false">
      <c r="A503" s="0" t="n">
        <f aca="false">SUM(M$23:M503)</f>
        <v>2.3438198081883</v>
      </c>
      <c r="B503" s="0" t="n">
        <f aca="false">C503*3600/1609.344</f>
        <v>72.7751344333305</v>
      </c>
      <c r="C503" s="0" t="n">
        <f aca="false">G503</f>
        <v>32.533396097076</v>
      </c>
      <c r="D503" s="0" t="n">
        <f aca="false">(C503+C502)/2</f>
        <v>32.5344250329563</v>
      </c>
      <c r="E503" s="0" t="n">
        <f aca="false">F503*$F$9</f>
        <v>7.84093386052284</v>
      </c>
      <c r="F503" s="0" t="n">
        <f aca="false">(C502-C503)/0.5</f>
        <v>0.00411574352116872</v>
      </c>
      <c r="G503" s="0" t="n">
        <f aca="false">G502-L502</f>
        <v>32.533396097076</v>
      </c>
      <c r="H503" s="0" t="n">
        <f aca="false">G503*G503</f>
        <v>1058.42186160924</v>
      </c>
      <c r="I503" s="0" t="n">
        <f aca="false">1000*COUNT(Q$24:Q503)/N$16</f>
        <v>77.2449308014162</v>
      </c>
      <c r="J503" s="0" t="n">
        <f aca="false">$F$22*H503+$E$22*G503+$D$22</f>
        <v>792.512181258514</v>
      </c>
      <c r="K503" s="0" t="n">
        <f aca="false">J503/$F$9</f>
        <v>0.415993417810124</v>
      </c>
      <c r="L503" s="0" t="n">
        <f aca="false">K503*M503</f>
        <v>0.00205781317448253</v>
      </c>
      <c r="M503" s="0" t="n">
        <f aca="false">N503</f>
        <v>0.00494674455503476</v>
      </c>
      <c r="N503" s="0" t="n">
        <f aca="false">3600/(B503*N$15)</f>
        <v>0.00494674455503476</v>
      </c>
      <c r="O503" s="0" t="n">
        <f aca="false">ROUND(A503*P$13,0)</f>
        <v>585955</v>
      </c>
      <c r="P503" s="0" t="n">
        <f aca="false">O503-O502</f>
        <v>1237</v>
      </c>
      <c r="Q503" s="0" t="n">
        <f aca="false">F$9*(Q$23-P$13*1000/(P503*N$16))*P$13/SUM(P$24:P503)</f>
        <v>816.779991091348</v>
      </c>
      <c r="R503" s="0" t="n">
        <f aca="false">F$9*((Q$23^2 - (P$13*1000/(P503*N$16))^2)/2)/(1000*COUNT(Q$24:Q503)/N$16)</f>
        <v>816.79370989825</v>
      </c>
    </row>
    <row r="504" customFormat="false" ht="13.8" hidden="false" customHeight="false" outlineLevel="0" collapsed="false">
      <c r="A504" s="0" t="n">
        <f aca="false">SUM(M$23:M504)</f>
        <v>2.34876686565625</v>
      </c>
      <c r="B504" s="0" t="n">
        <f aca="false">C504*3600/1609.344</f>
        <v>72.7705312363582</v>
      </c>
      <c r="C504" s="0" t="n">
        <f aca="false">G504</f>
        <v>32.5313382839016</v>
      </c>
      <c r="D504" s="0" t="n">
        <f aca="false">(C504+C503)/2</f>
        <v>32.5323671904888</v>
      </c>
      <c r="E504" s="0" t="n">
        <f aca="false">F504*$F$9</f>
        <v>7.8407106348738</v>
      </c>
      <c r="F504" s="0" t="n">
        <f aca="false">(C503-C504)/0.5</f>
        <v>0.00411562634896256</v>
      </c>
      <c r="G504" s="0" t="n">
        <f aca="false">G503-L503</f>
        <v>32.5313382839016</v>
      </c>
      <c r="H504" s="0" t="n">
        <f aca="false">G504*G504</f>
        <v>1058.28797054164</v>
      </c>
      <c r="I504" s="0" t="n">
        <f aca="false">1000*COUNT(Q$24:Q504)/N$16</f>
        <v>77.4058577405858</v>
      </c>
      <c r="J504" s="0" t="n">
        <f aca="false">$F$22*H504+$E$22*G504+$D$22</f>
        <v>792.43949345506</v>
      </c>
      <c r="K504" s="0" t="n">
        <f aca="false">J504/$F$9</f>
        <v>0.415955263635958</v>
      </c>
      <c r="L504" s="0" t="n">
        <f aca="false">K504*M504</f>
        <v>0.00205775459330615</v>
      </c>
      <c r="M504" s="0" t="n">
        <f aca="false">N504</f>
        <v>0.00494705746795667</v>
      </c>
      <c r="N504" s="0" t="n">
        <f aca="false">3600/(B504*N$15)</f>
        <v>0.00494705746795667</v>
      </c>
      <c r="O504" s="0" t="n">
        <f aca="false">ROUND(A504*P$13,0)</f>
        <v>587192</v>
      </c>
      <c r="P504" s="0" t="n">
        <f aca="false">O504-O503</f>
        <v>1237</v>
      </c>
      <c r="Q504" s="0" t="n">
        <f aca="false">F$9*(Q$23-P$13*1000/(P504*N$16))*P$13/SUM(P$24:P504)</f>
        <v>815.055809107669</v>
      </c>
      <c r="R504" s="0" t="n">
        <f aca="false">F$9*((Q$23^2 - (P$13*1000/(P504*N$16))^2)/2)/(1000*COUNT(Q$24:Q504)/N$16)</f>
        <v>815.095594077255</v>
      </c>
    </row>
    <row r="505" customFormat="false" ht="13.8" hidden="false" customHeight="false" outlineLevel="0" collapsed="false">
      <c r="A505" s="0" t="n">
        <f aca="false">SUM(M$23:M505)</f>
        <v>2.35371423606781</v>
      </c>
      <c r="B505" s="0" t="n">
        <f aca="false">C505*3600/1609.344</f>
        <v>72.7659281704283</v>
      </c>
      <c r="C505" s="0" t="n">
        <f aca="false">G505</f>
        <v>32.5292805293083</v>
      </c>
      <c r="D505" s="0" t="n">
        <f aca="false">(C505+C504)/2</f>
        <v>32.5303094066049</v>
      </c>
      <c r="E505" s="0" t="n">
        <f aca="false">F505*$F$9</f>
        <v>7.84048742801356</v>
      </c>
      <c r="F505" s="0" t="n">
        <f aca="false">(C504-C505)/0.5</f>
        <v>0.00411550918661874</v>
      </c>
      <c r="G505" s="0" t="n">
        <f aca="false">G504-L504</f>
        <v>32.5292805293083</v>
      </c>
      <c r="H505" s="0" t="n">
        <f aca="false">G505*G505</f>
        <v>1058.15409175443</v>
      </c>
      <c r="I505" s="0" t="n">
        <f aca="false">1000*COUNT(Q$24:Q505)/N$16</f>
        <v>77.5667846797554</v>
      </c>
      <c r="J505" s="0" t="n">
        <f aca="false">$F$22*H505+$E$22*G505+$D$22</f>
        <v>792.366811830212</v>
      </c>
      <c r="K505" s="0" t="n">
        <f aca="false">J505/$F$9</f>
        <v>0.415917112704973</v>
      </c>
      <c r="L505" s="0" t="n">
        <f aca="false">K505*M505</f>
        <v>0.00205769601705761</v>
      </c>
      <c r="M505" s="0" t="n">
        <f aca="false">N505</f>
        <v>0.00494737041155894</v>
      </c>
      <c r="N505" s="0" t="n">
        <f aca="false">3600/(B505*N$15)</f>
        <v>0.00494737041155894</v>
      </c>
      <c r="O505" s="0" t="n">
        <f aca="false">ROUND(A505*P$13,0)</f>
        <v>588429</v>
      </c>
      <c r="P505" s="0" t="n">
        <f aca="false">O505-O504</f>
        <v>1237</v>
      </c>
      <c r="Q505" s="0" t="n">
        <f aca="false">F$9*(Q$23-P$13*1000/(P505*N$16))*P$13/SUM(P$24:P505)</f>
        <v>813.338891115086</v>
      </c>
      <c r="R505" s="0" t="n">
        <f aca="false">F$9*((Q$23^2 - (P$13*1000/(P505*N$16))^2)/2)/(1000*COUNT(Q$24:Q505)/N$16)</f>
        <v>813.40452438</v>
      </c>
    </row>
    <row r="506" customFormat="false" ht="13.8" hidden="false" customHeight="false" outlineLevel="0" collapsed="false">
      <c r="A506" s="0" t="n">
        <f aca="false">SUM(M$23:M506)</f>
        <v>2.35866191945366</v>
      </c>
      <c r="B506" s="0" t="n">
        <f aca="false">C506*3600/1609.344</f>
        <v>72.7613252355297</v>
      </c>
      <c r="C506" s="0" t="n">
        <f aca="false">G506</f>
        <v>32.5272228332912</v>
      </c>
      <c r="D506" s="0" t="n">
        <f aca="false">(C506+C505)/2</f>
        <v>32.5282516812997</v>
      </c>
      <c r="E506" s="0" t="n">
        <f aca="false">F506*$F$9</f>
        <v>7.84026423988799</v>
      </c>
      <c r="F506" s="0" t="n">
        <f aca="false">(C505-C506)/0.5</f>
        <v>0.00411539203410882</v>
      </c>
      <c r="G506" s="0" t="n">
        <f aca="false">G505-L505</f>
        <v>32.5272228332912</v>
      </c>
      <c r="H506" s="0" t="n">
        <f aca="false">G506*G506</f>
        <v>1058.02022524658</v>
      </c>
      <c r="I506" s="0" t="n">
        <f aca="false">1000*COUNT(Q$24:Q506)/N$16</f>
        <v>77.727711618925</v>
      </c>
      <c r="J506" s="0" t="n">
        <f aca="false">$F$22*H506+$E$22*G506+$D$22</f>
        <v>792.294136383446</v>
      </c>
      <c r="K506" s="0" t="n">
        <f aca="false">J506/$F$9</f>
        <v>0.415878965016892</v>
      </c>
      <c r="L506" s="0" t="n">
        <f aca="false">K506*M506</f>
        <v>0.00205763744573709</v>
      </c>
      <c r="M506" s="0" t="n">
        <f aca="false">N506</f>
        <v>0.00494768338584644</v>
      </c>
      <c r="N506" s="0" t="n">
        <f aca="false">3600/(B506*N$15)</f>
        <v>0.00494768338584644</v>
      </c>
      <c r="O506" s="0" t="n">
        <f aca="false">ROUND(A506*P$13,0)</f>
        <v>589665</v>
      </c>
      <c r="P506" s="0" t="n">
        <f aca="false">O506-O505</f>
        <v>1236</v>
      </c>
      <c r="Q506" s="0" t="n">
        <f aca="false">F$9*(Q$23-P$13*1000/(P506*N$16))*P$13/SUM(P$24:P506)</f>
        <v>790.333520666508</v>
      </c>
      <c r="R506" s="0" t="n">
        <f aca="false">F$9*((Q$23^2 - (P$13*1000/(P506*N$16))^2)/2)/(1000*COUNT(Q$24:Q506)/N$16)</f>
        <v>790.735943549288</v>
      </c>
    </row>
    <row r="507" customFormat="false" ht="13.8" hidden="false" customHeight="false" outlineLevel="0" collapsed="false">
      <c r="A507" s="0" t="n">
        <f aca="false">SUM(M$23:M507)</f>
        <v>2.36360991584448</v>
      </c>
      <c r="B507" s="0" t="n">
        <f aca="false">C507*3600/1609.344</f>
        <v>72.7567224316515</v>
      </c>
      <c r="C507" s="0" t="n">
        <f aca="false">G507</f>
        <v>32.5251651958455</v>
      </c>
      <c r="D507" s="0" t="n">
        <f aca="false">(C507+C506)/2</f>
        <v>32.5261940145683</v>
      </c>
      <c r="E507" s="0" t="n">
        <f aca="false">F507*$F$9</f>
        <v>7.84004107057829</v>
      </c>
      <c r="F507" s="0" t="n">
        <f aca="false">(C506-C507)/0.5</f>
        <v>0.00411527489147545</v>
      </c>
      <c r="G507" s="0" t="n">
        <f aca="false">G506-L506</f>
        <v>32.5251651958455</v>
      </c>
      <c r="H507" s="0" t="n">
        <f aca="false">G507*G507</f>
        <v>1057.88637101704</v>
      </c>
      <c r="I507" s="0" t="n">
        <f aca="false">1000*COUNT(Q$24:Q507)/N$16</f>
        <v>77.8886385580946</v>
      </c>
      <c r="J507" s="0" t="n">
        <f aca="false">$F$22*H507+$E$22*G507+$D$22</f>
        <v>792.221467114237</v>
      </c>
      <c r="K507" s="0" t="n">
        <f aca="false">J507/$F$9</f>
        <v>0.41584082057144</v>
      </c>
      <c r="L507" s="0" t="n">
        <f aca="false">K507*M507</f>
        <v>0.0020575788793448</v>
      </c>
      <c r="M507" s="0" t="n">
        <f aca="false">N507</f>
        <v>0.00494799639082407</v>
      </c>
      <c r="N507" s="0" t="n">
        <f aca="false">3600/(B507*N$15)</f>
        <v>0.00494799639082407</v>
      </c>
      <c r="O507" s="0" t="n">
        <f aca="false">ROUND(A507*P$13,0)</f>
        <v>590902</v>
      </c>
      <c r="P507" s="0" t="n">
        <f aca="false">O507-O506</f>
        <v>1237</v>
      </c>
      <c r="Q507" s="0" t="n">
        <f aca="false">F$9*(Q$23-P$13*1000/(P507*N$16))*P$13/SUM(P$24:P507)</f>
        <v>809.928037704842</v>
      </c>
      <c r="R507" s="0" t="n">
        <f aca="false">F$9*((Q$23^2 - (P$13*1000/(P507*N$16))^2)/2)/(1000*COUNT(Q$24:Q507)/N$16)</f>
        <v>810.043348659421</v>
      </c>
    </row>
    <row r="508" customFormat="false" ht="13.8" hidden="false" customHeight="false" outlineLevel="0" collapsed="false">
      <c r="A508" s="0" t="n">
        <f aca="false">SUM(M$23:M508)</f>
        <v>2.36855822527098</v>
      </c>
      <c r="B508" s="0" t="n">
        <f aca="false">C508*3600/1609.344</f>
        <v>72.7521197587825</v>
      </c>
      <c r="C508" s="0" t="n">
        <f aca="false">G508</f>
        <v>32.5231076169661</v>
      </c>
      <c r="D508" s="0" t="n">
        <f aca="false">(C508+C507)/2</f>
        <v>32.5241364064058</v>
      </c>
      <c r="E508" s="0" t="n">
        <f aca="false">F508*$F$9</f>
        <v>7.83981792003032</v>
      </c>
      <c r="F508" s="0" t="n">
        <f aca="false">(C507-C508)/0.5</f>
        <v>0.0041151577586902</v>
      </c>
      <c r="G508" s="0" t="n">
        <f aca="false">G507-L507</f>
        <v>32.5231076169661</v>
      </c>
      <c r="H508" s="0" t="n">
        <f aca="false">G508*G508</f>
        <v>1057.75252906476</v>
      </c>
      <c r="I508" s="0" t="n">
        <f aca="false">1000*COUNT(Q$24:Q508)/N$16</f>
        <v>78.0495654972642</v>
      </c>
      <c r="J508" s="0" t="n">
        <f aca="false">$F$22*H508+$E$22*G508+$D$22</f>
        <v>792.148804022059</v>
      </c>
      <c r="K508" s="0" t="n">
        <f aca="false">J508/$F$9</f>
        <v>0.415802679368341</v>
      </c>
      <c r="L508" s="0" t="n">
        <f aca="false">K508*M508</f>
        <v>0.00205752031788094</v>
      </c>
      <c r="M508" s="0" t="n">
        <f aca="false">N508</f>
        <v>0.0049483094264967</v>
      </c>
      <c r="N508" s="0" t="n">
        <f aca="false">3600/(B508*N$15)</f>
        <v>0.0049483094264967</v>
      </c>
      <c r="O508" s="0" t="n">
        <f aca="false">ROUND(A508*P$13,0)</f>
        <v>592140</v>
      </c>
      <c r="P508" s="0" t="n">
        <f aca="false">O508-O507</f>
        <v>1238</v>
      </c>
      <c r="Q508" s="0" t="n">
        <f aca="false">F$9*(Q$23-P$13*1000/(P508*N$16))*P$13/SUM(P$24:P508)</f>
        <v>829.404856104739</v>
      </c>
      <c r="R508" s="0" t="n">
        <f aca="false">F$9*((Q$23^2 - (P$13*1000/(P508*N$16))^2)/2)/(1000*COUNT(Q$24:Q508)/N$16)</f>
        <v>829.220514752631</v>
      </c>
    </row>
    <row r="509" customFormat="false" ht="13.8" hidden="false" customHeight="false" outlineLevel="0" collapsed="false">
      <c r="A509" s="0" t="n">
        <f aca="false">SUM(M$23:M509)</f>
        <v>2.37350684776385</v>
      </c>
      <c r="B509" s="0" t="n">
        <f aca="false">C509*3600/1609.344</f>
        <v>72.7475172169118</v>
      </c>
      <c r="C509" s="0" t="n">
        <f aca="false">G509</f>
        <v>32.5210500966482</v>
      </c>
      <c r="D509" s="0" t="n">
        <f aca="false">(C509+C508)/2</f>
        <v>32.5220788568072</v>
      </c>
      <c r="E509" s="0" t="n">
        <f aca="false">F509*$F$9</f>
        <v>7.83959478827116</v>
      </c>
      <c r="F509" s="0" t="n">
        <f aca="false">(C508-C509)/0.5</f>
        <v>0.00411504063576729</v>
      </c>
      <c r="G509" s="0" t="n">
        <f aca="false">G508-L508</f>
        <v>32.5210500966482</v>
      </c>
      <c r="H509" s="0" t="n">
        <f aca="false">G509*G509</f>
        <v>1057.6186993887</v>
      </c>
      <c r="I509" s="0" t="n">
        <f aca="false">1000*COUNT(Q$24:Q509)/N$16</f>
        <v>78.2104924364339</v>
      </c>
      <c r="J509" s="0" t="n">
        <f aca="false">$F$22*H509+$E$22*G509+$D$22</f>
        <v>792.076147106389</v>
      </c>
      <c r="K509" s="0" t="n">
        <f aca="false">J509/$F$9</f>
        <v>0.41576454140732</v>
      </c>
      <c r="L509" s="0" t="n">
        <f aca="false">K509*M509</f>
        <v>0.00205746176134572</v>
      </c>
      <c r="M509" s="0" t="n">
        <f aca="false">N509</f>
        <v>0.00494862249286921</v>
      </c>
      <c r="N509" s="0" t="n">
        <f aca="false">3600/(B509*N$15)</f>
        <v>0.00494862249286921</v>
      </c>
      <c r="O509" s="0" t="n">
        <f aca="false">ROUND(A509*P$13,0)</f>
        <v>593377</v>
      </c>
      <c r="P509" s="0" t="n">
        <f aca="false">O509-O508</f>
        <v>1237</v>
      </c>
      <c r="Q509" s="0" t="n">
        <f aca="false">F$9*(Q$23-P$13*1000/(P509*N$16))*P$13/SUM(P$24:P509)</f>
        <v>806.542948629584</v>
      </c>
      <c r="R509" s="0" t="n">
        <f aca="false">F$9*((Q$23^2 - (P$13*1000/(P509*N$16))^2)/2)/(1000*COUNT(Q$24:Q509)/N$16)</f>
        <v>806.709836936543</v>
      </c>
    </row>
    <row r="510" customFormat="false" ht="13.8" hidden="false" customHeight="false" outlineLevel="0" collapsed="false">
      <c r="A510" s="0" t="n">
        <f aca="false">SUM(M$23:M510)</f>
        <v>2.3784557833538</v>
      </c>
      <c r="B510" s="0" t="n">
        <f aca="false">C510*3600/1609.344</f>
        <v>72.7429148060283</v>
      </c>
      <c r="C510" s="0" t="n">
        <f aca="false">G510</f>
        <v>32.5189926348869</v>
      </c>
      <c r="D510" s="0" t="n">
        <f aca="false">(C510+C509)/2</f>
        <v>32.5200213657676</v>
      </c>
      <c r="E510" s="0" t="n">
        <f aca="false">F510*$F$9</f>
        <v>7.83937167527373</v>
      </c>
      <c r="F510" s="0" t="n">
        <f aca="false">(C509-C510)/0.5</f>
        <v>0.00411492352269249</v>
      </c>
      <c r="G510" s="0" t="n">
        <f aca="false">G509-L509</f>
        <v>32.5189926348869</v>
      </c>
      <c r="H510" s="0" t="n">
        <f aca="false">G510*G510</f>
        <v>1057.48488198783</v>
      </c>
      <c r="I510" s="0" t="n">
        <f aca="false">1000*COUNT(Q$24:Q510)/N$16</f>
        <v>78.3714193756035</v>
      </c>
      <c r="J510" s="0" t="n">
        <f aca="false">$F$22*H510+$E$22*G510+$D$22</f>
        <v>792.0034963667</v>
      </c>
      <c r="K510" s="0" t="n">
        <f aca="false">J510/$F$9</f>
        <v>0.415726406688102</v>
      </c>
      <c r="L510" s="0" t="n">
        <f aca="false">K510*M510</f>
        <v>0.00205740320973932</v>
      </c>
      <c r="M510" s="0" t="n">
        <f aca="false">N510</f>
        <v>0.00494893558994651</v>
      </c>
      <c r="N510" s="0" t="n">
        <f aca="false">3600/(B510*N$15)</f>
        <v>0.00494893558994651</v>
      </c>
      <c r="O510" s="0" t="n">
        <f aca="false">ROUND(A510*P$13,0)</f>
        <v>594614</v>
      </c>
      <c r="P510" s="0" t="n">
        <f aca="false">O510-O509</f>
        <v>1237</v>
      </c>
      <c r="Q510" s="0" t="n">
        <f aca="false">F$9*(Q$23-P$13*1000/(P510*N$16))*P$13/SUM(P$24:P510)</f>
        <v>804.861671094077</v>
      </c>
      <c r="R510" s="0" t="n">
        <f aca="false">F$9*((Q$23^2 - (P$13*1000/(P510*N$16))^2)/2)/(1000*COUNT(Q$24:Q510)/N$16)</f>
        <v>805.05334856501</v>
      </c>
    </row>
    <row r="511" customFormat="false" ht="13.8" hidden="false" customHeight="false" outlineLevel="0" collapsed="false">
      <c r="A511" s="0" t="n">
        <f aca="false">SUM(M$23:M511)</f>
        <v>2.38340503207153</v>
      </c>
      <c r="B511" s="0" t="n">
        <f aca="false">C511*3600/1609.344</f>
        <v>72.7383125261211</v>
      </c>
      <c r="C511" s="0" t="n">
        <f aca="false">G511</f>
        <v>32.5169352316772</v>
      </c>
      <c r="D511" s="0" t="n">
        <f aca="false">(C511+C510)/2</f>
        <v>32.517963933282</v>
      </c>
      <c r="E511" s="0" t="n">
        <f aca="false">F511*$F$9</f>
        <v>7.83914858106511</v>
      </c>
      <c r="F511" s="0" t="n">
        <f aca="false">(C510-C511)/0.5</f>
        <v>0.00411480641948003</v>
      </c>
      <c r="G511" s="0" t="n">
        <f aca="false">G510-L510</f>
        <v>32.5169352316772</v>
      </c>
      <c r="H511" s="0" t="n">
        <f aca="false">G511*G511</f>
        <v>1057.35107686109</v>
      </c>
      <c r="I511" s="0" t="n">
        <f aca="false">1000*COUNT(Q$24:Q511)/N$16</f>
        <v>78.5323463147731</v>
      </c>
      <c r="J511" s="0" t="n">
        <f aca="false">$F$22*H511+$E$22*G511+$D$22</f>
        <v>791.930851802469</v>
      </c>
      <c r="K511" s="0" t="n">
        <f aca="false">J511/$F$9</f>
        <v>0.415688275210411</v>
      </c>
      <c r="L511" s="0" t="n">
        <f aca="false">K511*M511</f>
        <v>0.00205734466306196</v>
      </c>
      <c r="M511" s="0" t="n">
        <f aca="false">N511</f>
        <v>0.00494924871773346</v>
      </c>
      <c r="N511" s="0" t="n">
        <f aca="false">3600/(B511*N$15)</f>
        <v>0.00494924871773346</v>
      </c>
      <c r="O511" s="0" t="n">
        <f aca="false">ROUND(A511*P$13,0)</f>
        <v>595851</v>
      </c>
      <c r="P511" s="0" t="n">
        <f aca="false">O511-O510</f>
        <v>1237</v>
      </c>
      <c r="Q511" s="0" t="n">
        <f aca="false">F$9*(Q$23-P$13*1000/(P511*N$16))*P$13/SUM(P$24:P511)</f>
        <v>803.187388385155</v>
      </c>
      <c r="R511" s="0" t="n">
        <f aca="false">F$9*((Q$23^2 - (P$13*1000/(P511*N$16))^2)/2)/(1000*COUNT(Q$24:Q511)/N$16)</f>
        <v>803.403649080245</v>
      </c>
    </row>
    <row r="512" customFormat="false" ht="13.8" hidden="false" customHeight="false" outlineLevel="0" collapsed="false">
      <c r="A512" s="0" t="n">
        <f aca="false">SUM(M$23:M512)</f>
        <v>2.38835459394776</v>
      </c>
      <c r="B512" s="0" t="n">
        <f aca="false">C512*3600/1609.344</f>
        <v>72.733710377179</v>
      </c>
      <c r="C512" s="0" t="n">
        <f aca="false">G512</f>
        <v>32.5148778870141</v>
      </c>
      <c r="D512" s="0" t="n">
        <f aca="false">(C512+C511)/2</f>
        <v>32.5159065593456</v>
      </c>
      <c r="E512" s="0" t="n">
        <f aca="false">F512*$F$9</f>
        <v>7.83892550564529</v>
      </c>
      <c r="F512" s="0" t="n">
        <f aca="false">(C511-C512)/0.5</f>
        <v>0.00411468932612991</v>
      </c>
      <c r="G512" s="0" t="n">
        <f aca="false">G511-L511</f>
        <v>32.5148778870141</v>
      </c>
      <c r="H512" s="0" t="n">
        <f aca="false">G512*G512</f>
        <v>1057.21728400744</v>
      </c>
      <c r="I512" s="0" t="n">
        <f aca="false">1000*COUNT(Q$24:Q512)/N$16</f>
        <v>78.6932732539427</v>
      </c>
      <c r="J512" s="0" t="n">
        <f aca="false">$F$22*H512+$E$22*G512+$D$22</f>
        <v>791.858213413171</v>
      </c>
      <c r="K512" s="0" t="n">
        <f aca="false">J512/$F$9</f>
        <v>0.415650146973971</v>
      </c>
      <c r="L512" s="0" t="n">
        <f aca="false">K512*M512</f>
        <v>0.00205728612131382</v>
      </c>
      <c r="M512" s="0" t="n">
        <f aca="false">N512</f>
        <v>0.00494956187623496</v>
      </c>
      <c r="N512" s="0" t="n">
        <f aca="false">3600/(B512*N$15)</f>
        <v>0.00494956187623496</v>
      </c>
      <c r="O512" s="0" t="n">
        <f aca="false">ROUND(A512*P$13,0)</f>
        <v>597089</v>
      </c>
      <c r="P512" s="0" t="n">
        <f aca="false">O512-O511</f>
        <v>1238</v>
      </c>
      <c r="Q512" s="0" t="n">
        <f aca="false">F$9*(Q$23-P$13*1000/(P512*N$16))*P$13/SUM(P$24:P512)</f>
        <v>822.51645132992</v>
      </c>
      <c r="R512" s="0" t="n">
        <f aca="false">F$9*((Q$23^2 - (P$13*1000/(P512*N$16))^2)/2)/(1000*COUNT(Q$24:Q512)/N$16)</f>
        <v>822.437524856904</v>
      </c>
    </row>
    <row r="513" customFormat="false" ht="13.8" hidden="false" customHeight="false" outlineLevel="0" collapsed="false">
      <c r="A513" s="0" t="n">
        <f aca="false">SUM(M$23:M513)</f>
        <v>2.39330446901322</v>
      </c>
      <c r="B513" s="0" t="n">
        <f aca="false">C513*3600/1609.344</f>
        <v>72.7291083591911</v>
      </c>
      <c r="C513" s="0" t="n">
        <f aca="false">G513</f>
        <v>32.5128206008928</v>
      </c>
      <c r="D513" s="0" t="n">
        <f aca="false">(C513+C512)/2</f>
        <v>32.5138492439534</v>
      </c>
      <c r="E513" s="0" t="n">
        <f aca="false">F513*$F$9</f>
        <v>7.8387024489872</v>
      </c>
      <c r="F513" s="0" t="n">
        <f aca="false">(C512-C513)/0.5</f>
        <v>0.0041145722426279</v>
      </c>
      <c r="G513" s="0" t="n">
        <f aca="false">G512-L512</f>
        <v>32.5128206008928</v>
      </c>
      <c r="H513" s="0" t="n">
        <f aca="false">G513*G513</f>
        <v>1057.08350342584</v>
      </c>
      <c r="I513" s="0" t="n">
        <f aca="false">1000*COUNT(Q$24:Q513)/N$16</f>
        <v>78.8542001931123</v>
      </c>
      <c r="J513" s="0" t="n">
        <f aca="false">$F$22*H513+$E$22*G513+$D$22</f>
        <v>791.785581198281</v>
      </c>
      <c r="K513" s="0" t="n">
        <f aca="false">J513/$F$9</f>
        <v>0.415612021978507</v>
      </c>
      <c r="L513" s="0" t="n">
        <f aca="false">K513*M513</f>
        <v>0.00205722758449512</v>
      </c>
      <c r="M513" s="0" t="n">
        <f aca="false">N513</f>
        <v>0.0049498750654559</v>
      </c>
      <c r="N513" s="0" t="n">
        <f aca="false">3600/(B513*N$15)</f>
        <v>0.0049498750654559</v>
      </c>
      <c r="O513" s="0" t="n">
        <f aca="false">ROUND(A513*P$13,0)</f>
        <v>598326</v>
      </c>
      <c r="P513" s="0" t="n">
        <f aca="false">O513-O512</f>
        <v>1237</v>
      </c>
      <c r="Q513" s="0" t="n">
        <f aca="false">F$9*(Q$23-P$13*1000/(P513*N$16))*P$13/SUM(P$24:P513)</f>
        <v>799.858294046183</v>
      </c>
      <c r="R513" s="0" t="n">
        <f aca="false">F$9*((Q$23^2 - (P$13*1000/(P513*N$16))^2)/2)/(1000*COUNT(Q$24:Q513)/N$16)</f>
        <v>800.124450512571</v>
      </c>
    </row>
    <row r="514" customFormat="false" ht="13.8" hidden="false" customHeight="false" outlineLevel="0" collapsed="false">
      <c r="A514" s="0" t="n">
        <f aca="false">SUM(M$23:M514)</f>
        <v>2.39825465729862</v>
      </c>
      <c r="B514" s="0" t="n">
        <f aca="false">C514*3600/1609.344</f>
        <v>72.7245064721463</v>
      </c>
      <c r="C514" s="0" t="n">
        <f aca="false">G514</f>
        <v>32.5107633733083</v>
      </c>
      <c r="D514" s="0" t="n">
        <f aca="false">(C514+C513)/2</f>
        <v>32.5117919871005</v>
      </c>
      <c r="E514" s="0" t="n">
        <f aca="false">F514*$F$9</f>
        <v>7.83847941111792</v>
      </c>
      <c r="F514" s="0" t="n">
        <f aca="false">(C513-C514)/0.5</f>
        <v>0.00411445516898823</v>
      </c>
      <c r="G514" s="0" t="n">
        <f aca="false">G513-L513</f>
        <v>32.5107633733083</v>
      </c>
      <c r="H514" s="0" t="n">
        <f aca="false">G514*G514</f>
        <v>1056.94973511524</v>
      </c>
      <c r="I514" s="0" t="n">
        <f aca="false">1000*COUNT(Q$24:Q514)/N$16</f>
        <v>79.015127132282</v>
      </c>
      <c r="J514" s="0" t="n">
        <f aca="false">$F$22*H514+$E$22*G514+$D$22</f>
        <v>791.712955157274</v>
      </c>
      <c r="K514" s="0" t="n">
        <f aca="false">J514/$F$9</f>
        <v>0.415573900223744</v>
      </c>
      <c r="L514" s="0" t="n">
        <f aca="false">K514*M514</f>
        <v>0.00205716905260605</v>
      </c>
      <c r="M514" s="0" t="n">
        <f aca="false">N514</f>
        <v>0.00495018828540117</v>
      </c>
      <c r="N514" s="0" t="n">
        <f aca="false">3600/(B514*N$15)</f>
        <v>0.00495018828540117</v>
      </c>
      <c r="O514" s="0" t="n">
        <f aca="false">ROUND(A514*P$13,0)</f>
        <v>599564</v>
      </c>
      <c r="P514" s="0" t="n">
        <f aca="false">O514-O513</f>
        <v>1238</v>
      </c>
      <c r="Q514" s="0" t="n">
        <f aca="false">F$9*(Q$23-P$13*1000/(P514*N$16))*P$13/SUM(P$24:P514)</f>
        <v>819.114294420344</v>
      </c>
      <c r="R514" s="0" t="n">
        <f aca="false">F$9*((Q$23^2 - (P$13*1000/(P514*N$16))^2)/2)/(1000*COUNT(Q$24:Q514)/N$16)</f>
        <v>819.087473839157</v>
      </c>
    </row>
    <row r="515" customFormat="false" ht="13.8" hidden="false" customHeight="false" outlineLevel="0" collapsed="false">
      <c r="A515" s="0" t="n">
        <f aca="false">SUM(M$23:M515)</f>
        <v>2.4032051588347</v>
      </c>
      <c r="B515" s="0" t="n">
        <f aca="false">C515*3600/1609.344</f>
        <v>72.7199047160336</v>
      </c>
      <c r="C515" s="0" t="n">
        <f aca="false">G515</f>
        <v>32.5087062042557</v>
      </c>
      <c r="D515" s="0" t="n">
        <f aca="false">(C515+C514)/2</f>
        <v>32.509734788782</v>
      </c>
      <c r="E515" s="0" t="n">
        <f aca="false">F515*$F$9</f>
        <v>7.83825639203744</v>
      </c>
      <c r="F515" s="0" t="n">
        <f aca="false">(C514-C515)/0.5</f>
        <v>0.00411433810521089</v>
      </c>
      <c r="G515" s="0" t="n">
        <f aca="false">G514-L514</f>
        <v>32.5087062042557</v>
      </c>
      <c r="H515" s="0" t="n">
        <f aca="false">G515*G515</f>
        <v>1056.81597907461</v>
      </c>
      <c r="I515" s="0" t="n">
        <f aca="false">1000*COUNT(Q$24:Q515)/N$16</f>
        <v>79.1760540714516</v>
      </c>
      <c r="J515" s="0" t="n">
        <f aca="false">$F$22*H515+$E$22*G515+$D$22</f>
        <v>791.640335289625</v>
      </c>
      <c r="K515" s="0" t="n">
        <f aca="false">J515/$F$9</f>
        <v>0.415535781709407</v>
      </c>
      <c r="L515" s="0" t="n">
        <f aca="false">K515*M515</f>
        <v>0.00205711052564682</v>
      </c>
      <c r="M515" s="0" t="n">
        <f aca="false">N515</f>
        <v>0.00495050153607566</v>
      </c>
      <c r="N515" s="0" t="n">
        <f aca="false">3600/(B515*N$15)</f>
        <v>0.00495050153607566</v>
      </c>
      <c r="O515" s="0" t="n">
        <f aca="false">ROUND(A515*P$13,0)</f>
        <v>600801</v>
      </c>
      <c r="P515" s="0" t="n">
        <f aca="false">O515-O514</f>
        <v>1237</v>
      </c>
      <c r="Q515" s="0" t="n">
        <f aca="false">F$9*(Q$23-P$13*1000/(P515*N$16))*P$13/SUM(P$24:P515)</f>
        <v>796.556683011904</v>
      </c>
      <c r="R515" s="0" t="n">
        <f aca="false">F$9*((Q$23^2 - (P$13*1000/(P515*N$16))^2)/2)/(1000*COUNT(Q$24:Q515)/N$16)</f>
        <v>796.871912095853</v>
      </c>
    </row>
    <row r="516" customFormat="false" ht="13.8" hidden="false" customHeight="false" outlineLevel="0" collapsed="false">
      <c r="A516" s="0" t="n">
        <f aca="false">SUM(M$23:M516)</f>
        <v>2.40815597365218</v>
      </c>
      <c r="B516" s="0" t="n">
        <f aca="false">C516*3600/1609.344</f>
        <v>72.715303090842</v>
      </c>
      <c r="C516" s="0" t="n">
        <f aca="false">G516</f>
        <v>32.50664909373</v>
      </c>
      <c r="D516" s="0" t="n">
        <f aca="false">(C516+C515)/2</f>
        <v>32.5076776489929</v>
      </c>
      <c r="E516" s="0" t="n">
        <f aca="false">F516*$F$9</f>
        <v>7.83803339174577</v>
      </c>
      <c r="F516" s="0" t="n">
        <f aca="false">(C515-C516)/0.5</f>
        <v>0.00411422105129589</v>
      </c>
      <c r="G516" s="0" t="n">
        <f aca="false">G515-L515</f>
        <v>32.50664909373</v>
      </c>
      <c r="H516" s="0" t="n">
        <f aca="false">G516*G516</f>
        <v>1056.6822353029</v>
      </c>
      <c r="I516" s="0" t="n">
        <f aca="false">1000*COUNT(Q$24:Q516)/N$16</f>
        <v>79.3369810106212</v>
      </c>
      <c r="J516" s="0" t="n">
        <f aca="false">$F$22*H516+$E$22*G516+$D$22</f>
        <v>791.567721594811</v>
      </c>
      <c r="K516" s="0" t="n">
        <f aca="false">J516/$F$9</f>
        <v>0.415497666435219</v>
      </c>
      <c r="L516" s="0" t="n">
        <f aca="false">K516*M516</f>
        <v>0.00205705200361762</v>
      </c>
      <c r="M516" s="0" t="n">
        <f aca="false">N516</f>
        <v>0.00495081481748426</v>
      </c>
      <c r="N516" s="0" t="n">
        <f aca="false">3600/(B516*N$15)</f>
        <v>0.00495081481748426</v>
      </c>
      <c r="O516" s="0" t="n">
        <f aca="false">ROUND(A516*P$13,0)</f>
        <v>602039</v>
      </c>
      <c r="P516" s="0" t="n">
        <f aca="false">O516-O515</f>
        <v>1238</v>
      </c>
      <c r="Q516" s="0" t="n">
        <f aca="false">F$9*(Q$23-P$13*1000/(P516*N$16))*P$13/SUM(P$24:P516)</f>
        <v>815.740166111945</v>
      </c>
      <c r="R516" s="0" t="n">
        <f aca="false">F$9*((Q$23^2 - (P$13*1000/(P516*N$16))^2)/2)/(1000*COUNT(Q$24:Q516)/N$16)</f>
        <v>815.76460376273</v>
      </c>
    </row>
    <row r="517" customFormat="false" ht="13.8" hidden="false" customHeight="false" outlineLevel="0" collapsed="false">
      <c r="A517" s="0" t="n">
        <f aca="false">SUM(M$23:M517)</f>
        <v>2.41310710178181</v>
      </c>
      <c r="B517" s="0" t="n">
        <f aca="false">C517*3600/1609.344</f>
        <v>72.7107015965605</v>
      </c>
      <c r="C517" s="0" t="n">
        <f aca="false">G517</f>
        <v>32.5045920417264</v>
      </c>
      <c r="D517" s="0" t="n">
        <f aca="false">(C517+C516)/2</f>
        <v>32.5056205677282</v>
      </c>
      <c r="E517" s="0" t="n">
        <f aca="false">F517*$F$9</f>
        <v>7.83781041021583</v>
      </c>
      <c r="F517" s="0" t="n">
        <f aca="false">(C516-C517)/0.5</f>
        <v>0.004114104007229</v>
      </c>
      <c r="G517" s="0" t="n">
        <f aca="false">G516-L516</f>
        <v>32.5045920417264</v>
      </c>
      <c r="H517" s="0" t="n">
        <f aca="false">G517*G517</f>
        <v>1056.54850379906</v>
      </c>
      <c r="I517" s="0" t="n">
        <f aca="false">1000*COUNT(Q$24:Q517)/N$16</f>
        <v>79.4979079497908</v>
      </c>
      <c r="J517" s="0" t="n">
        <f aca="false">$F$22*H517+$E$22*G517+$D$22</f>
        <v>791.495114072306</v>
      </c>
      <c r="K517" s="0" t="n">
        <f aca="false">J517/$F$9</f>
        <v>0.415459554400906</v>
      </c>
      <c r="L517" s="0" t="n">
        <f aca="false">K517*M517</f>
        <v>0.00205699348651865</v>
      </c>
      <c r="M517" s="0" t="n">
        <f aca="false">N517</f>
        <v>0.00495112812963188</v>
      </c>
      <c r="N517" s="0" t="n">
        <f aca="false">3600/(B517*N$15)</f>
        <v>0.00495112812963188</v>
      </c>
      <c r="O517" s="0" t="n">
        <f aca="false">ROUND(A517*P$13,0)</f>
        <v>603277</v>
      </c>
      <c r="P517" s="0" t="n">
        <f aca="false">O517-O516</f>
        <v>1238</v>
      </c>
      <c r="Q517" s="0" t="n">
        <f aca="false">F$9*(Q$23-P$13*1000/(P517*N$16))*P$13/SUM(P$24:P517)</f>
        <v>814.062828619154</v>
      </c>
      <c r="R517" s="0" t="n">
        <f aca="false">F$9*((Q$23^2 - (P$13*1000/(P517*N$16))^2)/2)/(1000*COUNT(Q$24:Q517)/N$16)</f>
        <v>814.113258410984</v>
      </c>
    </row>
    <row r="518" customFormat="false" ht="13.8" hidden="false" customHeight="false" outlineLevel="0" collapsed="false">
      <c r="A518" s="0" t="n">
        <f aca="false">SUM(M$23:M518)</f>
        <v>2.41805854325434</v>
      </c>
      <c r="B518" s="0" t="n">
        <f aca="false">C518*3600/1609.344</f>
        <v>72.706100233178</v>
      </c>
      <c r="C518" s="0" t="n">
        <f aca="false">G518</f>
        <v>32.5025350482399</v>
      </c>
      <c r="D518" s="0" t="n">
        <f aca="false">(C518+C517)/2</f>
        <v>32.5035635449832</v>
      </c>
      <c r="E518" s="0" t="n">
        <f aca="false">F518*$F$9</f>
        <v>7.83758744750176</v>
      </c>
      <c r="F518" s="0" t="n">
        <f aca="false">(C517-C518)/0.5</f>
        <v>0.00411398697303866</v>
      </c>
      <c r="G518" s="0" t="n">
        <f aca="false">G517-L517</f>
        <v>32.5025350482399</v>
      </c>
      <c r="H518" s="0" t="n">
        <f aca="false">G518*G518</f>
        <v>1056.41478456206</v>
      </c>
      <c r="I518" s="0" t="n">
        <f aca="false">1000*COUNT(Q$24:Q518)/N$16</f>
        <v>79.6588348889604</v>
      </c>
      <c r="J518" s="0" t="n">
        <f aca="false">$F$22*H518+$E$22*G518+$D$22</f>
        <v>791.422512721587</v>
      </c>
      <c r="K518" s="0" t="n">
        <f aca="false">J518/$F$9</f>
        <v>0.415421445606193</v>
      </c>
      <c r="L518" s="0" t="n">
        <f aca="false">K518*M518</f>
        <v>0.00205693497435012</v>
      </c>
      <c r="M518" s="0" t="n">
        <f aca="false">N518</f>
        <v>0.00495144147252339</v>
      </c>
      <c r="N518" s="0" t="n">
        <f aca="false">3600/(B518*N$15)</f>
        <v>0.00495144147252339</v>
      </c>
      <c r="O518" s="0" t="n">
        <f aca="false">ROUND(A518*P$13,0)</f>
        <v>604515</v>
      </c>
      <c r="P518" s="0" t="n">
        <f aca="false">O518-O517</f>
        <v>1238</v>
      </c>
      <c r="Q518" s="0" t="n">
        <f aca="false">F$9*(Q$23-P$13*1000/(P518*N$16))*P$13/SUM(P$24:P518)</f>
        <v>812.392374906201</v>
      </c>
      <c r="R518" s="0" t="n">
        <f aca="false">F$9*((Q$23^2 - (P$13*1000/(P518*N$16))^2)/2)/(1000*COUNT(Q$24:Q518)/N$16)</f>
        <v>812.468585161669</v>
      </c>
    </row>
    <row r="519" customFormat="false" ht="13.8" hidden="false" customHeight="false" outlineLevel="0" collapsed="false">
      <c r="A519" s="0" t="n">
        <f aca="false">SUM(M$23:M519)</f>
        <v>2.4230102981005</v>
      </c>
      <c r="B519" s="0" t="n">
        <f aca="false">C519*3600/1609.344</f>
        <v>72.7014990006835</v>
      </c>
      <c r="C519" s="0" t="n">
        <f aca="false">G519</f>
        <v>32.5004781132655</v>
      </c>
      <c r="D519" s="0" t="n">
        <f aca="false">(C519+C518)/2</f>
        <v>32.5015065807527</v>
      </c>
      <c r="E519" s="0" t="n">
        <f aca="false">F519*$F$9</f>
        <v>7.83736450354943</v>
      </c>
      <c r="F519" s="0" t="n">
        <f aca="false">(C518-C519)/0.5</f>
        <v>0.00411386994869645</v>
      </c>
      <c r="G519" s="0" t="n">
        <f aca="false">G518-L518</f>
        <v>32.5004781132655</v>
      </c>
      <c r="H519" s="0" t="n">
        <f aca="false">G519*G519</f>
        <v>1056.28107759085</v>
      </c>
      <c r="I519" s="0" t="n">
        <f aca="false">1000*COUNT(Q$24:Q519)/N$16</f>
        <v>79.81976182813</v>
      </c>
      <c r="J519" s="0" t="n">
        <f aca="false">$F$22*H519+$E$22*G519+$D$22</f>
        <v>791.349917542128</v>
      </c>
      <c r="K519" s="0" t="n">
        <f aca="false">J519/$F$9</f>
        <v>0.415383340050804</v>
      </c>
      <c r="L519" s="0" t="n">
        <f aca="false">K519*M519</f>
        <v>0.00205687646711223</v>
      </c>
      <c r="M519" s="0" t="n">
        <f aca="false">N519</f>
        <v>0.0049517548461637</v>
      </c>
      <c r="N519" s="0" t="n">
        <f aca="false">3600/(B519*N$15)</f>
        <v>0.0049517548461637</v>
      </c>
      <c r="O519" s="0" t="n">
        <f aca="false">ROUND(A519*P$13,0)</f>
        <v>605753</v>
      </c>
      <c r="P519" s="0" t="n">
        <f aca="false">O519-O518</f>
        <v>1238</v>
      </c>
      <c r="Q519" s="0" t="n">
        <f aca="false">F$9*(Q$23-P$13*1000/(P519*N$16))*P$13/SUM(P$24:P519)</f>
        <v>810.728762683395</v>
      </c>
      <c r="R519" s="0" t="n">
        <f aca="false">F$9*((Q$23^2 - (P$13*1000/(P519*N$16))^2)/2)/(1000*COUNT(Q$24:Q519)/N$16)</f>
        <v>810.830543659327</v>
      </c>
    </row>
    <row r="520" customFormat="false" ht="13.8" hidden="false" customHeight="false" outlineLevel="0" collapsed="false">
      <c r="A520" s="0" t="n">
        <f aca="false">SUM(M$23:M520)</f>
        <v>2.42796236635106</v>
      </c>
      <c r="B520" s="0" t="n">
        <f aca="false">C520*3600/1609.344</f>
        <v>72.6968978990659</v>
      </c>
      <c r="C520" s="0" t="n">
        <f aca="false">G520</f>
        <v>32.4984212367984</v>
      </c>
      <c r="D520" s="0" t="n">
        <f aca="false">(C520+C519)/2</f>
        <v>32.499449675032</v>
      </c>
      <c r="E520" s="0" t="n">
        <f aca="false">F520*$F$9</f>
        <v>7.83714157841298</v>
      </c>
      <c r="F520" s="0" t="n">
        <f aca="false">(C519-C520)/0.5</f>
        <v>0.00411375293423077</v>
      </c>
      <c r="G520" s="0" t="n">
        <f aca="false">G519-L519</f>
        <v>32.4984212367984</v>
      </c>
      <c r="H520" s="0" t="n">
        <f aca="false">G520*G520</f>
        <v>1056.14738288439</v>
      </c>
      <c r="I520" s="0" t="n">
        <f aca="false">1000*COUNT(Q$24:Q520)/N$16</f>
        <v>79.9806887672996</v>
      </c>
      <c r="J520" s="0" t="n">
        <f aca="false">$F$22*H520+$E$22*G520+$D$22</f>
        <v>791.277328533405</v>
      </c>
      <c r="K520" s="0" t="n">
        <f aca="false">J520/$F$9</f>
        <v>0.415345237734463</v>
      </c>
      <c r="L520" s="0" t="n">
        <f aca="false">K520*M520</f>
        <v>0.00205681796480518</v>
      </c>
      <c r="M520" s="0" t="n">
        <f aca="false">N520</f>
        <v>0.00495206825055771</v>
      </c>
      <c r="N520" s="0" t="n">
        <f aca="false">3600/(B520*N$15)</f>
        <v>0.00495206825055771</v>
      </c>
      <c r="O520" s="0" t="n">
        <f aca="false">ROUND(A520*P$13,0)</f>
        <v>606991</v>
      </c>
      <c r="P520" s="0" t="n">
        <f aca="false">O520-O519</f>
        <v>1238</v>
      </c>
      <c r="Q520" s="0" t="n">
        <f aca="false">F$9*(Q$23-P$13*1000/(P520*N$16))*P$13/SUM(P$24:P520)</f>
        <v>809.071950006743</v>
      </c>
      <c r="R520" s="0" t="n">
        <f aca="false">F$9*((Q$23^2 - (P$13*1000/(P520*N$16))^2)/2)/(1000*COUNT(Q$24:Q520)/N$16)</f>
        <v>809.199093873292</v>
      </c>
    </row>
    <row r="521" customFormat="false" ht="13.8" hidden="false" customHeight="false" outlineLevel="0" collapsed="false">
      <c r="A521" s="0" t="n">
        <f aca="false">SUM(M$23:M521)</f>
        <v>2.43291474803677</v>
      </c>
      <c r="B521" s="0" t="n">
        <f aca="false">C521*3600/1609.344</f>
        <v>72.6922969283143</v>
      </c>
      <c r="C521" s="0" t="n">
        <f aca="false">G521</f>
        <v>32.4963644188336</v>
      </c>
      <c r="D521" s="0" t="n">
        <f aca="false">(C521+C520)/2</f>
        <v>32.497392827816</v>
      </c>
      <c r="E521" s="0" t="n">
        <f aca="false">F521*$F$9</f>
        <v>7.83691867203826</v>
      </c>
      <c r="F521" s="0" t="n">
        <f aca="false">(C520-C521)/0.5</f>
        <v>0.00411363592961322</v>
      </c>
      <c r="G521" s="0" t="n">
        <f aca="false">G520-L520</f>
        <v>32.4963644188336</v>
      </c>
      <c r="H521" s="0" t="n">
        <f aca="false">G521*G521</f>
        <v>1056.01370044164</v>
      </c>
      <c r="I521" s="0" t="n">
        <f aca="false">1000*COUNT(Q$24:Q521)/N$16</f>
        <v>80.1416157064693</v>
      </c>
      <c r="J521" s="0" t="n">
        <f aca="false">$F$22*H521+$E$22*G521+$D$22</f>
        <v>791.204745694894</v>
      </c>
      <c r="K521" s="0" t="n">
        <f aca="false">J521/$F$9</f>
        <v>0.415307138656896</v>
      </c>
      <c r="L521" s="0" t="n">
        <f aca="false">K521*M521</f>
        <v>0.00205675946742917</v>
      </c>
      <c r="M521" s="0" t="n">
        <f aca="false">N521</f>
        <v>0.00495238168571032</v>
      </c>
      <c r="N521" s="0" t="n">
        <f aca="false">3600/(B521*N$15)</f>
        <v>0.00495238168571032</v>
      </c>
      <c r="O521" s="0" t="n">
        <f aca="false">ROUND(A521*P$13,0)</f>
        <v>608229</v>
      </c>
      <c r="P521" s="0" t="n">
        <f aca="false">O521-O520</f>
        <v>1238</v>
      </c>
      <c r="Q521" s="0" t="n">
        <f aca="false">F$9*(Q$23-P$13*1000/(P521*N$16))*P$13/SUM(P$24:P521)</f>
        <v>807.421895274418</v>
      </c>
      <c r="R521" s="0" t="n">
        <f aca="false">F$9*((Q$23^2 - (P$13*1000/(P521*N$16))^2)/2)/(1000*COUNT(Q$24:Q521)/N$16)</f>
        <v>807.57419609443</v>
      </c>
    </row>
    <row r="522" customFormat="false" ht="13.8" hidden="false" customHeight="false" outlineLevel="0" collapsed="false">
      <c r="A522" s="0" t="n">
        <f aca="false">SUM(M$23:M522)</f>
        <v>2.43786744318839</v>
      </c>
      <c r="B522" s="0" t="n">
        <f aca="false">C522*3600/1609.344</f>
        <v>72.6876960884176</v>
      </c>
      <c r="C522" s="0" t="n">
        <f aca="false">G522</f>
        <v>32.4943076593662</v>
      </c>
      <c r="D522" s="0" t="n">
        <f aca="false">(C522+C521)/2</f>
        <v>32.4953360390999</v>
      </c>
      <c r="E522" s="0" t="n">
        <f aca="false">F522*$F$9</f>
        <v>7.83669578445234</v>
      </c>
      <c r="F522" s="0" t="n">
        <f aca="false">(C521-C522)/0.5</f>
        <v>0.00411351893485801</v>
      </c>
      <c r="G522" s="0" t="n">
        <f aca="false">G521-L521</f>
        <v>32.4943076593662</v>
      </c>
      <c r="H522" s="0" t="n">
        <f aca="false">G522*G522</f>
        <v>1055.88003026154</v>
      </c>
      <c r="I522" s="0" t="n">
        <f aca="false">1000*COUNT(Q$24:Q522)/N$16</f>
        <v>80.3025426456389</v>
      </c>
      <c r="J522" s="0" t="n">
        <f aca="false">$F$22*H522+$E$22*G522+$D$22</f>
        <v>791.13216902607</v>
      </c>
      <c r="K522" s="0" t="n">
        <f aca="false">J522/$F$9</f>
        <v>0.415269042817827</v>
      </c>
      <c r="L522" s="0" t="n">
        <f aca="false">K522*M522</f>
        <v>0.0020567009749844</v>
      </c>
      <c r="M522" s="0" t="n">
        <f aca="false">N522</f>
        <v>0.00495269515162642</v>
      </c>
      <c r="N522" s="0" t="n">
        <f aca="false">3600/(B522*N$15)</f>
        <v>0.00495269515162642</v>
      </c>
      <c r="O522" s="0" t="n">
        <f aca="false">ROUND(A522*P$13,0)</f>
        <v>609467</v>
      </c>
      <c r="P522" s="0" t="n">
        <f aca="false">O522-O521</f>
        <v>1238</v>
      </c>
      <c r="Q522" s="0" t="n">
        <f aca="false">F$9*(Q$23-P$13*1000/(P522*N$16))*P$13/SUM(P$24:P522)</f>
        <v>805.778557223283</v>
      </c>
      <c r="R522" s="0" t="n">
        <f aca="false">F$9*((Q$23^2 - (P$13*1000/(P522*N$16))^2)/2)/(1000*COUNT(Q$24:Q522)/N$16)</f>
        <v>805.955810931916</v>
      </c>
    </row>
    <row r="523" customFormat="false" ht="13.8" hidden="false" customHeight="false" outlineLevel="0" collapsed="false">
      <c r="A523" s="0" t="n">
        <f aca="false">SUM(M$23:M523)</f>
        <v>2.4428204518367</v>
      </c>
      <c r="B523" s="0" t="n">
        <f aca="false">C523*3600/1609.344</f>
        <v>72.6830953793647</v>
      </c>
      <c r="C523" s="0" t="n">
        <f aca="false">G523</f>
        <v>32.4922509583912</v>
      </c>
      <c r="D523" s="0" t="n">
        <f aca="false">(C523+C522)/2</f>
        <v>32.4932793088787</v>
      </c>
      <c r="E523" s="0" t="n">
        <f aca="false">F523*$F$9</f>
        <v>7.83647291565523</v>
      </c>
      <c r="F523" s="0" t="n">
        <f aca="false">(C522-C523)/0.5</f>
        <v>0.00411340194996512</v>
      </c>
      <c r="G523" s="0" t="n">
        <f aca="false">G522-L522</f>
        <v>32.4922509583912</v>
      </c>
      <c r="H523" s="0" t="n">
        <f aca="false">G523*G523</f>
        <v>1055.74637234307</v>
      </c>
      <c r="I523" s="0" t="n">
        <f aca="false">1000*COUNT(Q$24:Q523)/N$16</f>
        <v>80.4634695848085</v>
      </c>
      <c r="J523" s="0" t="n">
        <f aca="false">$F$22*H523+$E$22*G523+$D$22</f>
        <v>791.05959852641</v>
      </c>
      <c r="K523" s="0" t="n">
        <f aca="false">J523/$F$9</f>
        <v>0.415230950216982</v>
      </c>
      <c r="L523" s="0" t="n">
        <f aca="false">K523*M523</f>
        <v>0.00205664248747107</v>
      </c>
      <c r="M523" s="0" t="n">
        <f aca="false">N523</f>
        <v>0.00495300864831091</v>
      </c>
      <c r="N523" s="0" t="n">
        <f aca="false">3600/(B523*N$15)</f>
        <v>0.00495300864831091</v>
      </c>
      <c r="O523" s="0" t="n">
        <f aca="false">ROUND(A523*P$13,0)</f>
        <v>610705</v>
      </c>
      <c r="P523" s="0" t="n">
        <f aca="false">O523-O522</f>
        <v>1238</v>
      </c>
      <c r="Q523" s="0" t="n">
        <f aca="false">F$9*(Q$23-P$13*1000/(P523*N$16))*P$13/SUM(P$24:P523)</f>
        <v>804.141894925447</v>
      </c>
      <c r="R523" s="0" t="n">
        <f aca="false">F$9*((Q$23^2 - (P$13*1000/(P523*N$16))^2)/2)/(1000*COUNT(Q$24:Q523)/N$16)</f>
        <v>804.343899310052</v>
      </c>
    </row>
    <row r="524" customFormat="false" ht="13.8" hidden="false" customHeight="false" outlineLevel="0" collapsed="false">
      <c r="A524" s="0" t="n">
        <f aca="false">SUM(M$23:M524)</f>
        <v>2.44777377401247</v>
      </c>
      <c r="B524" s="0" t="n">
        <f aca="false">C524*3600/1609.344</f>
        <v>72.6784948011447</v>
      </c>
      <c r="C524" s="0" t="n">
        <f aca="false">G524</f>
        <v>32.4901943159037</v>
      </c>
      <c r="D524" s="0" t="n">
        <f aca="false">(C524+C523)/2</f>
        <v>32.4912226371475</v>
      </c>
      <c r="E524" s="0" t="n">
        <f aca="false">F524*$F$9</f>
        <v>7.836250065674</v>
      </c>
      <c r="F524" s="0" t="n">
        <f aca="false">(C523-C524)/0.5</f>
        <v>0.00411328497494878</v>
      </c>
      <c r="G524" s="0" t="n">
        <f aca="false">G523-L523</f>
        <v>32.4901943159037</v>
      </c>
      <c r="H524" s="0" t="n">
        <f aca="false">G524*G524</f>
        <v>1055.61272668518</v>
      </c>
      <c r="I524" s="0" t="n">
        <f aca="false">1000*COUNT(Q$24:Q524)/N$16</f>
        <v>80.6243965239781</v>
      </c>
      <c r="J524" s="0" t="n">
        <f aca="false">$F$22*H524+$E$22*G524+$D$22</f>
        <v>790.987034195389</v>
      </c>
      <c r="K524" s="0" t="n">
        <f aca="false">J524/$F$9</f>
        <v>0.415192860854084</v>
      </c>
      <c r="L524" s="0" t="n">
        <f aca="false">K524*M524</f>
        <v>0.00205658400488938</v>
      </c>
      <c r="M524" s="0" t="n">
        <f aca="false">N524</f>
        <v>0.0049533221757687</v>
      </c>
      <c r="N524" s="0" t="n">
        <f aca="false">3600/(B524*N$15)</f>
        <v>0.0049533221757687</v>
      </c>
      <c r="O524" s="0" t="n">
        <f aca="false">ROUND(A524*P$13,0)</f>
        <v>611943</v>
      </c>
      <c r="P524" s="0" t="n">
        <f aca="false">O524-O523</f>
        <v>1238</v>
      </c>
      <c r="Q524" s="0" t="n">
        <f aca="false">F$9*(Q$23-P$13*1000/(P524*N$16))*P$13/SUM(P$24:P524)</f>
        <v>802.51186778487</v>
      </c>
      <c r="R524" s="0" t="n">
        <f aca="false">F$9*((Q$23^2 - (P$13*1000/(P524*N$16))^2)/2)/(1000*COUNT(Q$24:Q524)/N$16)</f>
        <v>802.738422465122</v>
      </c>
    </row>
    <row r="525" customFormat="false" ht="13.8" hidden="false" customHeight="false" outlineLevel="0" collapsed="false">
      <c r="A525" s="0" t="n">
        <f aca="false">SUM(M$23:M525)</f>
        <v>2.45272740974648</v>
      </c>
      <c r="B525" s="0" t="n">
        <f aca="false">C525*3600/1609.344</f>
        <v>72.6738943537465</v>
      </c>
      <c r="C525" s="0" t="n">
        <f aca="false">G525</f>
        <v>32.4881377318988</v>
      </c>
      <c r="D525" s="0" t="n">
        <f aca="false">(C525+C524)/2</f>
        <v>32.4891660239013</v>
      </c>
      <c r="E525" s="0" t="n">
        <f aca="false">F525*$F$9</f>
        <v>7.83602723445449</v>
      </c>
      <c r="F525" s="0" t="n">
        <f aca="false">(C524-C525)/0.5</f>
        <v>0.00411316800978057</v>
      </c>
      <c r="G525" s="0" t="n">
        <f aca="false">G524-L524</f>
        <v>32.4881377318988</v>
      </c>
      <c r="H525" s="0" t="n">
        <f aca="false">G525*G525</f>
        <v>1055.47909328683</v>
      </c>
      <c r="I525" s="0" t="n">
        <f aca="false">1000*COUNT(Q$24:Q525)/N$16</f>
        <v>80.7853234631477</v>
      </c>
      <c r="J525" s="0" t="n">
        <f aca="false">$F$22*H525+$E$22*G525+$D$22</f>
        <v>790.914476032483</v>
      </c>
      <c r="K525" s="0" t="n">
        <f aca="false">J525/$F$9</f>
        <v>0.41515477472886</v>
      </c>
      <c r="L525" s="0" t="n">
        <f aca="false">K525*M525</f>
        <v>0.00205652552723955</v>
      </c>
      <c r="M525" s="0" t="n">
        <f aca="false">N525</f>
        <v>0.00495363573400468</v>
      </c>
      <c r="N525" s="0" t="n">
        <f aca="false">3600/(B525*N$15)</f>
        <v>0.00495363573400468</v>
      </c>
      <c r="O525" s="0" t="n">
        <f aca="false">ROUND(A525*P$13,0)</f>
        <v>613182</v>
      </c>
      <c r="P525" s="0" t="n">
        <f aca="false">O525-O524</f>
        <v>1239</v>
      </c>
      <c r="Q525" s="0" t="n">
        <f aca="false">F$9*(Q$23-P$13*1000/(P525*N$16))*P$13/SUM(P$24:P525)</f>
        <v>821.299695399054</v>
      </c>
      <c r="R525" s="0" t="n">
        <f aca="false">F$9*((Q$23^2 - (P$13*1000/(P525*N$16))^2)/2)/(1000*COUNT(Q$24:Q525)/N$16)</f>
        <v>821.231965487987</v>
      </c>
    </row>
    <row r="526" customFormat="false" ht="13.8" hidden="false" customHeight="false" outlineLevel="0" collapsed="false">
      <c r="A526" s="0" t="n">
        <f aca="false">SUM(M$23:M526)</f>
        <v>2.4576813590695</v>
      </c>
      <c r="B526" s="0" t="n">
        <f aca="false">C526*3600/1609.344</f>
        <v>72.6692940371591</v>
      </c>
      <c r="C526" s="0" t="n">
        <f aca="false">G526</f>
        <v>32.4860812063716</v>
      </c>
      <c r="D526" s="0" t="n">
        <f aca="false">(C526+C525)/2</f>
        <v>32.4871094691352</v>
      </c>
      <c r="E526" s="0" t="n">
        <f aca="false">F526*$F$9</f>
        <v>7.8358044220238</v>
      </c>
      <c r="F526" s="0" t="n">
        <f aca="false">(C525-C526)/0.5</f>
        <v>0.00411305105447468</v>
      </c>
      <c r="G526" s="0" t="n">
        <f aca="false">G525-L525</f>
        <v>32.4860812063716</v>
      </c>
      <c r="H526" s="0" t="n">
        <f aca="false">G526*G526</f>
        <v>1055.34547214697</v>
      </c>
      <c r="I526" s="0" t="n">
        <f aca="false">1000*COUNT(Q$24:Q526)/N$16</f>
        <v>80.9462504023174</v>
      </c>
      <c r="J526" s="0" t="n">
        <f aca="false">$F$22*H526+$E$22*G526+$D$22</f>
        <v>790.841924037168</v>
      </c>
      <c r="K526" s="0" t="n">
        <f aca="false">J526/$F$9</f>
        <v>0.415116691841033</v>
      </c>
      <c r="L526" s="0" t="n">
        <f aca="false">K526*M526</f>
        <v>0.00205646705452176</v>
      </c>
      <c r="M526" s="0" t="n">
        <f aca="false">N526</f>
        <v>0.00495394932302378</v>
      </c>
      <c r="N526" s="0" t="n">
        <f aca="false">3600/(B526*N$15)</f>
        <v>0.00495394932302378</v>
      </c>
      <c r="O526" s="0" t="n">
        <f aca="false">ROUND(A526*P$13,0)</f>
        <v>614420</v>
      </c>
      <c r="P526" s="0" t="n">
        <f aca="false">O526-O525</f>
        <v>1238</v>
      </c>
      <c r="Q526" s="0" t="n">
        <f aca="false">F$9*(Q$23-P$13*1000/(P526*N$16))*P$13/SUM(P$24:P526)</f>
        <v>799.270254829481</v>
      </c>
      <c r="R526" s="0" t="n">
        <f aca="false">F$9*((Q$23^2 - (P$13*1000/(P526*N$16))^2)/2)/(1000*COUNT(Q$24:Q526)/N$16)</f>
        <v>799.546619592497</v>
      </c>
    </row>
    <row r="527" customFormat="false" ht="13.8" hidden="false" customHeight="false" outlineLevel="0" collapsed="false">
      <c r="A527" s="0" t="n">
        <f aca="false">SUM(M$23:M527)</f>
        <v>2.46263562201233</v>
      </c>
      <c r="B527" s="0" t="n">
        <f aca="false">C527*3600/1609.344</f>
        <v>72.6646938513714</v>
      </c>
      <c r="C527" s="0" t="n">
        <f aca="false">G527</f>
        <v>32.4840247393171</v>
      </c>
      <c r="D527" s="0" t="n">
        <f aca="false">(C527+C526)/2</f>
        <v>32.4850529728443</v>
      </c>
      <c r="E527" s="0" t="n">
        <f aca="false">F527*$F$9</f>
        <v>7.83558162840898</v>
      </c>
      <c r="F527" s="0" t="n">
        <f aca="false">(C526-C527)/0.5</f>
        <v>0.00411293410904534</v>
      </c>
      <c r="G527" s="0" t="n">
        <f aca="false">G526-L526</f>
        <v>32.4840247393171</v>
      </c>
      <c r="H527" s="0" t="n">
        <f aca="false">G527*G527</f>
        <v>1055.21186326456</v>
      </c>
      <c r="I527" s="0" t="n">
        <f aca="false">1000*COUNT(Q$24:Q527)/N$16</f>
        <v>81.107177341487</v>
      </c>
      <c r="J527" s="0" t="n">
        <f aca="false">$F$22*H527+$E$22*G527+$D$22</f>
        <v>790.769378208918</v>
      </c>
      <c r="K527" s="0" t="n">
        <f aca="false">J527/$F$9</f>
        <v>0.415078612190329</v>
      </c>
      <c r="L527" s="0" t="n">
        <f aca="false">K527*M527</f>
        <v>0.00205640858673621</v>
      </c>
      <c r="M527" s="0" t="n">
        <f aca="false">N527</f>
        <v>0.00495426294283087</v>
      </c>
      <c r="N527" s="0" t="n">
        <f aca="false">3600/(B527*N$15)</f>
        <v>0.00495426294283087</v>
      </c>
      <c r="O527" s="0" t="n">
        <f aca="false">ROUND(A527*P$13,0)</f>
        <v>615659</v>
      </c>
      <c r="P527" s="0" t="n">
        <f aca="false">O527-O526</f>
        <v>1239</v>
      </c>
      <c r="Q527" s="0" t="n">
        <f aca="false">F$9*(Q$23-P$13*1000/(P527*N$16))*P$13/SUM(P$24:P527)</f>
        <v>817.988881584782</v>
      </c>
      <c r="R527" s="0" t="n">
        <f aca="false">F$9*((Q$23^2 - (P$13*1000/(P527*N$16))^2)/2)/(1000*COUNT(Q$24:Q527)/N$16)</f>
        <v>817.973108482082</v>
      </c>
    </row>
    <row r="528" customFormat="false" ht="13.8" hidden="false" customHeight="false" outlineLevel="0" collapsed="false">
      <c r="A528" s="0" t="n">
        <f aca="false">SUM(M$23:M528)</f>
        <v>2.46759019860576</v>
      </c>
      <c r="B528" s="0" t="n">
        <f aca="false">C528*3600/1609.344</f>
        <v>72.6600937963725</v>
      </c>
      <c r="C528" s="0" t="n">
        <f aca="false">G528</f>
        <v>32.4819683307303</v>
      </c>
      <c r="D528" s="0" t="n">
        <f aca="false">(C528+C527)/2</f>
        <v>32.4829965350237</v>
      </c>
      <c r="E528" s="0" t="n">
        <f aca="false">F528*$F$9</f>
        <v>7.83535885358296</v>
      </c>
      <c r="F528" s="0" t="n">
        <f aca="false">(C527-C528)/0.5</f>
        <v>0.00411281717347833</v>
      </c>
      <c r="G528" s="0" t="n">
        <f aca="false">G527-L527</f>
        <v>32.4819683307303</v>
      </c>
      <c r="H528" s="0" t="n">
        <f aca="false">G528*G528</f>
        <v>1055.07826663857</v>
      </c>
      <c r="I528" s="0" t="n">
        <f aca="false">1000*COUNT(Q$24:Q528)/N$16</f>
        <v>81.2681042806566</v>
      </c>
      <c r="J528" s="0" t="n">
        <f aca="false">$F$22*H528+$E$22*G528+$D$22</f>
        <v>790.696838547212</v>
      </c>
      <c r="K528" s="0" t="n">
        <f aca="false">J528/$F$9</f>
        <v>0.415040535776472</v>
      </c>
      <c r="L528" s="0" t="n">
        <f aca="false">K528*M528</f>
        <v>0.00205635012388312</v>
      </c>
      <c r="M528" s="0" t="n">
        <f aca="false">N528</f>
        <v>0.00495457659343089</v>
      </c>
      <c r="N528" s="0" t="n">
        <f aca="false">3600/(B528*N$15)</f>
        <v>0.00495457659343089</v>
      </c>
      <c r="O528" s="0" t="n">
        <f aca="false">ROUND(A528*P$13,0)</f>
        <v>616898</v>
      </c>
      <c r="P528" s="0" t="n">
        <f aca="false">O528-O527</f>
        <v>1239</v>
      </c>
      <c r="Q528" s="0" t="n">
        <f aca="false">F$9*(Q$23-P$13*1000/(P528*N$16))*P$13/SUM(P$24:P528)</f>
        <v>816.342801486612</v>
      </c>
      <c r="R528" s="0" t="n">
        <f aca="false">F$9*((Q$23^2 - (P$13*1000/(P528*N$16))^2)/2)/(1000*COUNT(Q$24:Q528)/N$16)</f>
        <v>816.353359752415</v>
      </c>
    </row>
    <row r="529" customFormat="false" ht="13.8" hidden="false" customHeight="false" outlineLevel="0" collapsed="false">
      <c r="A529" s="0" t="n">
        <f aca="false">SUM(M$23:M529)</f>
        <v>2.47254508888059</v>
      </c>
      <c r="B529" s="0" t="n">
        <f aca="false">C529*3600/1609.344</f>
        <v>72.6554938721512</v>
      </c>
      <c r="C529" s="0" t="n">
        <f aca="false">G529</f>
        <v>32.4799119806065</v>
      </c>
      <c r="D529" s="0" t="n">
        <f aca="false">(C529+C528)/2</f>
        <v>32.4809401556684</v>
      </c>
      <c r="E529" s="0" t="n">
        <f aca="false">F529*$F$9</f>
        <v>7.83513609751868</v>
      </c>
      <c r="F529" s="0" t="n">
        <f aca="false">(C528-C529)/0.5</f>
        <v>0.00411270024775945</v>
      </c>
      <c r="G529" s="0" t="n">
        <f aca="false">G528-L528</f>
        <v>32.4799119806065</v>
      </c>
      <c r="H529" s="0" t="n">
        <f aca="false">G529*G529</f>
        <v>1054.94468226794</v>
      </c>
      <c r="I529" s="0" t="n">
        <f aca="false">1000*COUNT(Q$24:Q529)/N$16</f>
        <v>81.4290312198262</v>
      </c>
      <c r="J529" s="0" t="n">
        <f aca="false">$F$22*H529+$E$22*G529+$D$22</f>
        <v>790.624305051524</v>
      </c>
      <c r="K529" s="0" t="n">
        <f aca="false">J529/$F$9</f>
        <v>0.415002462599188</v>
      </c>
      <c r="L529" s="0" t="n">
        <f aca="false">K529*M529</f>
        <v>0.00205629166596269</v>
      </c>
      <c r="M529" s="0" t="n">
        <f aca="false">N529</f>
        <v>0.00495489027482873</v>
      </c>
      <c r="N529" s="0" t="n">
        <f aca="false">3600/(B529*N$15)</f>
        <v>0.00495489027482873</v>
      </c>
      <c r="O529" s="0" t="n">
        <f aca="false">ROUND(A529*P$13,0)</f>
        <v>618136</v>
      </c>
      <c r="P529" s="0" t="n">
        <f aca="false">O529-O528</f>
        <v>1238</v>
      </c>
      <c r="Q529" s="0" t="n">
        <f aca="false">F$9*(Q$23-P$13*1000/(P529*N$16))*P$13/SUM(P$24:P529)</f>
        <v>794.455998136816</v>
      </c>
      <c r="R529" s="0" t="n">
        <f aca="false">F$9*((Q$23^2 - (P$13*1000/(P529*N$16))^2)/2)/(1000*COUNT(Q$24:Q529)/N$16)</f>
        <v>794.806224614676</v>
      </c>
    </row>
    <row r="530" customFormat="false" ht="13.8" hidden="false" customHeight="false" outlineLevel="0" collapsed="false">
      <c r="A530" s="0" t="n">
        <f aca="false">SUM(M$23:M530)</f>
        <v>2.47750029286762</v>
      </c>
      <c r="B530" s="0" t="n">
        <f aca="false">C530*3600/1609.344</f>
        <v>72.6508940786965</v>
      </c>
      <c r="C530" s="0" t="n">
        <f aca="false">G530</f>
        <v>32.4778556889405</v>
      </c>
      <c r="D530" s="0" t="n">
        <f aca="false">(C530+C529)/2</f>
        <v>32.4788838347735</v>
      </c>
      <c r="E530" s="0" t="n">
        <f aca="false">F530*$F$9</f>
        <v>7.83491336029735</v>
      </c>
      <c r="F530" s="0" t="n">
        <f aca="false">(C529-C530)/0.5</f>
        <v>0.00411258333193132</v>
      </c>
      <c r="G530" s="0" t="n">
        <f aca="false">G529-L529</f>
        <v>32.4778556889405</v>
      </c>
      <c r="H530" s="0" t="n">
        <f aca="false">G530*G530</f>
        <v>1054.81111015164</v>
      </c>
      <c r="I530" s="0" t="n">
        <f aca="false">1000*COUNT(Q$24:Q530)/N$16</f>
        <v>81.5899581589958</v>
      </c>
      <c r="J530" s="0" t="n">
        <f aca="false">$F$22*H530+$E$22*G530+$D$22</f>
        <v>790.55177772133</v>
      </c>
      <c r="K530" s="0" t="n">
        <f aca="false">J530/$F$9</f>
        <v>0.414964392658201</v>
      </c>
      <c r="L530" s="0" t="n">
        <f aca="false">K530*M530</f>
        <v>0.00205623321297511</v>
      </c>
      <c r="M530" s="0" t="n">
        <f aca="false">N530</f>
        <v>0.00495520398702929</v>
      </c>
      <c r="N530" s="0" t="n">
        <f aca="false">3600/(B530*N$15)</f>
        <v>0.00495520398702929</v>
      </c>
      <c r="O530" s="0" t="n">
        <f aca="false">ROUND(A530*P$13,0)</f>
        <v>619375</v>
      </c>
      <c r="P530" s="0" t="n">
        <f aca="false">O530-O529</f>
        <v>1239</v>
      </c>
      <c r="Q530" s="0" t="n">
        <f aca="false">F$9*(Q$23-P$13*1000/(P530*N$16))*P$13/SUM(P$24:P530)</f>
        <v>813.071751833548</v>
      </c>
      <c r="R530" s="0" t="n">
        <f aca="false">F$9*((Q$23^2 - (P$13*1000/(P530*N$16))^2)/2)/(1000*COUNT(Q$24:Q530)/N$16)</f>
        <v>813.1330309171</v>
      </c>
    </row>
    <row r="531" customFormat="false" ht="13.8" hidden="false" customHeight="false" outlineLevel="0" collapsed="false">
      <c r="A531" s="0" t="n">
        <f aca="false">SUM(M$23:M531)</f>
        <v>2.48245581059766</v>
      </c>
      <c r="B531" s="0" t="n">
        <f aca="false">C531*3600/1609.344</f>
        <v>72.6462944159975</v>
      </c>
      <c r="C531" s="0" t="n">
        <f aca="false">G531</f>
        <v>32.4757994557275</v>
      </c>
      <c r="D531" s="0" t="n">
        <f aca="false">(C531+C530)/2</f>
        <v>32.476827572334</v>
      </c>
      <c r="E531" s="0" t="n">
        <f aca="false">F531*$F$9</f>
        <v>7.83469064183775</v>
      </c>
      <c r="F531" s="0" t="n">
        <f aca="false">(C530-C531)/0.5</f>
        <v>0.00411246642595131</v>
      </c>
      <c r="G531" s="0" t="n">
        <f aca="false">G530-L530</f>
        <v>32.4757994557275</v>
      </c>
      <c r="H531" s="0" t="n">
        <f aca="false">G531*G531</f>
        <v>1054.67755028863</v>
      </c>
      <c r="I531" s="0" t="n">
        <f aca="false">1000*COUNT(Q$24:Q531)/N$16</f>
        <v>81.7508850981654</v>
      </c>
      <c r="J531" s="0" t="n">
        <f aca="false">$F$22*H531+$E$22*G531+$D$22</f>
        <v>790.479256556107</v>
      </c>
      <c r="K531" s="0" t="n">
        <f aca="false">J531/$F$9</f>
        <v>0.414926325953237</v>
      </c>
      <c r="L531" s="0" t="n">
        <f aca="false">K531*M531</f>
        <v>0.00205617476492058</v>
      </c>
      <c r="M531" s="0" t="n">
        <f aca="false">N531</f>
        <v>0.0049555177300375</v>
      </c>
      <c r="N531" s="0" t="n">
        <f aca="false">3600/(B531*N$15)</f>
        <v>0.0049555177300375</v>
      </c>
      <c r="O531" s="0" t="n">
        <f aca="false">ROUND(A531*P$13,0)</f>
        <v>620614</v>
      </c>
      <c r="P531" s="0" t="n">
        <f aca="false">O531-O530</f>
        <v>1239</v>
      </c>
      <c r="Q531" s="0" t="n">
        <f aca="false">F$9*(Q$23-P$13*1000/(P531*N$16))*P$13/SUM(P$24:P531)</f>
        <v>811.445382554646</v>
      </c>
      <c r="R531" s="0" t="n">
        <f aca="false">F$9*((Q$23^2 - (P$13*1000/(P531*N$16))^2)/2)/(1000*COUNT(Q$24:Q531)/N$16)</f>
        <v>811.532375344428</v>
      </c>
    </row>
    <row r="532" customFormat="false" ht="13.8" hidden="false" customHeight="false" outlineLevel="0" collapsed="false">
      <c r="A532" s="0" t="n">
        <f aca="false">SUM(M$23:M532)</f>
        <v>2.48741164210152</v>
      </c>
      <c r="B532" s="0" t="n">
        <f aca="false">C532*3600/1609.344</f>
        <v>72.641694884043</v>
      </c>
      <c r="C532" s="0" t="n">
        <f aca="false">G532</f>
        <v>32.4737432809626</v>
      </c>
      <c r="D532" s="0" t="n">
        <f aca="false">(C532+C531)/2</f>
        <v>32.4747713683451</v>
      </c>
      <c r="E532" s="0" t="n">
        <f aca="false">F532*$F$9</f>
        <v>7.83446794219403</v>
      </c>
      <c r="F532" s="0" t="n">
        <f aca="false">(C531-C532)/0.5</f>
        <v>0.00411234952984785</v>
      </c>
      <c r="G532" s="0" t="n">
        <f aca="false">G531-L531</f>
        <v>32.4737432809626</v>
      </c>
      <c r="H532" s="0" t="n">
        <f aca="false">G532*G532</f>
        <v>1054.54400267786</v>
      </c>
      <c r="I532" s="0" t="n">
        <f aca="false">1000*COUNT(Q$24:Q532)/N$16</f>
        <v>81.9118120373351</v>
      </c>
      <c r="J532" s="0" t="n">
        <f aca="false">$F$22*H532+$E$22*G532+$D$22</f>
        <v>790.40674155533</v>
      </c>
      <c r="K532" s="0" t="n">
        <f aca="false">J532/$F$9</f>
        <v>0.414888262484019</v>
      </c>
      <c r="L532" s="0" t="n">
        <f aca="false">K532*M532</f>
        <v>0.00205611632179932</v>
      </c>
      <c r="M532" s="0" t="n">
        <f aca="false">N532</f>
        <v>0.00495583150385826</v>
      </c>
      <c r="N532" s="0" t="n">
        <f aca="false">3600/(B532*N$15)</f>
        <v>0.00495583150385826</v>
      </c>
      <c r="O532" s="0" t="n">
        <f aca="false">ROUND(A532*P$13,0)</f>
        <v>621853</v>
      </c>
      <c r="P532" s="0" t="n">
        <f aca="false">O532-O531</f>
        <v>1239</v>
      </c>
      <c r="Q532" s="0" t="n">
        <f aca="false">F$9*(Q$23-P$13*1000/(P532*N$16))*P$13/SUM(P$24:P532)</f>
        <v>809.8255066675</v>
      </c>
      <c r="R532" s="0" t="n">
        <f aca="false">F$9*((Q$23^2 - (P$13*1000/(P532*N$16))^2)/2)/(1000*COUNT(Q$24:Q532)/N$16)</f>
        <v>809.938009184616</v>
      </c>
    </row>
    <row r="533" customFormat="false" ht="13.8" hidden="false" customHeight="false" outlineLevel="0" collapsed="false">
      <c r="A533" s="0" t="n">
        <f aca="false">SUM(M$23:M533)</f>
        <v>2.49236778741001</v>
      </c>
      <c r="B533" s="0" t="n">
        <f aca="false">C533*3600/1609.344</f>
        <v>72.6370954828221</v>
      </c>
      <c r="C533" s="0" t="n">
        <f aca="false">G533</f>
        <v>32.4716871646408</v>
      </c>
      <c r="D533" s="0" t="n">
        <f aca="false">(C533+C532)/2</f>
        <v>32.4727152228017</v>
      </c>
      <c r="E533" s="0" t="n">
        <f aca="false">F533*$F$9</f>
        <v>7.83424526131204</v>
      </c>
      <c r="F533" s="0" t="n">
        <f aca="false">(C532-C533)/0.5</f>
        <v>0.00411223264359251</v>
      </c>
      <c r="G533" s="0" t="n">
        <f aca="false">G532-L532</f>
        <v>32.4716871646408</v>
      </c>
      <c r="H533" s="0" t="n">
        <f aca="false">G533*G533</f>
        <v>1054.4104673183</v>
      </c>
      <c r="I533" s="0" t="n">
        <f aca="false">1000*COUNT(Q$24:Q533)/N$16</f>
        <v>82.0727389765047</v>
      </c>
      <c r="J533" s="0" t="n">
        <f aca="false">$F$22*H533+$E$22*G533+$D$22</f>
        <v>790.334232718477</v>
      </c>
      <c r="K533" s="0" t="n">
        <f aca="false">J533/$F$9</f>
        <v>0.414850202250275</v>
      </c>
      <c r="L533" s="0" t="n">
        <f aca="false">K533*M533</f>
        <v>0.00205605788361152</v>
      </c>
      <c r="M533" s="0" t="n">
        <f aca="false">N533</f>
        <v>0.00495614530849648</v>
      </c>
      <c r="N533" s="0" t="n">
        <f aca="false">3600/(B533*N$15)</f>
        <v>0.00495614530849648</v>
      </c>
      <c r="O533" s="0" t="n">
        <f aca="false">ROUND(A533*P$13,0)</f>
        <v>623092</v>
      </c>
      <c r="P533" s="0" t="n">
        <f aca="false">O533-O532</f>
        <v>1239</v>
      </c>
      <c r="Q533" s="0" t="n">
        <f aca="false">F$9*(Q$23-P$13*1000/(P533*N$16))*P$13/SUM(P$24:P533)</f>
        <v>808.212085361612</v>
      </c>
      <c r="R533" s="0" t="n">
        <f aca="false">F$9*((Q$23^2 - (P$13*1000/(P533*N$16))^2)/2)/(1000*COUNT(Q$24:Q533)/N$16)</f>
        <v>808.349895441116</v>
      </c>
    </row>
    <row r="534" customFormat="false" ht="13.8" hidden="false" customHeight="false" outlineLevel="0" collapsed="false">
      <c r="A534" s="0" t="n">
        <f aca="false">SUM(M$23:M534)</f>
        <v>2.49732424655397</v>
      </c>
      <c r="B534" s="0" t="n">
        <f aca="false">C534*3600/1609.344</f>
        <v>72.6324962123237</v>
      </c>
      <c r="C534" s="0" t="n">
        <f aca="false">G534</f>
        <v>32.4696311067572</v>
      </c>
      <c r="D534" s="0" t="n">
        <f aca="false">(C534+C533)/2</f>
        <v>32.470659135699</v>
      </c>
      <c r="E534" s="0" t="n">
        <f aca="false">F534*$F$9</f>
        <v>7.834022599273</v>
      </c>
      <c r="F534" s="0" t="n">
        <f aca="false">(C533-C534)/0.5</f>
        <v>0.00411211576722792</v>
      </c>
      <c r="G534" s="0" t="n">
        <f aca="false">G533-L533</f>
        <v>32.4696311067572</v>
      </c>
      <c r="H534" s="0" t="n">
        <f aca="false">G534*G534</f>
        <v>1054.27694420889</v>
      </c>
      <c r="I534" s="0" t="n">
        <f aca="false">1000*COUNT(Q$24:Q534)/N$16</f>
        <v>82.2336659156743</v>
      </c>
      <c r="J534" s="0" t="n">
        <f aca="false">$F$22*H534+$E$22*G534+$D$22</f>
        <v>790.261730045022</v>
      </c>
      <c r="K534" s="0" t="n">
        <f aca="false">J534/$F$9</f>
        <v>0.414812145251728</v>
      </c>
      <c r="L534" s="0" t="n">
        <f aca="false">K534*M534</f>
        <v>0.00205599945035738</v>
      </c>
      <c r="M534" s="0" t="n">
        <f aca="false">N534</f>
        <v>0.00495645914395708</v>
      </c>
      <c r="N534" s="0" t="n">
        <f aca="false">3600/(B534*N$15)</f>
        <v>0.00495645914395708</v>
      </c>
      <c r="O534" s="0" t="n">
        <f aca="false">ROUND(A534*P$13,0)</f>
        <v>624331</v>
      </c>
      <c r="P534" s="0" t="n">
        <f aca="false">O534-O533</f>
        <v>1239</v>
      </c>
      <c r="Q534" s="0" t="n">
        <f aca="false">F$9*(Q$23-P$13*1000/(P534*N$16))*P$13/SUM(P$24:P534)</f>
        <v>806.605080135162</v>
      </c>
      <c r="R534" s="0" t="n">
        <f aca="false">F$9*((Q$23^2 - (P$13*1000/(P534*N$16))^2)/2)/(1000*COUNT(Q$24:Q534)/N$16)</f>
        <v>806.767997406985</v>
      </c>
    </row>
    <row r="535" customFormat="false" ht="13.8" hidden="false" customHeight="false" outlineLevel="0" collapsed="false">
      <c r="A535" s="0" t="n">
        <f aca="false">SUM(M$23:M535)</f>
        <v>2.50228101956422</v>
      </c>
      <c r="B535" s="0" t="n">
        <f aca="false">C535*3600/1609.344</f>
        <v>72.6278970725368</v>
      </c>
      <c r="C535" s="0" t="n">
        <f aca="false">G535</f>
        <v>32.4675751073068</v>
      </c>
      <c r="D535" s="0" t="n">
        <f aca="false">(C535+C534)/2</f>
        <v>32.468603107032</v>
      </c>
      <c r="E535" s="0" t="n">
        <f aca="false">F535*$F$9</f>
        <v>7.8337999559957</v>
      </c>
      <c r="F535" s="0" t="n">
        <f aca="false">(C534-C535)/0.5</f>
        <v>0.00411199890071146</v>
      </c>
      <c r="G535" s="0" t="n">
        <f aca="false">G534-L534</f>
        <v>32.4675751073068</v>
      </c>
      <c r="H535" s="0" t="n">
        <f aca="false">G535*G535</f>
        <v>1054.14343334861</v>
      </c>
      <c r="I535" s="0" t="n">
        <f aca="false">1000*COUNT(Q$24:Q535)/N$16</f>
        <v>82.3945928548439</v>
      </c>
      <c r="J535" s="0" t="n">
        <f aca="false">$F$22*H535+$E$22*G535+$D$22</f>
        <v>790.189233534443</v>
      </c>
      <c r="K535" s="0" t="n">
        <f aca="false">J535/$F$9</f>
        <v>0.414774091488103</v>
      </c>
      <c r="L535" s="0" t="n">
        <f aca="false">K535*M535</f>
        <v>0.00205594102203711</v>
      </c>
      <c r="M535" s="0" t="n">
        <f aca="false">N535</f>
        <v>0.00495677301024497</v>
      </c>
      <c r="N535" s="0" t="n">
        <f aca="false">3600/(B535*N$15)</f>
        <v>0.00495677301024497</v>
      </c>
      <c r="O535" s="0" t="n">
        <f aca="false">ROUND(A535*P$13,0)</f>
        <v>625570</v>
      </c>
      <c r="P535" s="0" t="n">
        <f aca="false">O535-O534</f>
        <v>1239</v>
      </c>
      <c r="Q535" s="0" t="n">
        <f aca="false">F$9*(Q$23-P$13*1000/(P535*N$16))*P$13/SUM(P$24:P535)</f>
        <v>805.00445279194</v>
      </c>
      <c r="R535" s="0" t="n">
        <f aca="false">F$9*((Q$23^2 - (P$13*1000/(P535*N$16))^2)/2)/(1000*COUNT(Q$24:Q535)/N$16)</f>
        <v>805.192278662049</v>
      </c>
    </row>
    <row r="536" customFormat="false" ht="13.8" hidden="false" customHeight="false" outlineLevel="0" collapsed="false">
      <c r="A536" s="0" t="n">
        <f aca="false">SUM(M$23:M536)</f>
        <v>2.50723810647158</v>
      </c>
      <c r="B536" s="0" t="n">
        <f aca="false">C536*3600/1609.344</f>
        <v>72.6232980634503</v>
      </c>
      <c r="C536" s="0" t="n">
        <f aca="false">G536</f>
        <v>32.4655191662848</v>
      </c>
      <c r="D536" s="0" t="n">
        <f aca="false">(C536+C535)/2</f>
        <v>32.4665471367958</v>
      </c>
      <c r="E536" s="0" t="n">
        <f aca="false">F536*$F$9</f>
        <v>7.83357733153427</v>
      </c>
      <c r="F536" s="0" t="n">
        <f aca="false">(C535-C536)/0.5</f>
        <v>0.00411188204407154</v>
      </c>
      <c r="G536" s="0" t="n">
        <f aca="false">G535-L535</f>
        <v>32.4655191662848</v>
      </c>
      <c r="H536" s="0" t="n">
        <f aca="false">G536*G536</f>
        <v>1054.00993473641</v>
      </c>
      <c r="I536" s="0" t="n">
        <f aca="false">1000*COUNT(Q$24:Q536)/N$16</f>
        <v>82.5555197940135</v>
      </c>
      <c r="J536" s="0" t="n">
        <f aca="false">$F$22*H536+$E$22*G536+$D$22</f>
        <v>790.116743186215</v>
      </c>
      <c r="K536" s="0" t="n">
        <f aca="false">J536/$F$9</f>
        <v>0.414736040959126</v>
      </c>
      <c r="L536" s="0" t="n">
        <f aca="false">K536*M536</f>
        <v>0.00205588259865091</v>
      </c>
      <c r="M536" s="0" t="n">
        <f aca="false">N536</f>
        <v>0.00495708690736507</v>
      </c>
      <c r="N536" s="0" t="n">
        <f aca="false">3600/(B536*N$15)</f>
        <v>0.00495708690736507</v>
      </c>
      <c r="O536" s="0" t="n">
        <f aca="false">ROUND(A536*P$13,0)</f>
        <v>626810</v>
      </c>
      <c r="P536" s="0" t="n">
        <f aca="false">O536-O535</f>
        <v>1240</v>
      </c>
      <c r="Q536" s="0" t="n">
        <f aca="false">F$9*(Q$23-P$13*1000/(P536*N$16))*P$13/SUM(P$24:P536)</f>
        <v>823.344585484461</v>
      </c>
      <c r="R536" s="0" t="n">
        <f aca="false">F$9*((Q$23^2 - (P$13*1000/(P536*N$16))^2)/2)/(1000*COUNT(Q$24:Q536)/N$16)</f>
        <v>823.236940976046</v>
      </c>
    </row>
    <row r="537" customFormat="false" ht="13.8" hidden="false" customHeight="false" outlineLevel="0" collapsed="false">
      <c r="A537" s="0" t="n">
        <f aca="false">SUM(M$23:M537)</f>
        <v>2.5121955073069</v>
      </c>
      <c r="B537" s="0" t="n">
        <f aca="false">C537*3600/1609.344</f>
        <v>72.6186991850531</v>
      </c>
      <c r="C537" s="0" t="n">
        <f aca="false">G537</f>
        <v>32.4634632836861</v>
      </c>
      <c r="D537" s="0" t="n">
        <f aca="false">(C537+C536)/2</f>
        <v>32.4644912249855</v>
      </c>
      <c r="E537" s="0" t="n">
        <f aca="false">F537*$F$9</f>
        <v>7.83335472588872</v>
      </c>
      <c r="F537" s="0" t="n">
        <f aca="false">(C536-C537)/0.5</f>
        <v>0.00411176519730816</v>
      </c>
      <c r="G537" s="0" t="n">
        <f aca="false">G536-L536</f>
        <v>32.4634632836861</v>
      </c>
      <c r="H537" s="0" t="n">
        <f aca="false">G537*G537</f>
        <v>1053.87644837124</v>
      </c>
      <c r="I537" s="0" t="n">
        <f aca="false">1000*COUNT(Q$24:Q537)/N$16</f>
        <v>82.7164467331831</v>
      </c>
      <c r="J537" s="0" t="n">
        <f aca="false">$F$22*H537+$E$22*G537+$D$22</f>
        <v>790.044258999815</v>
      </c>
      <c r="K537" s="0" t="n">
        <f aca="false">J537/$F$9</f>
        <v>0.414697993664522</v>
      </c>
      <c r="L537" s="0" t="n">
        <f aca="false">K537*M537</f>
        <v>0.00205582418019898</v>
      </c>
      <c r="M537" s="0" t="n">
        <f aca="false">N537</f>
        <v>0.00495740083532228</v>
      </c>
      <c r="N537" s="0" t="n">
        <f aca="false">3600/(B537*N$15)</f>
        <v>0.00495740083532228</v>
      </c>
      <c r="O537" s="0" t="n">
        <f aca="false">ROUND(A537*P$13,0)</f>
        <v>628049</v>
      </c>
      <c r="P537" s="0" t="n">
        <f aca="false">O537-O536</f>
        <v>1239</v>
      </c>
      <c r="Q537" s="0" t="n">
        <f aca="false">F$9*(Q$23-P$13*1000/(P537*N$16))*P$13/SUM(P$24:P537)</f>
        <v>801.820901348975</v>
      </c>
      <c r="R537" s="0" t="n">
        <f aca="false">F$9*((Q$23^2 - (P$13*1000/(P537*N$16))^2)/2)/(1000*COUNT(Q$24:Q537)/N$16)</f>
        <v>802.059234776205</v>
      </c>
    </row>
    <row r="538" customFormat="false" ht="13.8" hidden="false" customHeight="false" outlineLevel="0" collapsed="false">
      <c r="A538" s="0" t="n">
        <f aca="false">SUM(M$23:M538)</f>
        <v>2.51715322210102</v>
      </c>
      <c r="B538" s="0" t="n">
        <f aca="false">C538*3600/1609.344</f>
        <v>72.6141004373343</v>
      </c>
      <c r="C538" s="0" t="n">
        <f aca="false">G538</f>
        <v>32.4614074595059</v>
      </c>
      <c r="D538" s="0" t="n">
        <f aca="false">(C538+C537)/2</f>
        <v>32.462435371596</v>
      </c>
      <c r="E538" s="0" t="n">
        <f aca="false">F538*$F$9</f>
        <v>7.8331321390049</v>
      </c>
      <c r="F538" s="0" t="n">
        <f aca="false">(C537-C538)/0.5</f>
        <v>0.00411164836039291</v>
      </c>
      <c r="G538" s="0" t="n">
        <f aca="false">G537-L537</f>
        <v>32.4614074595059</v>
      </c>
      <c r="H538" s="0" t="n">
        <f aca="false">G538*G538</f>
        <v>1053.74297425207</v>
      </c>
      <c r="I538" s="0" t="n">
        <f aca="false">1000*COUNT(Q$24:Q538)/N$16</f>
        <v>82.8773736723528</v>
      </c>
      <c r="J538" s="0" t="n">
        <f aca="false">$F$22*H538+$E$22*G538+$D$22</f>
        <v>789.971780974719</v>
      </c>
      <c r="K538" s="0" t="n">
        <f aca="false">J538/$F$9</f>
        <v>0.414659949604016</v>
      </c>
      <c r="L538" s="0" t="n">
        <f aca="false">K538*M538</f>
        <v>0.00205576576668152</v>
      </c>
      <c r="M538" s="0" t="n">
        <f aca="false">N538</f>
        <v>0.00495771479412154</v>
      </c>
      <c r="N538" s="0" t="n">
        <f aca="false">3600/(B538*N$15)</f>
        <v>0.00495771479412154</v>
      </c>
      <c r="O538" s="0" t="n">
        <f aca="false">ROUND(A538*P$13,0)</f>
        <v>629288</v>
      </c>
      <c r="P538" s="0" t="n">
        <f aca="false">O538-O537</f>
        <v>1239</v>
      </c>
      <c r="Q538" s="0" t="n">
        <f aca="false">F$9*(Q$23-P$13*1000/(P538*N$16))*P$13/SUM(P$24:P538)</f>
        <v>800.239186530715</v>
      </c>
      <c r="R538" s="0" t="n">
        <f aca="false">F$9*((Q$23^2 - (P$13*1000/(P538*N$16))^2)/2)/(1000*COUNT(Q$24:Q538)/N$16)</f>
        <v>800.501838203824</v>
      </c>
    </row>
    <row r="539" customFormat="false" ht="13.8" hidden="false" customHeight="false" outlineLevel="0" collapsed="false">
      <c r="A539" s="0" t="n">
        <f aca="false">SUM(M$23:M539)</f>
        <v>2.52211125088479</v>
      </c>
      <c r="B539" s="0" t="n">
        <f aca="false">C539*3600/1609.344</f>
        <v>72.6095018202829</v>
      </c>
      <c r="C539" s="0" t="n">
        <f aca="false">G539</f>
        <v>32.4593516937393</v>
      </c>
      <c r="D539" s="0" t="n">
        <f aca="false">(C539+C538)/2</f>
        <v>32.4603795766226</v>
      </c>
      <c r="E539" s="0" t="n">
        <f aca="false">F539*$F$9</f>
        <v>7.83290957096403</v>
      </c>
      <c r="F539" s="0" t="n">
        <f aca="false">(C538-C539)/0.5</f>
        <v>0.00411153153336841</v>
      </c>
      <c r="G539" s="0" t="n">
        <f aca="false">G538-L538</f>
        <v>32.4593516937393</v>
      </c>
      <c r="H539" s="0" t="n">
        <f aca="false">G539*G539</f>
        <v>1053.60951237785</v>
      </c>
      <c r="I539" s="0" t="n">
        <f aca="false">1000*COUNT(Q$24:Q539)/N$16</f>
        <v>83.0383006115224</v>
      </c>
      <c r="J539" s="0" t="n">
        <f aca="false">$F$22*H539+$E$22*G539+$D$22</f>
        <v>789.899309110404</v>
      </c>
      <c r="K539" s="0" t="n">
        <f aca="false">J539/$F$9</f>
        <v>0.414621908777332</v>
      </c>
      <c r="L539" s="0" t="n">
        <f aca="false">K539*M539</f>
        <v>0.00205570735809874</v>
      </c>
      <c r="M539" s="0" t="n">
        <f aca="false">N539</f>
        <v>0.00495802878376776</v>
      </c>
      <c r="N539" s="0" t="n">
        <f aca="false">3600/(B539*N$15)</f>
        <v>0.00495802878376776</v>
      </c>
      <c r="O539" s="0" t="n">
        <f aca="false">ROUND(A539*P$13,0)</f>
        <v>630528</v>
      </c>
      <c r="P539" s="0" t="n">
        <f aca="false">O539-O538</f>
        <v>1240</v>
      </c>
      <c r="Q539" s="0" t="n">
        <f aca="false">F$9*(Q$23-P$13*1000/(P539*N$16))*P$13/SUM(P$24:P539)</f>
        <v>818.480357023577</v>
      </c>
      <c r="R539" s="0" t="n">
        <f aca="false">F$9*((Q$23^2 - (P$13*1000/(P539*N$16))^2)/2)/(1000*COUNT(Q$24:Q539)/N$16)</f>
        <v>818.450679691301</v>
      </c>
    </row>
    <row r="540" customFormat="false" ht="13.8" hidden="false" customHeight="false" outlineLevel="0" collapsed="false">
      <c r="A540" s="0" t="n">
        <f aca="false">SUM(M$23:M540)</f>
        <v>2.52706959368906</v>
      </c>
      <c r="B540" s="0" t="n">
        <f aca="false">C540*3600/1609.344</f>
        <v>72.6049033338877</v>
      </c>
      <c r="C540" s="0" t="n">
        <f aca="false">G540</f>
        <v>32.4572959863812</v>
      </c>
      <c r="D540" s="0" t="n">
        <f aca="false">(C540+C539)/2</f>
        <v>32.4583238400602</v>
      </c>
      <c r="E540" s="0" t="n">
        <f aca="false">F540*$F$9</f>
        <v>7.8326870216849</v>
      </c>
      <c r="F540" s="0" t="n">
        <f aca="false">(C539-C540)/0.5</f>
        <v>0.00411141471619203</v>
      </c>
      <c r="G540" s="0" t="n">
        <f aca="false">G539-L539</f>
        <v>32.4572959863812</v>
      </c>
      <c r="H540" s="0" t="n">
        <f aca="false">G540*G540</f>
        <v>1053.47606274756</v>
      </c>
      <c r="I540" s="0" t="n">
        <f aca="false">1000*COUNT(Q$24:Q540)/N$16</f>
        <v>83.199227550692</v>
      </c>
      <c r="J540" s="0" t="n">
        <f aca="false">$F$22*H540+$E$22*G540+$D$22</f>
        <v>789.826843406345</v>
      </c>
      <c r="K540" s="0" t="n">
        <f aca="false">J540/$F$9</f>
        <v>0.414583871184197</v>
      </c>
      <c r="L540" s="0" t="n">
        <f aca="false">K540*M540</f>
        <v>0.00205564895445085</v>
      </c>
      <c r="M540" s="0" t="n">
        <f aca="false">N540</f>
        <v>0.00495834280426585</v>
      </c>
      <c r="N540" s="0" t="n">
        <f aca="false">3600/(B540*N$15)</f>
        <v>0.00495834280426585</v>
      </c>
      <c r="O540" s="0" t="n">
        <f aca="false">ROUND(A540*P$13,0)</f>
        <v>631767</v>
      </c>
      <c r="P540" s="0" t="n">
        <f aca="false">O540-O539</f>
        <v>1239</v>
      </c>
      <c r="Q540" s="0" t="n">
        <f aca="false">F$9*(Q$23-P$13*1000/(P540*N$16))*P$13/SUM(P$24:P540)</f>
        <v>797.093140284385</v>
      </c>
      <c r="R540" s="0" t="n">
        <f aca="false">F$9*((Q$23^2 - (P$13*1000/(P540*N$16))^2)/2)/(1000*COUNT(Q$24:Q540)/N$16)</f>
        <v>797.405119293945</v>
      </c>
    </row>
    <row r="541" customFormat="false" ht="13.8" hidden="false" customHeight="false" outlineLevel="0" collapsed="false">
      <c r="A541" s="0" t="n">
        <f aca="false">SUM(M$23:M541)</f>
        <v>2.53202825054468</v>
      </c>
      <c r="B541" s="0" t="n">
        <f aca="false">C541*3600/1609.344</f>
        <v>72.6003049781378</v>
      </c>
      <c r="C541" s="0" t="n">
        <f aca="false">G541</f>
        <v>32.4552403374267</v>
      </c>
      <c r="D541" s="0" t="n">
        <f aca="false">(C541+C540)/2</f>
        <v>32.4562681619039</v>
      </c>
      <c r="E541" s="0" t="n">
        <f aca="false">F541*$F$9</f>
        <v>7.83246449124871</v>
      </c>
      <c r="F541" s="0" t="n">
        <f aca="false">(C540-C541)/0.5</f>
        <v>0.00411129790890641</v>
      </c>
      <c r="G541" s="0" t="n">
        <f aca="false">G540-L540</f>
        <v>32.4552403374267</v>
      </c>
      <c r="H541" s="0" t="n">
        <f aca="false">G541*G541</f>
        <v>1053.34262536013</v>
      </c>
      <c r="I541" s="0" t="n">
        <f aca="false">1000*COUNT(Q$24:Q541)/N$16</f>
        <v>83.3601544898616</v>
      </c>
      <c r="J541" s="0" t="n">
        <f aca="false">$F$22*H541+$E$22*G541+$D$22</f>
        <v>789.75438386202</v>
      </c>
      <c r="K541" s="0" t="n">
        <f aca="false">J541/$F$9</f>
        <v>0.414545836824336</v>
      </c>
      <c r="L541" s="0" t="n">
        <f aca="false">K541*M541</f>
        <v>0.00205559055573803</v>
      </c>
      <c r="M541" s="0" t="n">
        <f aca="false">N541</f>
        <v>0.00495865685562075</v>
      </c>
      <c r="N541" s="0" t="n">
        <f aca="false">3600/(B541*N$15)</f>
        <v>0.00495865685562075</v>
      </c>
      <c r="O541" s="0" t="n">
        <f aca="false">ROUND(A541*P$13,0)</f>
        <v>633007</v>
      </c>
      <c r="P541" s="0" t="n">
        <f aca="false">O541-O540</f>
        <v>1240</v>
      </c>
      <c r="Q541" s="0" t="n">
        <f aca="false">F$9*(Q$23-P$13*1000/(P541*N$16))*P$13/SUM(P$24:P541)</f>
        <v>815.26891301447</v>
      </c>
      <c r="R541" s="0" t="n">
        <f aca="false">F$9*((Q$23^2 - (P$13*1000/(P541*N$16))^2)/2)/(1000*COUNT(Q$24:Q541)/N$16)</f>
        <v>815.290638456972</v>
      </c>
    </row>
    <row r="542" customFormat="false" ht="13.8" hidden="false" customHeight="false" outlineLevel="0" collapsed="false">
      <c r="A542" s="0" t="n">
        <f aca="false">SUM(M$23:M542)</f>
        <v>2.53698722148252</v>
      </c>
      <c r="B542" s="0" t="n">
        <f aca="false">C542*3600/1609.344</f>
        <v>72.595706753022</v>
      </c>
      <c r="C542" s="0" t="n">
        <f aca="false">G542</f>
        <v>32.453184746871</v>
      </c>
      <c r="D542" s="0" t="n">
        <f aca="false">(C542+C541)/2</f>
        <v>32.4542125421488</v>
      </c>
      <c r="E542" s="0" t="n">
        <f aca="false">F542*$F$9</f>
        <v>7.83224197960134</v>
      </c>
      <c r="F542" s="0" t="n">
        <f aca="false">(C541-C542)/0.5</f>
        <v>0.00411118111148312</v>
      </c>
      <c r="G542" s="0" t="n">
        <f aca="false">G541-L541</f>
        <v>32.453184746871</v>
      </c>
      <c r="H542" s="0" t="n">
        <f aca="false">G542*G542</f>
        <v>1053.20920021454</v>
      </c>
      <c r="I542" s="0" t="n">
        <f aca="false">1000*COUNT(Q$24:Q542)/N$16</f>
        <v>83.5210814290312</v>
      </c>
      <c r="J542" s="0" t="n">
        <f aca="false">$F$22*H542+$E$22*G542+$D$22</f>
        <v>789.681930476905</v>
      </c>
      <c r="K542" s="0" t="n">
        <f aca="false">J542/$F$9</f>
        <v>0.414507805697473</v>
      </c>
      <c r="L542" s="0" t="n">
        <f aca="false">K542*M542</f>
        <v>0.0020555321619605</v>
      </c>
      <c r="M542" s="0" t="n">
        <f aca="false">N542</f>
        <v>0.00495897093783736</v>
      </c>
      <c r="N542" s="0" t="n">
        <f aca="false">3600/(B542*N$15)</f>
        <v>0.00495897093783736</v>
      </c>
      <c r="O542" s="0" t="n">
        <f aca="false">ROUND(A542*P$13,0)</f>
        <v>634247</v>
      </c>
      <c r="P542" s="0" t="n">
        <f aca="false">O542-O541</f>
        <v>1240</v>
      </c>
      <c r="Q542" s="0" t="n">
        <f aca="false">F$9*(Q$23-P$13*1000/(P542*N$16))*P$13/SUM(P$24:P542)</f>
        <v>813.671980318892</v>
      </c>
      <c r="R542" s="0" t="n">
        <f aca="false">F$9*((Q$23^2 - (P$13*1000/(P542*N$16))^2)/2)/(1000*COUNT(Q$24:Q542)/N$16)</f>
        <v>813.719750906959</v>
      </c>
    </row>
    <row r="543" customFormat="false" ht="13.8" hidden="false" customHeight="false" outlineLevel="0" collapsed="false">
      <c r="A543" s="0" t="n">
        <f aca="false">SUM(M$23:M543)</f>
        <v>2.54194650653344</v>
      </c>
      <c r="B543" s="0" t="n">
        <f aca="false">C543*3600/1609.344</f>
        <v>72.5911086585295</v>
      </c>
      <c r="C543" s="0" t="n">
        <f aca="false">G543</f>
        <v>32.451129214709</v>
      </c>
      <c r="D543" s="0" t="n">
        <f aca="false">(C543+C542)/2</f>
        <v>32.45215698079</v>
      </c>
      <c r="E543" s="0" t="n">
        <f aca="false">F543*$F$9</f>
        <v>7.83201948674276</v>
      </c>
      <c r="F543" s="0" t="n">
        <f aca="false">(C542-C543)/0.5</f>
        <v>0.00411106432392216</v>
      </c>
      <c r="G543" s="0" t="n">
        <f aca="false">G542-L542</f>
        <v>32.451129214709</v>
      </c>
      <c r="H543" s="0" t="n">
        <f aca="false">G543*G543</f>
        <v>1053.07578730974</v>
      </c>
      <c r="I543" s="0" t="n">
        <f aca="false">1000*COUNT(Q$24:Q543)/N$16</f>
        <v>83.6820083682008</v>
      </c>
      <c r="J543" s="0" t="n">
        <f aca="false">$F$22*H543+$E$22*G543+$D$22</f>
        <v>789.609483250477</v>
      </c>
      <c r="K543" s="0" t="n">
        <f aca="false">J543/$F$9</f>
        <v>0.414469777803334</v>
      </c>
      <c r="L543" s="0" t="n">
        <f aca="false">K543*M543</f>
        <v>0.00205547377311847</v>
      </c>
      <c r="M543" s="0" t="n">
        <f aca="false">N543</f>
        <v>0.00495928505092063</v>
      </c>
      <c r="N543" s="0" t="n">
        <f aca="false">3600/(B543*N$15)</f>
        <v>0.00495928505092063</v>
      </c>
      <c r="O543" s="0" t="n">
        <f aca="false">ROUND(A543*P$13,0)</f>
        <v>635487</v>
      </c>
      <c r="P543" s="0" t="n">
        <f aca="false">O543-O542</f>
        <v>1240</v>
      </c>
      <c r="Q543" s="0" t="n">
        <f aca="false">F$9*(Q$23-P$13*1000/(P543*N$16))*P$13/SUM(P$24:P543)</f>
        <v>812.081291473629</v>
      </c>
      <c r="R543" s="0" t="n">
        <f aca="false">F$9*((Q$23^2 - (P$13*1000/(P543*N$16))^2)/2)/(1000*COUNT(Q$24:Q543)/N$16)</f>
        <v>812.154905232138</v>
      </c>
    </row>
    <row r="544" customFormat="false" ht="13.8" hidden="false" customHeight="false" outlineLevel="0" collapsed="false">
      <c r="A544" s="0" t="n">
        <f aca="false">SUM(M$23:M544)</f>
        <v>2.54690610572831</v>
      </c>
      <c r="B544" s="0" t="n">
        <f aca="false">C544*3600/1609.344</f>
        <v>72.586510694649</v>
      </c>
      <c r="C544" s="0" t="n">
        <f aca="false">G544</f>
        <v>32.4490737409359</v>
      </c>
      <c r="D544" s="0" t="n">
        <f aca="false">(C544+C543)/2</f>
        <v>32.4501014778225</v>
      </c>
      <c r="E544" s="0" t="n">
        <f aca="false">F544*$F$9</f>
        <v>7.83179701270007</v>
      </c>
      <c r="F544" s="0" t="n">
        <f aca="false">(C543-C544)/0.5</f>
        <v>0.00411094754623775</v>
      </c>
      <c r="G544" s="0" t="n">
        <f aca="false">G543-L543</f>
        <v>32.4490737409359</v>
      </c>
      <c r="H544" s="0" t="n">
        <f aca="false">G544*G544</f>
        <v>1052.9423866447</v>
      </c>
      <c r="I544" s="0" t="n">
        <f aca="false">1000*COUNT(Q$24:Q544)/N$16</f>
        <v>83.8429353073705</v>
      </c>
      <c r="J544" s="0" t="n">
        <f aca="false">$F$22*H544+$E$22*G544+$D$22</f>
        <v>789.537042182212</v>
      </c>
      <c r="K544" s="0" t="n">
        <f aca="false">J544/$F$9</f>
        <v>0.414431753141644</v>
      </c>
      <c r="L544" s="0" t="n">
        <f aca="false">K544*M544</f>
        <v>0.00205541538921212</v>
      </c>
      <c r="M544" s="0" t="n">
        <f aca="false">N544</f>
        <v>0.00495959919487546</v>
      </c>
      <c r="N544" s="0" t="n">
        <f aca="false">3600/(B544*N$15)</f>
        <v>0.00495959919487546</v>
      </c>
      <c r="O544" s="0" t="n">
        <f aca="false">ROUND(A544*P$13,0)</f>
        <v>636727</v>
      </c>
      <c r="P544" s="0" t="n">
        <f aca="false">O544-O543</f>
        <v>1240</v>
      </c>
      <c r="Q544" s="0" t="n">
        <f aca="false">F$9*(Q$23-P$13*1000/(P544*N$16))*P$13/SUM(P$24:P544)</f>
        <v>810.496809930866</v>
      </c>
      <c r="R544" s="0" t="n">
        <f aca="false">F$9*((Q$23^2 - (P$13*1000/(P544*N$16))^2)/2)/(1000*COUNT(Q$24:Q544)/N$16)</f>
        <v>810.596066642441</v>
      </c>
    </row>
    <row r="545" customFormat="false" ht="13.8" hidden="false" customHeight="false" outlineLevel="0" collapsed="false">
      <c r="A545" s="0" t="n">
        <f aca="false">SUM(M$23:M545)</f>
        <v>2.55186601909802</v>
      </c>
      <c r="B545" s="0" t="n">
        <f aca="false">C545*3600/1609.344</f>
        <v>72.5819128613696</v>
      </c>
      <c r="C545" s="0" t="n">
        <f aca="false">G545</f>
        <v>32.4470183255467</v>
      </c>
      <c r="D545" s="0" t="n">
        <f aca="false">(C545+C544)/2</f>
        <v>32.4480460332413</v>
      </c>
      <c r="E545" s="0" t="n">
        <f aca="false">F545*$F$9</f>
        <v>7.83157455747325</v>
      </c>
      <c r="F545" s="0" t="n">
        <f aca="false">(C544-C545)/0.5</f>
        <v>0.00411083077842989</v>
      </c>
      <c r="G545" s="0" t="n">
        <f aca="false">G544-L544</f>
        <v>32.4470183255467</v>
      </c>
      <c r="H545" s="0" t="n">
        <f aca="false">G545*G545</f>
        <v>1052.80899821836</v>
      </c>
      <c r="I545" s="0" t="n">
        <f aca="false">1000*COUNT(Q$24:Q545)/N$16</f>
        <v>84.0038622465401</v>
      </c>
      <c r="J545" s="0" t="n">
        <f aca="false">$F$22*H545+$E$22*G545+$D$22</f>
        <v>789.464607271586</v>
      </c>
      <c r="K545" s="0" t="n">
        <f aca="false">J545/$F$9</f>
        <v>0.414393731712128</v>
      </c>
      <c r="L545" s="0" t="n">
        <f aca="false">K545*M545</f>
        <v>0.00205535701024167</v>
      </c>
      <c r="M545" s="0" t="n">
        <f aca="false">N545</f>
        <v>0.00495991336970678</v>
      </c>
      <c r="N545" s="0" t="n">
        <f aca="false">3600/(B545*N$15)</f>
        <v>0.00495991336970678</v>
      </c>
      <c r="O545" s="0" t="n">
        <f aca="false">ROUND(A545*P$13,0)</f>
        <v>637967</v>
      </c>
      <c r="P545" s="0" t="n">
        <f aca="false">O545-O544</f>
        <v>1240</v>
      </c>
      <c r="Q545" s="0" t="n">
        <f aca="false">F$9*(Q$23-P$13*1000/(P545*N$16))*P$13/SUM(P$24:P545)</f>
        <v>808.918499427473</v>
      </c>
      <c r="R545" s="0" t="n">
        <f aca="false">F$9*((Q$23^2 - (P$13*1000/(P545*N$16))^2)/2)/(1000*COUNT(Q$24:Q545)/N$16)</f>
        <v>809.04320061439</v>
      </c>
    </row>
    <row r="546" customFormat="false" ht="13.8" hidden="false" customHeight="false" outlineLevel="0" collapsed="false">
      <c r="A546" s="0" t="n">
        <f aca="false">SUM(M$23:M546)</f>
        <v>2.55682624667344</v>
      </c>
      <c r="B546" s="0" t="n">
        <f aca="false">C546*3600/1609.344</f>
        <v>72.5773151586803</v>
      </c>
      <c r="C546" s="0" t="n">
        <f aca="false">G546</f>
        <v>32.4449629685364</v>
      </c>
      <c r="D546" s="0" t="n">
        <f aca="false">(C546+C545)/2</f>
        <v>32.4459906470416</v>
      </c>
      <c r="E546" s="0" t="n">
        <f aca="false">F546*$F$9</f>
        <v>7.83135212103523</v>
      </c>
      <c r="F546" s="0" t="n">
        <f aca="false">(C545-C546)/0.5</f>
        <v>0.00411071402048435</v>
      </c>
      <c r="G546" s="0" t="n">
        <f aca="false">G545-L545</f>
        <v>32.4449629685364</v>
      </c>
      <c r="H546" s="0" t="n">
        <f aca="false">G546*G546</f>
        <v>1052.6756220297</v>
      </c>
      <c r="I546" s="0" t="n">
        <f aca="false">1000*COUNT(Q$24:Q546)/N$16</f>
        <v>84.1647891857097</v>
      </c>
      <c r="J546" s="0" t="n">
        <f aca="false">$F$22*H546+$E$22*G546+$D$22</f>
        <v>789.392178518077</v>
      </c>
      <c r="K546" s="0" t="n">
        <f aca="false">J546/$F$9</f>
        <v>0.414355713514512</v>
      </c>
      <c r="L546" s="0" t="n">
        <f aca="false">K546*M546</f>
        <v>0.00205529863620732</v>
      </c>
      <c r="M546" s="0" t="n">
        <f aca="false">N546</f>
        <v>0.00496022757541953</v>
      </c>
      <c r="N546" s="0" t="n">
        <f aca="false">3600/(B546*N$15)</f>
        <v>0.00496022757541953</v>
      </c>
      <c r="O546" s="0" t="n">
        <f aca="false">ROUND(A546*P$13,0)</f>
        <v>639207</v>
      </c>
      <c r="P546" s="0" t="n">
        <f aca="false">O546-O545</f>
        <v>1240</v>
      </c>
      <c r="Q546" s="0" t="n">
        <f aca="false">F$9*(Q$23-P$13*1000/(P546*N$16))*P$13/SUM(P$24:P546)</f>
        <v>807.346323982235</v>
      </c>
      <c r="R546" s="0" t="n">
        <f aca="false">F$9*((Q$23^2 - (P$13*1000/(P546*N$16))^2)/2)/(1000*COUNT(Q$24:Q546)/N$16)</f>
        <v>807.49627288855</v>
      </c>
    </row>
    <row r="547" customFormat="false" ht="13.8" hidden="false" customHeight="false" outlineLevel="0" collapsed="false">
      <c r="A547" s="0" t="n">
        <f aca="false">SUM(M$23:M547)</f>
        <v>2.56178678848546</v>
      </c>
      <c r="B547" s="0" t="n">
        <f aca="false">C547*3600/1609.344</f>
        <v>72.5727175865699</v>
      </c>
      <c r="C547" s="0" t="n">
        <f aca="false">G547</f>
        <v>32.4429076699002</v>
      </c>
      <c r="D547" s="0" t="n">
        <f aca="false">(C547+C546)/2</f>
        <v>32.4439353192183</v>
      </c>
      <c r="E547" s="0" t="n">
        <f aca="false">F547*$F$9</f>
        <v>7.8311297034131</v>
      </c>
      <c r="F547" s="0" t="n">
        <f aca="false">(C546-C547)/0.5</f>
        <v>0.00411059727241536</v>
      </c>
      <c r="G547" s="0" t="n">
        <f aca="false">G546-L546</f>
        <v>32.4429076699002</v>
      </c>
      <c r="H547" s="0" t="n">
        <f aca="false">G547*G547</f>
        <v>1052.54225807767</v>
      </c>
      <c r="I547" s="0" t="n">
        <f aca="false">1000*COUNT(Q$24:Q547)/N$16</f>
        <v>84.3257161248793</v>
      </c>
      <c r="J547" s="0" t="n">
        <f aca="false">$F$22*H547+$E$22*G547+$D$22</f>
        <v>789.319755921161</v>
      </c>
      <c r="K547" s="0" t="n">
        <f aca="false">J547/$F$9</f>
        <v>0.414317698548522</v>
      </c>
      <c r="L547" s="0" t="n">
        <f aca="false">K547*M547</f>
        <v>0.00205524026710927</v>
      </c>
      <c r="M547" s="0" t="n">
        <f aca="false">N547</f>
        <v>0.00496054181201863</v>
      </c>
      <c r="N547" s="0" t="n">
        <f aca="false">3600/(B547*N$15)</f>
        <v>0.00496054181201863</v>
      </c>
      <c r="O547" s="0" t="n">
        <f aca="false">ROUND(A547*P$13,0)</f>
        <v>640447</v>
      </c>
      <c r="P547" s="0" t="n">
        <f aca="false">O547-O546</f>
        <v>1240</v>
      </c>
      <c r="Q547" s="0" t="n">
        <f aca="false">F$9*(Q$23-P$13*1000/(P547*N$16))*P$13/SUM(P$24:P547)</f>
        <v>805.78024789312</v>
      </c>
      <c r="R547" s="0" t="n">
        <f aca="false">F$9*((Q$23^2 - (P$13*1000/(P547*N$16))^2)/2)/(1000*COUNT(Q$24:Q547)/N$16)</f>
        <v>805.955249467007</v>
      </c>
    </row>
    <row r="548" customFormat="false" ht="13.8" hidden="false" customHeight="false" outlineLevel="0" collapsed="false">
      <c r="A548" s="0" t="n">
        <f aca="false">SUM(M$23:M548)</f>
        <v>2.56674764456497</v>
      </c>
      <c r="B548" s="0" t="n">
        <f aca="false">C548*3600/1609.344</f>
        <v>72.5681201450275</v>
      </c>
      <c r="C548" s="0" t="n">
        <f aca="false">G548</f>
        <v>32.4408524296331</v>
      </c>
      <c r="D548" s="0" t="n">
        <f aca="false">(C548+C547)/2</f>
        <v>32.4418800497667</v>
      </c>
      <c r="E548" s="0" t="n">
        <f aca="false">F548*$F$9</f>
        <v>7.83090730460684</v>
      </c>
      <c r="F548" s="0" t="n">
        <f aca="false">(C547-C548)/0.5</f>
        <v>0.00411048053422292</v>
      </c>
      <c r="G548" s="0" t="n">
        <f aca="false">G547-L547</f>
        <v>32.4408524296331</v>
      </c>
      <c r="H548" s="0" t="n">
        <f aca="false">G548*G548</f>
        <v>1052.40890636123</v>
      </c>
      <c r="I548" s="0" t="n">
        <f aca="false">1000*COUNT(Q$24:Q548)/N$16</f>
        <v>84.4866430640489</v>
      </c>
      <c r="J548" s="0" t="n">
        <f aca="false">$F$22*H548+$E$22*G548+$D$22</f>
        <v>789.247339480316</v>
      </c>
      <c r="K548" s="0" t="n">
        <f aca="false">J548/$F$9</f>
        <v>0.414279686813882</v>
      </c>
      <c r="L548" s="0" t="n">
        <f aca="false">K548*M548</f>
        <v>0.00205518190294773</v>
      </c>
      <c r="M548" s="0" t="n">
        <f aca="false">N548</f>
        <v>0.00496085607950901</v>
      </c>
      <c r="N548" s="0" t="n">
        <f aca="false">3600/(B548*N$15)</f>
        <v>0.00496085607950901</v>
      </c>
      <c r="O548" s="0" t="n">
        <f aca="false">ROUND(A548*P$13,0)</f>
        <v>641687</v>
      </c>
      <c r="P548" s="0" t="n">
        <f aca="false">O548-O547</f>
        <v>1240</v>
      </c>
      <c r="Q548" s="0" t="n">
        <f aca="false">F$9*(Q$23-P$13*1000/(P548*N$16))*P$13/SUM(P$24:P548)</f>
        <v>804.220235734579</v>
      </c>
      <c r="R548" s="0" t="n">
        <f aca="false">F$9*((Q$23^2 - (P$13*1000/(P548*N$16))^2)/2)/(1000*COUNT(Q$24:Q548)/N$16)</f>
        <v>804.420096610879</v>
      </c>
    </row>
    <row r="549" customFormat="false" ht="13.8" hidden="false" customHeight="false" outlineLevel="0" collapsed="false">
      <c r="A549" s="0" t="n">
        <f aca="false">SUM(M$23:M549)</f>
        <v>2.57170881494286</v>
      </c>
      <c r="B549" s="0" t="n">
        <f aca="false">C549*3600/1609.344</f>
        <v>72.5635228340421</v>
      </c>
      <c r="C549" s="0" t="n">
        <f aca="false">G549</f>
        <v>32.4387972477302</v>
      </c>
      <c r="D549" s="0" t="n">
        <f aca="false">(C549+C548)/2</f>
        <v>32.4398248386816</v>
      </c>
      <c r="E549" s="0" t="n">
        <f aca="false">F549*$F$9</f>
        <v>7.83068492458939</v>
      </c>
      <c r="F549" s="0" t="n">
        <f aca="false">(C548-C549)/0.5</f>
        <v>0.0041103638058928</v>
      </c>
      <c r="G549" s="0" t="n">
        <f aca="false">G548-L548</f>
        <v>32.4387972477302</v>
      </c>
      <c r="H549" s="0" t="n">
        <f aca="false">G549*G549</f>
        <v>1052.27556687935</v>
      </c>
      <c r="I549" s="0" t="n">
        <f aca="false">1000*COUNT(Q$24:Q549)/N$16</f>
        <v>84.6475700032185</v>
      </c>
      <c r="J549" s="0" t="n">
        <f aca="false">$F$22*H549+$E$22*G549+$D$22</f>
        <v>789.174929195017</v>
      </c>
      <c r="K549" s="0" t="n">
        <f aca="false">J549/$F$9</f>
        <v>0.414241678310318</v>
      </c>
      <c r="L549" s="0" t="n">
        <f aca="false">K549*M549</f>
        <v>0.0020551235437229</v>
      </c>
      <c r="M549" s="0" t="n">
        <f aca="false">N549</f>
        <v>0.00496117037789559</v>
      </c>
      <c r="N549" s="0" t="n">
        <f aca="false">3600/(B549*N$15)</f>
        <v>0.00496117037789559</v>
      </c>
      <c r="O549" s="0" t="n">
        <f aca="false">ROUND(A549*P$13,0)</f>
        <v>642927</v>
      </c>
      <c r="P549" s="0" t="n">
        <f aca="false">O549-O548</f>
        <v>1240</v>
      </c>
      <c r="Q549" s="0" t="n">
        <f aca="false">F$9*(Q$23-P$13*1000/(P549*N$16))*P$13/SUM(P$24:P549)</f>
        <v>802.66625235487</v>
      </c>
      <c r="R549" s="0" t="n">
        <f aca="false">F$9*((Q$23^2 - (P$13*1000/(P549*N$16))^2)/2)/(1000*COUNT(Q$24:Q549)/N$16)</f>
        <v>802.890780837855</v>
      </c>
    </row>
    <row r="550" customFormat="false" ht="13.8" hidden="false" customHeight="false" outlineLevel="0" collapsed="false">
      <c r="A550" s="0" t="n">
        <f aca="false">SUM(M$23:M550)</f>
        <v>2.57667029965004</v>
      </c>
      <c r="B550" s="0" t="n">
        <f aca="false">C550*3600/1609.344</f>
        <v>72.5589256536025</v>
      </c>
      <c r="C550" s="0" t="n">
        <f aca="false">G550</f>
        <v>32.4367421241865</v>
      </c>
      <c r="D550" s="0" t="n">
        <f aca="false">(C550+C549)/2</f>
        <v>32.4377696859583</v>
      </c>
      <c r="E550" s="0" t="n">
        <f aca="false">F550*$F$9</f>
        <v>7.83046256338782</v>
      </c>
      <c r="F550" s="0" t="n">
        <f aca="false">(C549-C550)/0.5</f>
        <v>0.00411024708743923</v>
      </c>
      <c r="G550" s="0" t="n">
        <f aca="false">G549-L549</f>
        <v>32.4367421241865</v>
      </c>
      <c r="H550" s="0" t="n">
        <f aca="false">G550*G550</f>
        <v>1052.14223963097</v>
      </c>
      <c r="I550" s="0" t="n">
        <f aca="false">1000*COUNT(Q$24:Q550)/N$16</f>
        <v>84.8084969423882</v>
      </c>
      <c r="J550" s="0" t="n">
        <f aca="false">$F$22*H550+$E$22*G550+$D$22</f>
        <v>789.102525064742</v>
      </c>
      <c r="K550" s="0" t="n">
        <f aca="false">J550/$F$9</f>
        <v>0.414203673037555</v>
      </c>
      <c r="L550" s="0" t="n">
        <f aca="false">K550*M550</f>
        <v>0.00205506518943499</v>
      </c>
      <c r="M550" s="0" t="n">
        <f aca="false">N550</f>
        <v>0.00496148470718332</v>
      </c>
      <c r="N550" s="0" t="n">
        <f aca="false">3600/(B550*N$15)</f>
        <v>0.00496148470718332</v>
      </c>
      <c r="O550" s="0" t="n">
        <f aca="false">ROUND(A550*P$13,0)</f>
        <v>644168</v>
      </c>
      <c r="P550" s="0" t="n">
        <f aca="false">O550-O549</f>
        <v>1241</v>
      </c>
      <c r="Q550" s="0" t="n">
        <f aca="false">F$9*(Q$23-P$13*1000/(P550*N$16))*P$13/SUM(P$24:P550)</f>
        <v>820.483262276698</v>
      </c>
      <c r="R550" s="0" t="n">
        <f aca="false">F$9*((Q$23^2 - (P$13*1000/(P550*N$16))^2)/2)/(1000*COUNT(Q$24:Q550)/N$16)</f>
        <v>820.414308129359</v>
      </c>
    </row>
    <row r="551" customFormat="false" ht="13.8" hidden="false" customHeight="false" outlineLevel="0" collapsed="false">
      <c r="A551" s="0" t="n">
        <f aca="false">SUM(M$23:M551)</f>
        <v>2.58163209871742</v>
      </c>
      <c r="B551" s="0" t="n">
        <f aca="false">C551*3600/1609.344</f>
        <v>72.5543286036977</v>
      </c>
      <c r="C551" s="0" t="n">
        <f aca="false">G551</f>
        <v>32.434687058997</v>
      </c>
      <c r="D551" s="0" t="n">
        <f aca="false">(C551+C550)/2</f>
        <v>32.4357145915917</v>
      </c>
      <c r="E551" s="0" t="n">
        <f aca="false">F551*$F$9</f>
        <v>7.8302402210292</v>
      </c>
      <c r="F551" s="0" t="n">
        <f aca="false">(C550-C551)/0.5</f>
        <v>0.00411013037887642</v>
      </c>
      <c r="G551" s="0" t="n">
        <f aca="false">G550-L550</f>
        <v>32.434687058997</v>
      </c>
      <c r="H551" s="0" t="n">
        <f aca="false">G551*G551</f>
        <v>1052.00892461507</v>
      </c>
      <c r="I551" s="0" t="n">
        <f aca="false">1000*COUNT(Q$24:Q551)/N$16</f>
        <v>84.9694238815578</v>
      </c>
      <c r="J551" s="0" t="n">
        <f aca="false">$F$22*H551+$E$22*G551+$D$22</f>
        <v>789.030127088967</v>
      </c>
      <c r="K551" s="0" t="n">
        <f aca="false">J551/$F$9</f>
        <v>0.414165670995318</v>
      </c>
      <c r="L551" s="0" t="n">
        <f aca="false">K551*M551</f>
        <v>0.00205500684008419</v>
      </c>
      <c r="M551" s="0" t="n">
        <f aca="false">N551</f>
        <v>0.00496179906737712</v>
      </c>
      <c r="N551" s="0" t="n">
        <f aca="false">3600/(B551*N$15)</f>
        <v>0.00496179906737712</v>
      </c>
      <c r="O551" s="0" t="n">
        <f aca="false">ROUND(A551*P$13,0)</f>
        <v>645408</v>
      </c>
      <c r="P551" s="0" t="n">
        <f aca="false">O551-O550</f>
        <v>1240</v>
      </c>
      <c r="Q551" s="0" t="n">
        <f aca="false">F$9*(Q$23-P$13*1000/(P551*N$16))*P$13/SUM(P$24:P551)</f>
        <v>799.574991501089</v>
      </c>
      <c r="R551" s="0" t="n">
        <f aca="false">F$9*((Q$23^2 - (P$13*1000/(P551*N$16))^2)/2)/(1000*COUNT(Q$24:Q551)/N$16)</f>
        <v>799.849527880136</v>
      </c>
    </row>
    <row r="552" customFormat="false" ht="13.8" hidden="false" customHeight="false" outlineLevel="0" collapsed="false">
      <c r="A552" s="0" t="n">
        <f aca="false">SUM(M$23:M552)</f>
        <v>2.5865942121759</v>
      </c>
      <c r="B552" s="0" t="n">
        <f aca="false">C552*3600/1609.344</f>
        <v>72.5497316843167</v>
      </c>
      <c r="C552" s="0" t="n">
        <f aca="false">G552</f>
        <v>32.4326320521569</v>
      </c>
      <c r="D552" s="0" t="n">
        <f aca="false">(C552+C551)/2</f>
        <v>32.433659555577</v>
      </c>
      <c r="E552" s="0" t="n">
        <f aca="false">F552*$F$9</f>
        <v>7.8300178974323</v>
      </c>
      <c r="F552" s="0" t="n">
        <f aca="false">(C551-C552)/0.5</f>
        <v>0.00411001368016173</v>
      </c>
      <c r="G552" s="0" t="n">
        <f aca="false">G551-L551</f>
        <v>32.4326320521569</v>
      </c>
      <c r="H552" s="0" t="n">
        <f aca="false">G552*G552</f>
        <v>1051.8756218306</v>
      </c>
      <c r="I552" s="0" t="n">
        <f aca="false">1000*COUNT(Q$24:Q552)/N$16</f>
        <v>85.1303508207274</v>
      </c>
      <c r="J552" s="0" t="n">
        <f aca="false">$F$22*H552+$E$22*G552+$D$22</f>
        <v>788.95773526717</v>
      </c>
      <c r="K552" s="0" t="n">
        <f aca="false">J552/$F$9</f>
        <v>0.414127672183334</v>
      </c>
      <c r="L552" s="0" t="n">
        <f aca="false">K552*M552</f>
        <v>0.00205494849567071</v>
      </c>
      <c r="M552" s="0" t="n">
        <f aca="false">N552</f>
        <v>0.00496211345848192</v>
      </c>
      <c r="N552" s="0" t="n">
        <f aca="false">3600/(B552*N$15)</f>
        <v>0.00496211345848192</v>
      </c>
      <c r="O552" s="0" t="n">
        <f aca="false">ROUND(A552*P$13,0)</f>
        <v>646649</v>
      </c>
      <c r="P552" s="0" t="n">
        <f aca="false">O552-O551</f>
        <v>1241</v>
      </c>
      <c r="Q552" s="0" t="n">
        <f aca="false">F$9*(Q$23-P$13*1000/(P552*N$16))*P$13/SUM(P$24:P552)</f>
        <v>817.329459305884</v>
      </c>
      <c r="R552" s="0" t="n">
        <f aca="false">F$9*((Q$23^2 - (P$13*1000/(P552*N$16))^2)/2)/(1000*COUNT(Q$24:Q552)/N$16)</f>
        <v>817.3125527111</v>
      </c>
    </row>
    <row r="553" customFormat="false" ht="13.8" hidden="false" customHeight="false" outlineLevel="0" collapsed="false">
      <c r="A553" s="0" t="n">
        <f aca="false">SUM(M$23:M553)</f>
        <v>2.59155664005641</v>
      </c>
      <c r="B553" s="0" t="n">
        <f aca="false">C553*3600/1609.344</f>
        <v>72.5451348954484</v>
      </c>
      <c r="C553" s="0" t="n">
        <f aca="false">G553</f>
        <v>32.4305771036613</v>
      </c>
      <c r="D553" s="0" t="n">
        <f aca="false">(C553+C552)/2</f>
        <v>32.4316045779091</v>
      </c>
      <c r="E553" s="0" t="n">
        <f aca="false">F553*$F$9</f>
        <v>7.82979559267837</v>
      </c>
      <c r="F553" s="0" t="n">
        <f aca="false">(C552-C553)/0.5</f>
        <v>0.00410989699133779</v>
      </c>
      <c r="G553" s="0" t="n">
        <f aca="false">G552-L552</f>
        <v>32.4305771036613</v>
      </c>
      <c r="H553" s="0" t="n">
        <f aca="false">G553*G553</f>
        <v>1051.74233127652</v>
      </c>
      <c r="I553" s="0" t="n">
        <f aca="false">1000*COUNT(Q$24:Q553)/N$16</f>
        <v>85.291277759897</v>
      </c>
      <c r="J553" s="0" t="n">
        <f aca="false">$F$22*H553+$E$22*G553+$D$22</f>
        <v>788.885349598828</v>
      </c>
      <c r="K553" s="0" t="n">
        <f aca="false">J553/$F$9</f>
        <v>0.414089676601328</v>
      </c>
      <c r="L553" s="0" t="n">
        <f aca="false">K553*M553</f>
        <v>0.00205489015619476</v>
      </c>
      <c r="M553" s="0" t="n">
        <f aca="false">N553</f>
        <v>0.00496242788050266</v>
      </c>
      <c r="N553" s="0" t="n">
        <f aca="false">3600/(B553*N$15)</f>
        <v>0.00496242788050266</v>
      </c>
      <c r="O553" s="0" t="n">
        <f aca="false">ROUND(A553*P$13,0)</f>
        <v>647889</v>
      </c>
      <c r="P553" s="0" t="n">
        <f aca="false">O553-O552</f>
        <v>1240</v>
      </c>
      <c r="Q553" s="0" t="n">
        <f aca="false">F$9*(Q$23-P$13*1000/(P553*N$16))*P$13/SUM(P$24:P553)</f>
        <v>796.507449678182</v>
      </c>
      <c r="R553" s="0" t="n">
        <f aca="false">F$9*((Q$23^2 - (P$13*1000/(P553*N$16))^2)/2)/(1000*COUNT(Q$24:Q553)/N$16)</f>
        <v>796.831227774927</v>
      </c>
    </row>
    <row r="554" customFormat="false" ht="13.8" hidden="false" customHeight="false" outlineLevel="0" collapsed="false">
      <c r="A554" s="0" t="n">
        <f aca="false">SUM(M$23:M554)</f>
        <v>2.59651938238985</v>
      </c>
      <c r="B554" s="0" t="n">
        <f aca="false">C554*3600/1609.344</f>
        <v>72.5405382370819</v>
      </c>
      <c r="C554" s="0" t="n">
        <f aca="false">G554</f>
        <v>32.4285222135051</v>
      </c>
      <c r="D554" s="0" t="n">
        <f aca="false">(C554+C553)/2</f>
        <v>32.4295496585832</v>
      </c>
      <c r="E554" s="0" t="n">
        <f aca="false">F554*$F$9</f>
        <v>7.8295733067403</v>
      </c>
      <c r="F554" s="0" t="n">
        <f aca="false">(C553-C554)/0.5</f>
        <v>0.0041097803123904</v>
      </c>
      <c r="G554" s="0" t="n">
        <f aca="false">G553-L553</f>
        <v>32.4285222135051</v>
      </c>
      <c r="H554" s="0" t="n">
        <f aca="false">G554*G554</f>
        <v>1051.60905295179</v>
      </c>
      <c r="I554" s="0" t="n">
        <f aca="false">1000*COUNT(Q$24:Q554)/N$16</f>
        <v>85.4522046990666</v>
      </c>
      <c r="J554" s="0" t="n">
        <f aca="false">$F$22*H554+$E$22*G554+$D$22</f>
        <v>788.812970083417</v>
      </c>
      <c r="K554" s="0" t="n">
        <f aca="false">J554/$F$9</f>
        <v>0.414051684249024</v>
      </c>
      <c r="L554" s="0" t="n">
        <f aca="false">K554*M554</f>
        <v>0.00205483182165654</v>
      </c>
      <c r="M554" s="0" t="n">
        <f aca="false">N554</f>
        <v>0.00496274233344429</v>
      </c>
      <c r="N554" s="0" t="n">
        <f aca="false">3600/(B554*N$15)</f>
        <v>0.00496274233344429</v>
      </c>
      <c r="O554" s="0" t="n">
        <f aca="false">ROUND(A554*P$13,0)</f>
        <v>649130</v>
      </c>
      <c r="P554" s="0" t="n">
        <f aca="false">O554-O553</f>
        <v>1241</v>
      </c>
      <c r="Q554" s="0" t="n">
        <f aca="false">F$9*(Q$23-P$13*1000/(P554*N$16))*P$13/SUM(P$24:P554)</f>
        <v>814.199808898374</v>
      </c>
      <c r="R554" s="0" t="n">
        <f aca="false">F$9*((Q$23^2 - (P$13*1000/(P554*N$16))^2)/2)/(1000*COUNT(Q$24:Q554)/N$16)</f>
        <v>814.234162682057</v>
      </c>
    </row>
    <row r="555" customFormat="false" ht="13.8" hidden="false" customHeight="false" outlineLevel="0" collapsed="false">
      <c r="A555" s="0" t="n">
        <f aca="false">SUM(M$23:M555)</f>
        <v>2.60148243920716</v>
      </c>
      <c r="B555" s="0" t="n">
        <f aca="false">C555*3600/1609.344</f>
        <v>72.5359417092059</v>
      </c>
      <c r="C555" s="0" t="n">
        <f aca="false">G555</f>
        <v>32.4264673816834</v>
      </c>
      <c r="D555" s="0" t="n">
        <f aca="false">(C555+C554)/2</f>
        <v>32.4274947975942</v>
      </c>
      <c r="E555" s="0" t="n">
        <f aca="false">F555*$F$9</f>
        <v>7.82935103961812</v>
      </c>
      <c r="F555" s="0" t="n">
        <f aca="false">(C554-C555)/0.5</f>
        <v>0.00410966364331955</v>
      </c>
      <c r="G555" s="0" t="n">
        <f aca="false">G554-L554</f>
        <v>32.4264673816834</v>
      </c>
      <c r="H555" s="0" t="n">
        <f aca="false">G555*G555</f>
        <v>1051.47578685538</v>
      </c>
      <c r="I555" s="0" t="n">
        <f aca="false">1000*COUNT(Q$24:Q555)/N$16</f>
        <v>85.6131316382362</v>
      </c>
      <c r="J555" s="0" t="n">
        <f aca="false">$F$22*H555+$E$22*G555+$D$22</f>
        <v>788.740596720414</v>
      </c>
      <c r="K555" s="0" t="n">
        <f aca="false">J555/$F$9</f>
        <v>0.414013695126149</v>
      </c>
      <c r="L555" s="0" t="n">
        <f aca="false">K555*M555</f>
        <v>0.00205477349205625</v>
      </c>
      <c r="M555" s="0" t="n">
        <f aca="false">N555</f>
        <v>0.00496305681731172</v>
      </c>
      <c r="N555" s="0" t="n">
        <f aca="false">3600/(B555*N$15)</f>
        <v>0.00496305681731172</v>
      </c>
      <c r="O555" s="0" t="n">
        <f aca="false">ROUND(A555*P$13,0)</f>
        <v>650371</v>
      </c>
      <c r="P555" s="0" t="n">
        <f aca="false">O555-O554</f>
        <v>1241</v>
      </c>
      <c r="Q555" s="0" t="n">
        <f aca="false">F$9*(Q$23-P$13*1000/(P555*N$16))*P$13/SUM(P$24:P555)</f>
        <v>812.643328459718</v>
      </c>
      <c r="R555" s="0" t="n">
        <f aca="false">F$9*((Q$23^2 - (P$13*1000/(P555*N$16))^2)/2)/(1000*COUNT(Q$24:Q555)/N$16)</f>
        <v>812.703647338669</v>
      </c>
    </row>
    <row r="556" customFormat="false" ht="13.8" hidden="false" customHeight="false" outlineLevel="0" collapsed="false">
      <c r="A556" s="0" t="n">
        <f aca="false">SUM(M$23:M556)</f>
        <v>2.60644581053927</v>
      </c>
      <c r="B556" s="0" t="n">
        <f aca="false">C556*3600/1609.344</f>
        <v>72.5313453118096</v>
      </c>
      <c r="C556" s="0" t="n">
        <f aca="false">G556</f>
        <v>32.4244126081914</v>
      </c>
      <c r="D556" s="0" t="n">
        <f aca="false">(C556+C555)/2</f>
        <v>32.4254399949374</v>
      </c>
      <c r="E556" s="0" t="n">
        <f aca="false">F556*$F$9</f>
        <v>7.82912879128474</v>
      </c>
      <c r="F556" s="0" t="n">
        <f aca="false">(C555-C556)/0.5</f>
        <v>0.00410954698411103</v>
      </c>
      <c r="G556" s="0" t="n">
        <f aca="false">G555-L555</f>
        <v>32.4244126081914</v>
      </c>
      <c r="H556" s="0" t="n">
        <f aca="false">G556*G556</f>
        <v>1051.34253298624</v>
      </c>
      <c r="I556" s="0" t="n">
        <f aca="false">1000*COUNT(Q$24:Q556)/N$16</f>
        <v>85.7740585774059</v>
      </c>
      <c r="J556" s="0" t="n">
        <f aca="false">$F$22*H556+$E$22*G556+$D$22</f>
        <v>788.668229509298</v>
      </c>
      <c r="K556" s="0" t="n">
        <f aca="false">J556/$F$9</f>
        <v>0.413975709232428</v>
      </c>
      <c r="L556" s="0" t="n">
        <f aca="false">K556*M556</f>
        <v>0.0020547151673941</v>
      </c>
      <c r="M556" s="0" t="n">
        <f aca="false">N556</f>
        <v>0.00496337133210991</v>
      </c>
      <c r="N556" s="0" t="n">
        <f aca="false">3600/(B556*N$15)</f>
        <v>0.00496337133210991</v>
      </c>
      <c r="O556" s="0" t="n">
        <f aca="false">ROUND(A556*P$13,0)</f>
        <v>651611</v>
      </c>
      <c r="P556" s="0" t="n">
        <f aca="false">O556-O555</f>
        <v>1240</v>
      </c>
      <c r="Q556" s="0" t="n">
        <f aca="false">F$9*(Q$23-P$13*1000/(P556*N$16))*P$13/SUM(P$24:P556)</f>
        <v>791.949407566806</v>
      </c>
      <c r="R556" s="0" t="n">
        <f aca="false">F$9*((Q$23^2 - (P$13*1000/(P556*N$16))^2)/2)/(1000*COUNT(Q$24:Q556)/N$16)</f>
        <v>792.346249006964</v>
      </c>
    </row>
    <row r="557" customFormat="false" ht="13.8" hidden="false" customHeight="false" outlineLevel="0" collapsed="false">
      <c r="A557" s="0" t="n">
        <f aca="false">SUM(M$23:M557)</f>
        <v>2.61140949641712</v>
      </c>
      <c r="B557" s="0" t="n">
        <f aca="false">C557*3600/1609.344</f>
        <v>72.5267490448818</v>
      </c>
      <c r="C557" s="0" t="n">
        <f aca="false">G557</f>
        <v>32.422357893024</v>
      </c>
      <c r="D557" s="0" t="n">
        <f aca="false">(C557+C556)/2</f>
        <v>32.4233852506077</v>
      </c>
      <c r="E557" s="0" t="n">
        <f aca="false">F557*$F$9</f>
        <v>7.82890656179432</v>
      </c>
      <c r="F557" s="0" t="n">
        <f aca="false">(C556-C557)/0.5</f>
        <v>0.00410943033479327</v>
      </c>
      <c r="G557" s="0" t="n">
        <f aca="false">G556-L556</f>
        <v>32.422357893024</v>
      </c>
      <c r="H557" s="0" t="n">
        <f aca="false">G557*G557</f>
        <v>1051.20929134333</v>
      </c>
      <c r="I557" s="0" t="n">
        <f aca="false">1000*COUNT(Q$24:Q557)/N$16</f>
        <v>85.9349855165755</v>
      </c>
      <c r="J557" s="0" t="n">
        <f aca="false">$F$22*H557+$E$22*G557+$D$22</f>
        <v>788.595868449544</v>
      </c>
      <c r="K557" s="0" t="n">
        <f aca="false">J557/$F$9</f>
        <v>0.413937726567587</v>
      </c>
      <c r="L557" s="0" t="n">
        <f aca="false">K557*M557</f>
        <v>0.00205465684767029</v>
      </c>
      <c r="M557" s="0" t="n">
        <f aca="false">N557</f>
        <v>0.00496368587784379</v>
      </c>
      <c r="N557" s="0" t="n">
        <f aca="false">3600/(B557*N$15)</f>
        <v>0.00496368587784379</v>
      </c>
      <c r="O557" s="0" t="n">
        <f aca="false">ROUND(A557*P$13,0)</f>
        <v>652852</v>
      </c>
      <c r="P557" s="0" t="n">
        <f aca="false">O557-O556</f>
        <v>1241</v>
      </c>
      <c r="Q557" s="0" t="n">
        <f aca="false">F$9*(Q$23-P$13*1000/(P557*N$16))*P$13/SUM(P$24:P557)</f>
        <v>809.549394737565</v>
      </c>
      <c r="R557" s="0" t="n">
        <f aca="false">F$9*((Q$23^2 - (P$13*1000/(P557*N$16))^2)/2)/(1000*COUNT(Q$24:Q557)/N$16)</f>
        <v>809.659813453506</v>
      </c>
    </row>
    <row r="558" customFormat="false" ht="13.8" hidden="false" customHeight="false" outlineLevel="0" collapsed="false">
      <c r="A558" s="0" t="n">
        <f aca="false">SUM(M$23:M558)</f>
        <v>2.61637349687163</v>
      </c>
      <c r="B558" s="0" t="n">
        <f aca="false">C558*3600/1609.344</f>
        <v>72.5221529084115</v>
      </c>
      <c r="C558" s="0" t="n">
        <f aca="false">G558</f>
        <v>32.4203032361763</v>
      </c>
      <c r="D558" s="0" t="n">
        <f aca="false">(C558+C557)/2</f>
        <v>32.4213305646001</v>
      </c>
      <c r="E558" s="0" t="n">
        <f aca="false">F558*$F$9</f>
        <v>7.82868435109269</v>
      </c>
      <c r="F558" s="0" t="n">
        <f aca="false">(C557-C558)/0.5</f>
        <v>0.00410931369533785</v>
      </c>
      <c r="G558" s="0" t="n">
        <f aca="false">G557-L557</f>
        <v>32.4203032361763</v>
      </c>
      <c r="H558" s="0" t="n">
        <f aca="false">G558*G558</f>
        <v>1051.07606192562</v>
      </c>
      <c r="I558" s="0" t="n">
        <f aca="false">1000*COUNT(Q$24:Q558)/N$16</f>
        <v>86.0959124557451</v>
      </c>
      <c r="J558" s="0" t="n">
        <f aca="false">$F$22*H558+$E$22*G558+$D$22</f>
        <v>788.523513540631</v>
      </c>
      <c r="K558" s="0" t="n">
        <f aca="false">J558/$F$9</f>
        <v>0.413899747131351</v>
      </c>
      <c r="L558" s="0" t="n">
        <f aca="false">K558*M558</f>
        <v>0.00205459853288503</v>
      </c>
      <c r="M558" s="0" t="n">
        <f aca="false">N558</f>
        <v>0.00496400045451829</v>
      </c>
      <c r="N558" s="0" t="n">
        <f aca="false">3600/(B558*N$15)</f>
        <v>0.00496400045451829</v>
      </c>
      <c r="O558" s="0" t="n">
        <f aca="false">ROUND(A558*P$13,0)</f>
        <v>654093</v>
      </c>
      <c r="P558" s="0" t="n">
        <f aca="false">O558-O557</f>
        <v>1241</v>
      </c>
      <c r="Q558" s="0" t="n">
        <f aca="false">F$9*(Q$23-P$13*1000/(P558*N$16))*P$13/SUM(P$24:P558)</f>
        <v>808.010626824799</v>
      </c>
      <c r="R558" s="0" t="n">
        <f aca="false">F$9*((Q$23^2 - (P$13*1000/(P558*N$16))^2)/2)/(1000*COUNT(Q$24:Q558)/N$16)</f>
        <v>808.146430624621</v>
      </c>
    </row>
    <row r="559" customFormat="false" ht="13.8" hidden="false" customHeight="false" outlineLevel="0" collapsed="false">
      <c r="A559" s="0" t="n">
        <f aca="false">SUM(M$23:M559)</f>
        <v>2.62133781193377</v>
      </c>
      <c r="B559" s="0" t="n">
        <f aca="false">C559*3600/1609.344</f>
        <v>72.5175569023877</v>
      </c>
      <c r="C559" s="0" t="n">
        <f aca="false">G559</f>
        <v>32.4182486376434</v>
      </c>
      <c r="D559" s="0" t="n">
        <f aca="false">(C559+C558)/2</f>
        <v>32.4192759369098</v>
      </c>
      <c r="E559" s="0" t="n">
        <f aca="false">F559*$F$9</f>
        <v>7.82846215923402</v>
      </c>
      <c r="F559" s="0" t="n">
        <f aca="false">(C558-C559)/0.5</f>
        <v>0.00410919706577317</v>
      </c>
      <c r="G559" s="0" t="n">
        <f aca="false">G558-L558</f>
        <v>32.4182486376434</v>
      </c>
      <c r="H559" s="0" t="n">
        <f aca="false">G559*G559</f>
        <v>1050.94284473207</v>
      </c>
      <c r="I559" s="0" t="n">
        <f aca="false">1000*COUNT(Q$24:Q559)/N$16</f>
        <v>86.2568393949147</v>
      </c>
      <c r="J559" s="0" t="n">
        <f aca="false">$F$22*H559+$E$22*G559+$D$22</f>
        <v>788.451164782035</v>
      </c>
      <c r="K559" s="0" t="n">
        <f aca="false">J559/$F$9</f>
        <v>0.413861770923446</v>
      </c>
      <c r="L559" s="0" t="n">
        <f aca="false">K559*M559</f>
        <v>0.00205454022303852</v>
      </c>
      <c r="M559" s="0" t="n">
        <f aca="false">N559</f>
        <v>0.00496431506213837</v>
      </c>
      <c r="N559" s="0" t="n">
        <f aca="false">3600/(B559*N$15)</f>
        <v>0.00496431506213837</v>
      </c>
      <c r="O559" s="0" t="n">
        <f aca="false">ROUND(A559*P$13,0)</f>
        <v>655334</v>
      </c>
      <c r="P559" s="0" t="n">
        <f aca="false">O559-O558</f>
        <v>1241</v>
      </c>
      <c r="Q559" s="0" t="n">
        <f aca="false">F$9*(Q$23-P$13*1000/(P559*N$16))*P$13/SUM(P$24:P559)</f>
        <v>806.477697504676</v>
      </c>
      <c r="R559" s="0" t="n">
        <f aca="false">F$9*((Q$23^2 - (P$13*1000/(P559*N$16))^2)/2)/(1000*COUNT(Q$24:Q559)/N$16)</f>
        <v>806.63869474659</v>
      </c>
    </row>
    <row r="560" customFormat="false" ht="13.8" hidden="false" customHeight="false" outlineLevel="0" collapsed="false">
      <c r="A560" s="0" t="n">
        <f aca="false">SUM(M$23:M560)</f>
        <v>2.62630244163448</v>
      </c>
      <c r="B560" s="0" t="n">
        <f aca="false">C560*3600/1609.344</f>
        <v>72.5129610267993</v>
      </c>
      <c r="C560" s="0" t="n">
        <f aca="false">G560</f>
        <v>32.4161940974204</v>
      </c>
      <c r="D560" s="0" t="n">
        <f aca="false">(C560+C559)/2</f>
        <v>32.4172213675319</v>
      </c>
      <c r="E560" s="0" t="n">
        <f aca="false">F560*$F$9</f>
        <v>7.82823998616416</v>
      </c>
      <c r="F560" s="0" t="n">
        <f aca="false">(C559-C560)/0.5</f>
        <v>0.00410908044607083</v>
      </c>
      <c r="G560" s="0" t="n">
        <f aca="false">G559-L559</f>
        <v>32.4161940974204</v>
      </c>
      <c r="H560" s="0" t="n">
        <f aca="false">G560*G560</f>
        <v>1050.80963976163</v>
      </c>
      <c r="I560" s="0" t="n">
        <f aca="false">1000*COUNT(Q$24:Q560)/N$16</f>
        <v>86.4177663340843</v>
      </c>
      <c r="J560" s="0" t="n">
        <f aca="false">$F$22*H560+$E$22*G560+$D$22</f>
        <v>788.378822173233</v>
      </c>
      <c r="K560" s="0" t="n">
        <f aca="false">J560/$F$9</f>
        <v>0.413823797943597</v>
      </c>
      <c r="L560" s="0" t="n">
        <f aca="false">K560*M560</f>
        <v>0.00205448191813097</v>
      </c>
      <c r="M560" s="0" t="n">
        <f aca="false">N560</f>
        <v>0.00496462970070897</v>
      </c>
      <c r="N560" s="0" t="n">
        <f aca="false">3600/(B560*N$15)</f>
        <v>0.00496462970070897</v>
      </c>
      <c r="O560" s="0" t="n">
        <f aca="false">ROUND(A560*P$13,0)</f>
        <v>656576</v>
      </c>
      <c r="P560" s="0" t="n">
        <f aca="false">O560-O559</f>
        <v>1242</v>
      </c>
      <c r="Q560" s="0" t="n">
        <f aca="false">F$9*(Q$23-P$13*1000/(P560*N$16))*P$13/SUM(P$24:P560)</f>
        <v>823.918341385579</v>
      </c>
      <c r="R560" s="0" t="n">
        <f aca="false">F$9*((Q$23^2 - (P$13*1000/(P560*N$16))^2)/2)/(1000*COUNT(Q$24:Q560)/N$16)</f>
        <v>823.783787599646</v>
      </c>
    </row>
    <row r="561" customFormat="false" ht="13.8" hidden="false" customHeight="false" outlineLevel="0" collapsed="false">
      <c r="A561" s="0" t="n">
        <f aca="false">SUM(M$23:M561)</f>
        <v>2.63126738600472</v>
      </c>
      <c r="B561" s="0" t="n">
        <f aca="false">C561*3600/1609.344</f>
        <v>72.5083652816353</v>
      </c>
      <c r="C561" s="0" t="n">
        <f aca="false">G561</f>
        <v>32.4141396155022</v>
      </c>
      <c r="D561" s="0" t="n">
        <f aca="false">(C561+C560)/2</f>
        <v>32.4151668564613</v>
      </c>
      <c r="E561" s="0" t="n">
        <f aca="false">F561*$F$9</f>
        <v>7.82801783193724</v>
      </c>
      <c r="F561" s="0" t="n">
        <f aca="false">(C560-C561)/0.5</f>
        <v>0.00410896383625925</v>
      </c>
      <c r="G561" s="0" t="n">
        <f aca="false">G560-L560</f>
        <v>32.4141396155022</v>
      </c>
      <c r="H561" s="0" t="n">
        <f aca="false">G561*G561</f>
        <v>1050.67644701327</v>
      </c>
      <c r="I561" s="0" t="n">
        <f aca="false">1000*COUNT(Q$24:Q561)/N$16</f>
        <v>86.578693273254</v>
      </c>
      <c r="J561" s="0" t="n">
        <f aca="false">$F$22*H561+$E$22*G561+$D$22</f>
        <v>788.306485713703</v>
      </c>
      <c r="K561" s="0" t="n">
        <f aca="false">J561/$F$9</f>
        <v>0.413785828191531</v>
      </c>
      <c r="L561" s="0" t="n">
        <f aca="false">K561*M561</f>
        <v>0.00205442361816258</v>
      </c>
      <c r="M561" s="0" t="n">
        <f aca="false">N561</f>
        <v>0.00496494437023503</v>
      </c>
      <c r="N561" s="0" t="n">
        <f aca="false">3600/(B561*N$15)</f>
        <v>0.00496494437023503</v>
      </c>
      <c r="O561" s="0" t="n">
        <f aca="false">ROUND(A561*P$13,0)</f>
        <v>657817</v>
      </c>
      <c r="P561" s="0" t="n">
        <f aca="false">O561-O560</f>
        <v>1241</v>
      </c>
      <c r="Q561" s="0" t="n">
        <f aca="false">F$9*(Q$23-P$13*1000/(P561*N$16))*P$13/SUM(P$24:P561)</f>
        <v>803.427998634704</v>
      </c>
      <c r="R561" s="0" t="n">
        <f aca="false">F$9*((Q$23^2 - (P$13*1000/(P561*N$16))^2)/2)/(1000*COUNT(Q$24:Q561)/N$16)</f>
        <v>803.640037888796</v>
      </c>
    </row>
    <row r="562" customFormat="false" ht="13.8" hidden="false" customHeight="false" outlineLevel="0" collapsed="false">
      <c r="A562" s="0" t="n">
        <f aca="false">SUM(M$23:M562)</f>
        <v>2.63623264507544</v>
      </c>
      <c r="B562" s="0" t="n">
        <f aca="false">C562*3600/1609.344</f>
        <v>72.5037696668846</v>
      </c>
      <c r="C562" s="0" t="n">
        <f aca="false">G562</f>
        <v>32.4120851918841</v>
      </c>
      <c r="D562" s="0" t="n">
        <f aca="false">(C562+C561)/2</f>
        <v>32.4131124036932</v>
      </c>
      <c r="E562" s="0" t="n">
        <f aca="false">F562*$F$9</f>
        <v>7.82779569652621</v>
      </c>
      <c r="F562" s="0" t="n">
        <f aca="false">(C561-C562)/0.5</f>
        <v>0.00410884723632421</v>
      </c>
      <c r="G562" s="0" t="n">
        <f aca="false">G561-L561</f>
        <v>32.4120851918841</v>
      </c>
      <c r="H562" s="0" t="n">
        <f aca="false">G562*G562</f>
        <v>1050.54326648595</v>
      </c>
      <c r="I562" s="0" t="n">
        <f aca="false">1000*COUNT(Q$24:Q562)/N$16</f>
        <v>86.7396202124236</v>
      </c>
      <c r="J562" s="0" t="n">
        <f aca="false">$F$22*H562+$E$22*G562+$D$22</f>
        <v>788.234155402923</v>
      </c>
      <c r="K562" s="0" t="n">
        <f aca="false">J562/$F$9</f>
        <v>0.413747861666972</v>
      </c>
      <c r="L562" s="0" t="n">
        <f aca="false">K562*M562</f>
        <v>0.00205436532313355</v>
      </c>
      <c r="M562" s="0" t="n">
        <f aca="false">N562</f>
        <v>0.00496525907072149</v>
      </c>
      <c r="N562" s="0" t="n">
        <f aca="false">3600/(B562*N$15)</f>
        <v>0.00496525907072149</v>
      </c>
      <c r="O562" s="0" t="n">
        <f aca="false">ROUND(A562*P$13,0)</f>
        <v>659058</v>
      </c>
      <c r="P562" s="0" t="n">
        <f aca="false">O562-O561</f>
        <v>1241</v>
      </c>
      <c r="Q562" s="0" t="n">
        <f aca="false">F$9*(Q$23-P$13*1000/(P562*N$16))*P$13/SUM(P$24:P562)</f>
        <v>801.912391700829</v>
      </c>
      <c r="R562" s="0" t="n">
        <f aca="false">F$9*((Q$23^2 - (P$13*1000/(P562*N$16))^2)/2)/(1000*COUNT(Q$24:Q562)/N$16)</f>
        <v>802.149054516089</v>
      </c>
    </row>
    <row r="563" customFormat="false" ht="13.8" hidden="false" customHeight="false" outlineLevel="0" collapsed="false">
      <c r="A563" s="0" t="n">
        <f aca="false">SUM(M$23:M563)</f>
        <v>2.64119821887761</v>
      </c>
      <c r="B563" s="0" t="n">
        <f aca="false">C563*3600/1609.344</f>
        <v>72.4991741825361</v>
      </c>
      <c r="C563" s="0" t="n">
        <f aca="false">G563</f>
        <v>32.4100308265609</v>
      </c>
      <c r="D563" s="0" t="n">
        <f aca="false">(C563+C562)/2</f>
        <v>32.4110580092225</v>
      </c>
      <c r="E563" s="0" t="n">
        <f aca="false">F563*$F$9</f>
        <v>7.82757357993105</v>
      </c>
      <c r="F563" s="0" t="n">
        <f aca="false">(C562-C563)/0.5</f>
        <v>0.00410873064626571</v>
      </c>
      <c r="G563" s="0" t="n">
        <f aca="false">G562-L562</f>
        <v>32.4100308265609</v>
      </c>
      <c r="H563" s="0" t="n">
        <f aca="false">G563*G563</f>
        <v>1050.41009817863</v>
      </c>
      <c r="I563" s="0" t="n">
        <f aca="false">1000*COUNT(Q$24:Q563)/N$16</f>
        <v>86.9005471515932</v>
      </c>
      <c r="J563" s="0" t="n">
        <f aca="false">$F$22*H563+$E$22*G563+$D$22</f>
        <v>788.161831240369</v>
      </c>
      <c r="K563" s="0" t="n">
        <f aca="false">J563/$F$9</f>
        <v>0.413709898369647</v>
      </c>
      <c r="L563" s="0" t="n">
        <f aca="false">K563*M563</f>
        <v>0.0020543070330441</v>
      </c>
      <c r="M563" s="0" t="n">
        <f aca="false">N563</f>
        <v>0.0049655738021733</v>
      </c>
      <c r="N563" s="0" t="n">
        <f aca="false">3600/(B563*N$15)</f>
        <v>0.0049655738021733</v>
      </c>
      <c r="O563" s="0" t="n">
        <f aca="false">ROUND(A563*P$13,0)</f>
        <v>660300</v>
      </c>
      <c r="P563" s="0" t="n">
        <f aca="false">O563-O562</f>
        <v>1242</v>
      </c>
      <c r="Q563" s="0" t="n">
        <f aca="false">F$9*(Q$23-P$13*1000/(P563*N$16))*P$13/SUM(P$24:P563)</f>
        <v>819.263096501161</v>
      </c>
      <c r="R563" s="0" t="n">
        <f aca="false">F$9*((Q$23^2 - (P$13*1000/(P563*N$16))^2)/2)/(1000*COUNT(Q$24:Q563)/N$16)</f>
        <v>819.20721100187</v>
      </c>
    </row>
    <row r="564" customFormat="false" ht="13.8" hidden="false" customHeight="false" outlineLevel="0" collapsed="false">
      <c r="A564" s="0" t="n">
        <f aca="false">SUM(M$23:M564)</f>
        <v>2.64616410744221</v>
      </c>
      <c r="B564" s="0" t="n">
        <f aca="false">C564*3600/1609.344</f>
        <v>72.4945788285789</v>
      </c>
      <c r="C564" s="0" t="n">
        <f aca="false">G564</f>
        <v>32.4079765195279</v>
      </c>
      <c r="D564" s="0" t="n">
        <f aca="false">(C564+C563)/2</f>
        <v>32.4090036730444</v>
      </c>
      <c r="E564" s="0" t="n">
        <f aca="false">F564*$F$9</f>
        <v>7.82735148215177</v>
      </c>
      <c r="F564" s="0" t="n">
        <f aca="false">(C563-C564)/0.5</f>
        <v>0.00410861406608376</v>
      </c>
      <c r="G564" s="0" t="n">
        <f aca="false">G563-L563</f>
        <v>32.4079765195279</v>
      </c>
      <c r="H564" s="0" t="n">
        <f aca="false">G564*G564</f>
        <v>1050.27694209027</v>
      </c>
      <c r="I564" s="0" t="n">
        <f aca="false">1000*COUNT(Q$24:Q564)/N$16</f>
        <v>87.0614740907628</v>
      </c>
      <c r="J564" s="0" t="n">
        <f aca="false">$F$22*H564+$E$22*G564+$D$22</f>
        <v>788.08951322552</v>
      </c>
      <c r="K564" s="0" t="n">
        <f aca="false">J564/$F$9</f>
        <v>0.413671938299281</v>
      </c>
      <c r="L564" s="0" t="n">
        <f aca="false">K564*M564</f>
        <v>0.00205424874789442</v>
      </c>
      <c r="M564" s="0" t="n">
        <f aca="false">N564</f>
        <v>0.00496588856459541</v>
      </c>
      <c r="N564" s="0" t="n">
        <f aca="false">3600/(B564*N$15)</f>
        <v>0.00496588856459541</v>
      </c>
      <c r="O564" s="0" t="n">
        <f aca="false">ROUND(A564*P$13,0)</f>
        <v>661541</v>
      </c>
      <c r="P564" s="0" t="n">
        <f aca="false">O564-O563</f>
        <v>1241</v>
      </c>
      <c r="Q564" s="0" t="n">
        <f aca="false">F$9*(Q$23-P$13*1000/(P564*N$16))*P$13/SUM(P$24:P564)</f>
        <v>798.897058004158</v>
      </c>
      <c r="R564" s="0" t="n">
        <f aca="false">F$9*((Q$23^2 - (P$13*1000/(P564*N$16))^2)/2)/(1000*COUNT(Q$24:Q564)/N$16)</f>
        <v>799.183623630632</v>
      </c>
    </row>
    <row r="565" customFormat="false" ht="13.8" hidden="false" customHeight="false" outlineLevel="0" collapsed="false">
      <c r="A565" s="0" t="n">
        <f aca="false">SUM(M$23:M565)</f>
        <v>2.6511303108002</v>
      </c>
      <c r="B565" s="0" t="n">
        <f aca="false">C565*3600/1609.344</f>
        <v>72.4899836050018</v>
      </c>
      <c r="C565" s="0" t="n">
        <f aca="false">G565</f>
        <v>32.40592227078</v>
      </c>
      <c r="D565" s="0" t="n">
        <f aca="false">(C565+C564)/2</f>
        <v>32.406949395154</v>
      </c>
      <c r="E565" s="0" t="n">
        <f aca="false">F565*$F$9</f>
        <v>7.82712940321544</v>
      </c>
      <c r="F565" s="0" t="n">
        <f aca="false">(C564-C565)/0.5</f>
        <v>0.00410849749579256</v>
      </c>
      <c r="G565" s="0" t="n">
        <f aca="false">G564-L564</f>
        <v>32.40592227078</v>
      </c>
      <c r="H565" s="0" t="n">
        <f aca="false">G565*G565</f>
        <v>1050.14379821984</v>
      </c>
      <c r="I565" s="0" t="n">
        <f aca="false">1000*COUNT(Q$24:Q565)/N$16</f>
        <v>87.2224010299324</v>
      </c>
      <c r="J565" s="0" t="n">
        <f aca="false">$F$22*H565+$E$22*G565+$D$22</f>
        <v>788.017201357852</v>
      </c>
      <c r="K565" s="0" t="n">
        <f aca="false">J565/$F$9</f>
        <v>0.4136339814556</v>
      </c>
      <c r="L565" s="0" t="n">
        <f aca="false">K565*M565</f>
        <v>0.00205419046768472</v>
      </c>
      <c r="M565" s="0" t="n">
        <f aca="false">N565</f>
        <v>0.00496620335799276</v>
      </c>
      <c r="N565" s="0" t="n">
        <f aca="false">3600/(B565*N$15)</f>
        <v>0.00496620335799276</v>
      </c>
      <c r="O565" s="0" t="n">
        <f aca="false">ROUND(A565*P$13,0)</f>
        <v>662783</v>
      </c>
      <c r="P565" s="0" t="n">
        <f aca="false">O565-O564</f>
        <v>1242</v>
      </c>
      <c r="Q565" s="0" t="n">
        <f aca="false">F$9*(Q$23-P$13*1000/(P565*N$16))*P$13/SUM(P$24:P565)</f>
        <v>816.188304270085</v>
      </c>
      <c r="R565" s="0" t="n">
        <f aca="false">F$9*((Q$23^2 - (P$13*1000/(P565*N$16))^2)/2)/(1000*COUNT(Q$24:Q565)/N$16)</f>
        <v>816.184306164224</v>
      </c>
    </row>
    <row r="566" customFormat="false" ht="13.8" hidden="false" customHeight="false" outlineLevel="0" collapsed="false">
      <c r="A566" s="0" t="n">
        <f aca="false">SUM(M$23:M566)</f>
        <v>2.65609682898257</v>
      </c>
      <c r="B566" s="0" t="n">
        <f aca="false">C566*3600/1609.344</f>
        <v>72.4853885117939</v>
      </c>
      <c r="C566" s="0" t="n">
        <f aca="false">G566</f>
        <v>32.4038680803123</v>
      </c>
      <c r="D566" s="0" t="n">
        <f aca="false">(C566+C565)/2</f>
        <v>32.4048951755462</v>
      </c>
      <c r="E566" s="0" t="n">
        <f aca="false">F566*$F$9</f>
        <v>7.82690734306792</v>
      </c>
      <c r="F566" s="0" t="n">
        <f aca="false">(C565-C566)/0.5</f>
        <v>0.0041083809353637</v>
      </c>
      <c r="G566" s="0" t="n">
        <f aca="false">G565-L565</f>
        <v>32.4038680803123</v>
      </c>
      <c r="H566" s="0" t="n">
        <f aca="false">G566*G566</f>
        <v>1050.01066656628</v>
      </c>
      <c r="I566" s="0" t="n">
        <f aca="false">1000*COUNT(Q$24:Q566)/N$16</f>
        <v>87.383327969102</v>
      </c>
      <c r="J566" s="0" t="n">
        <f aca="false">$F$22*H566+$E$22*G566+$D$22</f>
        <v>787.944895636844</v>
      </c>
      <c r="K566" s="0" t="n">
        <f aca="false">J566/$F$9</f>
        <v>0.41359602783833</v>
      </c>
      <c r="L566" s="0" t="n">
        <f aca="false">K566*M566</f>
        <v>0.0020541321924152</v>
      </c>
      <c r="M566" s="0" t="n">
        <f aca="false">N566</f>
        <v>0.00496651818237031</v>
      </c>
      <c r="N566" s="0" t="n">
        <f aca="false">3600/(B566*N$15)</f>
        <v>0.00496651818237031</v>
      </c>
      <c r="O566" s="0" t="n">
        <f aca="false">ROUND(A566*P$13,0)</f>
        <v>664024</v>
      </c>
      <c r="P566" s="0" t="n">
        <f aca="false">O566-O565</f>
        <v>1241</v>
      </c>
      <c r="Q566" s="0" t="n">
        <f aca="false">F$9*(Q$23-P$13*1000/(P566*N$16))*P$13/SUM(P$24:P566)</f>
        <v>795.904315745241</v>
      </c>
      <c r="R566" s="0" t="n">
        <f aca="false">F$9*((Q$23^2 - (P$13*1000/(P566*N$16))^2)/2)/(1000*COUNT(Q$24:Q566)/N$16)</f>
        <v>796.240037539912</v>
      </c>
    </row>
    <row r="567" customFormat="false" ht="13.8" hidden="false" customHeight="false" outlineLevel="0" collapsed="false">
      <c r="A567" s="0" t="n">
        <f aca="false">SUM(M$23:M567)</f>
        <v>2.6610636620203</v>
      </c>
      <c r="B567" s="0" t="n">
        <f aca="false">C567*3600/1609.344</f>
        <v>72.480793548944</v>
      </c>
      <c r="C567" s="0" t="n">
        <f aca="false">G567</f>
        <v>32.4018139481199</v>
      </c>
      <c r="D567" s="0" t="n">
        <f aca="false">(C567+C566)/2</f>
        <v>32.4028410142161</v>
      </c>
      <c r="E567" s="0" t="n">
        <f aca="false">F567*$F$9</f>
        <v>7.82668530176335</v>
      </c>
      <c r="F567" s="0" t="n">
        <f aca="false">(C566-C567)/0.5</f>
        <v>0.00410826438482559</v>
      </c>
      <c r="G567" s="0" t="n">
        <f aca="false">G566-L566</f>
        <v>32.4018139481199</v>
      </c>
      <c r="H567" s="0" t="n">
        <f aca="false">G567*G567</f>
        <v>1049.87754712858</v>
      </c>
      <c r="I567" s="0" t="n">
        <f aca="false">1000*COUNT(Q$24:Q567)/N$16</f>
        <v>87.5442549082716</v>
      </c>
      <c r="J567" s="0" t="n">
        <f aca="false">$F$22*H567+$E$22*G567+$D$22</f>
        <v>787.872596061972</v>
      </c>
      <c r="K567" s="0" t="n">
        <f aca="false">J567/$F$9</f>
        <v>0.413558077447196</v>
      </c>
      <c r="L567" s="0" t="n">
        <f aca="false">K567*M567</f>
        <v>0.00205407392208608</v>
      </c>
      <c r="M567" s="0" t="n">
        <f aca="false">N567</f>
        <v>0.004966833037733</v>
      </c>
      <c r="N567" s="0" t="n">
        <f aca="false">3600/(B567*N$15)</f>
        <v>0.004966833037733</v>
      </c>
      <c r="O567" s="0" t="n">
        <f aca="false">ROUND(A567*P$13,0)</f>
        <v>665266</v>
      </c>
      <c r="P567" s="0" t="n">
        <f aca="false">O567-O566</f>
        <v>1242</v>
      </c>
      <c r="Q567" s="0" t="n">
        <f aca="false">F$9*(Q$23-P$13*1000/(P567*N$16))*P$13/SUM(P$24:P567)</f>
        <v>813.136505865253</v>
      </c>
      <c r="R567" s="0" t="n">
        <f aca="false">F$9*((Q$23^2 - (P$13*1000/(P567*N$16))^2)/2)/(1000*COUNT(Q$24:Q567)/N$16)</f>
        <v>813.183628568033</v>
      </c>
    </row>
    <row r="568" customFormat="false" ht="13.8" hidden="false" customHeight="false" outlineLevel="0" collapsed="false">
      <c r="A568" s="0" t="n">
        <f aca="false">SUM(M$23:M568)</f>
        <v>2.66603080994439</v>
      </c>
      <c r="B568" s="0" t="n">
        <f aca="false">C568*3600/1609.344</f>
        <v>72.4761987164411</v>
      </c>
      <c r="C568" s="0" t="n">
        <f aca="false">G568</f>
        <v>32.3997598741978</v>
      </c>
      <c r="D568" s="0" t="n">
        <f aca="false">(C568+C567)/2</f>
        <v>32.4007869111589</v>
      </c>
      <c r="E568" s="0" t="n">
        <f aca="false">F568*$F$9</f>
        <v>7.82646327930172</v>
      </c>
      <c r="F568" s="0" t="n">
        <f aca="false">(C567-C568)/0.5</f>
        <v>0.00410814784417823</v>
      </c>
      <c r="G568" s="0" t="n">
        <f aca="false">G567-L567</f>
        <v>32.3997598741978</v>
      </c>
      <c r="H568" s="0" t="n">
        <f aca="false">G568*G568</f>
        <v>1049.74443990568</v>
      </c>
      <c r="I568" s="0" t="n">
        <f aca="false">1000*COUNT(Q$24:Q568)/N$16</f>
        <v>87.7051818474413</v>
      </c>
      <c r="J568" s="0" t="n">
        <f aca="false">$F$22*H568+$E$22*G568+$D$22</f>
        <v>787.800302632714</v>
      </c>
      <c r="K568" s="0" t="n">
        <f aca="false">J568/$F$9</f>
        <v>0.413520130281924</v>
      </c>
      <c r="L568" s="0" t="n">
        <f aca="false">K568*M568</f>
        <v>0.00205401565669755</v>
      </c>
      <c r="M568" s="0" t="n">
        <f aca="false">N568</f>
        <v>0.0049671479240858</v>
      </c>
      <c r="N568" s="0" t="n">
        <f aca="false">3600/(B568*N$15)</f>
        <v>0.0049671479240858</v>
      </c>
      <c r="O568" s="0" t="n">
        <f aca="false">ROUND(A568*P$13,0)</f>
        <v>666508</v>
      </c>
      <c r="P568" s="0" t="n">
        <f aca="false">O568-O567</f>
        <v>1242</v>
      </c>
      <c r="Q568" s="0" t="n">
        <f aca="false">F$9*(Q$23-P$13*1000/(P568*N$16))*P$13/SUM(P$24:P568)</f>
        <v>811.618538938229</v>
      </c>
      <c r="R568" s="0" t="n">
        <f aca="false">F$9*((Q$23^2 - (P$13*1000/(P568*N$16))^2)/2)/(1000*COUNT(Q$24:Q568)/N$16)</f>
        <v>811.691548515614</v>
      </c>
    </row>
    <row r="569" customFormat="false" ht="13.8" hidden="false" customHeight="false" outlineLevel="0" collapsed="false">
      <c r="A569" s="0" t="n">
        <f aca="false">SUM(M$23:M569)</f>
        <v>2.67099827278582</v>
      </c>
      <c r="B569" s="0" t="n">
        <f aca="false">C569*3600/1609.344</f>
        <v>72.4716040142742</v>
      </c>
      <c r="C569" s="0" t="n">
        <f aca="false">G569</f>
        <v>32.3977058585411</v>
      </c>
      <c r="D569" s="0" t="n">
        <f aca="false">(C569+C568)/2</f>
        <v>32.3987328663695</v>
      </c>
      <c r="E569" s="0" t="n">
        <f aca="false">F569*$F$9</f>
        <v>7.82624127562891</v>
      </c>
      <c r="F569" s="0" t="n">
        <f aca="false">(C568-C569)/0.5</f>
        <v>0.00410803131339321</v>
      </c>
      <c r="G569" s="0" t="n">
        <f aca="false">G568-L568</f>
        <v>32.3977058585411</v>
      </c>
      <c r="H569" s="0" t="n">
        <f aca="false">G569*G569</f>
        <v>1049.61134489655</v>
      </c>
      <c r="I569" s="0" t="n">
        <f aca="false">1000*COUNT(Q$24:Q569)/N$16</f>
        <v>87.8661087866109</v>
      </c>
      <c r="J569" s="0" t="n">
        <f aca="false">$F$22*H569+$E$22*G569+$D$22</f>
        <v>787.728015348549</v>
      </c>
      <c r="K569" s="0" t="n">
        <f aca="false">J569/$F$9</f>
        <v>0.41348218634224</v>
      </c>
      <c r="L569" s="0" t="n">
        <f aca="false">K569*M569</f>
        <v>0.00205395739624982</v>
      </c>
      <c r="M569" s="0" t="n">
        <f aca="false">N569</f>
        <v>0.00496746284143364</v>
      </c>
      <c r="N569" s="0" t="n">
        <f aca="false">3600/(B569*N$15)</f>
        <v>0.00496746284143364</v>
      </c>
      <c r="O569" s="0" t="n">
        <f aca="false">ROUND(A569*P$13,0)</f>
        <v>667750</v>
      </c>
      <c r="P569" s="0" t="n">
        <f aca="false">O569-O568</f>
        <v>1242</v>
      </c>
      <c r="Q569" s="0" t="n">
        <f aca="false">F$9*(Q$23-P$13*1000/(P569*N$16))*P$13/SUM(P$24:P569)</f>
        <v>810.106228945939</v>
      </c>
      <c r="R569" s="0" t="n">
        <f aca="false">F$9*((Q$23^2 - (P$13*1000/(P569*N$16))^2)/2)/(1000*COUNT(Q$24:Q569)/N$16)</f>
        <v>810.204933957893</v>
      </c>
    </row>
    <row r="570" customFormat="false" ht="13.8" hidden="false" customHeight="false" outlineLevel="0" collapsed="false">
      <c r="A570" s="0" t="n">
        <f aca="false">SUM(M$23:M570)</f>
        <v>2.6759660505756</v>
      </c>
      <c r="B570" s="0" t="n">
        <f aca="false">C570*3600/1609.344</f>
        <v>72.4670094424322</v>
      </c>
      <c r="C570" s="0" t="n">
        <f aca="false">G570</f>
        <v>32.3956519011449</v>
      </c>
      <c r="D570" s="0" t="n">
        <f aca="false">(C570+C569)/2</f>
        <v>32.396678879843</v>
      </c>
      <c r="E570" s="0" t="n">
        <f aca="false">F570*$F$9</f>
        <v>7.82601929079904</v>
      </c>
      <c r="F570" s="0" t="n">
        <f aca="false">(C569-C570)/0.5</f>
        <v>0.00410791479249895</v>
      </c>
      <c r="G570" s="0" t="n">
        <f aca="false">G569-L569</f>
        <v>32.3956519011449</v>
      </c>
      <c r="H570" s="0" t="n">
        <f aca="false">G570*G570</f>
        <v>1049.47826210015</v>
      </c>
      <c r="I570" s="0" t="n">
        <f aca="false">1000*COUNT(Q$24:Q570)/N$16</f>
        <v>88.0270357257805</v>
      </c>
      <c r="J570" s="0" t="n">
        <f aca="false">$F$22*H570+$E$22*G570+$D$22</f>
        <v>787.655734208953</v>
      </c>
      <c r="K570" s="0" t="n">
        <f aca="false">J570/$F$9</f>
        <v>0.413444245627871</v>
      </c>
      <c r="L570" s="0" t="n">
        <f aca="false">K570*M570</f>
        <v>0.0020538991407431</v>
      </c>
      <c r="M570" s="0" t="n">
        <f aca="false">N570</f>
        <v>0.00496777778978149</v>
      </c>
      <c r="N570" s="0" t="n">
        <f aca="false">3600/(B570*N$15)</f>
        <v>0.00496777778978149</v>
      </c>
      <c r="O570" s="0" t="n">
        <f aca="false">ROUND(A570*P$13,0)</f>
        <v>668992</v>
      </c>
      <c r="P570" s="0" t="n">
        <f aca="false">O570-O569</f>
        <v>1242</v>
      </c>
      <c r="Q570" s="0" t="n">
        <f aca="false">F$9*(Q$23-P$13*1000/(P570*N$16))*P$13/SUM(P$24:P570)</f>
        <v>808.599544325053</v>
      </c>
      <c r="R570" s="0" t="n">
        <f aca="false">F$9*((Q$23^2 - (P$13*1000/(P570*N$16))^2)/2)/(1000*COUNT(Q$24:Q570)/N$16)</f>
        <v>808.723754919579</v>
      </c>
    </row>
    <row r="571" customFormat="false" ht="13.8" hidden="false" customHeight="false" outlineLevel="0" collapsed="false">
      <c r="A571" s="0" t="n">
        <f aca="false">SUM(M$23:M571)</f>
        <v>2.68093414334474</v>
      </c>
      <c r="B571" s="0" t="n">
        <f aca="false">C571*3600/1609.344</f>
        <v>72.462415000904</v>
      </c>
      <c r="C571" s="0" t="n">
        <f aca="false">G571</f>
        <v>32.3935980020041</v>
      </c>
      <c r="D571" s="0" t="n">
        <f aca="false">(C571+C570)/2</f>
        <v>32.3946249515745</v>
      </c>
      <c r="E571" s="0" t="n">
        <f aca="false">F571*$F$9</f>
        <v>7.82579732478506</v>
      </c>
      <c r="F571" s="0" t="n">
        <f aca="false">(C570-C571)/0.5</f>
        <v>0.00410779828148122</v>
      </c>
      <c r="G571" s="0" t="n">
        <f aca="false">G570-L570</f>
        <v>32.3935980020041</v>
      </c>
      <c r="H571" s="0" t="n">
        <f aca="false">G571*G571</f>
        <v>1049.34519151545</v>
      </c>
      <c r="I571" s="0" t="n">
        <f aca="false">1000*COUNT(Q$24:Q571)/N$16</f>
        <v>88.1879626649501</v>
      </c>
      <c r="J571" s="0" t="n">
        <f aca="false">$F$22*H571+$E$22*G571+$D$22</f>
        <v>787.583459213405</v>
      </c>
      <c r="K571" s="0" t="n">
        <f aca="false">J571/$F$9</f>
        <v>0.413406308138541</v>
      </c>
      <c r="L571" s="0" t="n">
        <f aca="false">K571*M571</f>
        <v>0.00205384089017759</v>
      </c>
      <c r="M571" s="0" t="n">
        <f aca="false">N571</f>
        <v>0.0049680927691343</v>
      </c>
      <c r="N571" s="0" t="n">
        <f aca="false">3600/(B571*N$15)</f>
        <v>0.0049680927691343</v>
      </c>
      <c r="O571" s="0" t="n">
        <f aca="false">ROUND(A571*P$13,0)</f>
        <v>670234</v>
      </c>
      <c r="P571" s="0" t="n">
        <f aca="false">O571-O570</f>
        <v>1242</v>
      </c>
      <c r="Q571" s="0" t="n">
        <f aca="false">F$9*(Q$23-P$13*1000/(P571*N$16))*P$13/SUM(P$24:P571)</f>
        <v>807.098453746619</v>
      </c>
      <c r="R571" s="0" t="n">
        <f aca="false">F$9*((Q$23^2 - (P$13*1000/(P571*N$16))^2)/2)/(1000*COUNT(Q$24:Q571)/N$16)</f>
        <v>807.247981644178</v>
      </c>
    </row>
    <row r="572" customFormat="false" ht="13.8" hidden="false" customHeight="false" outlineLevel="0" collapsed="false">
      <c r="A572" s="0" t="n">
        <f aca="false">SUM(M$23:M572)</f>
        <v>2.68590255112424</v>
      </c>
      <c r="B572" s="0" t="n">
        <f aca="false">C572*3600/1609.344</f>
        <v>72.4578206896787</v>
      </c>
      <c r="C572" s="0" t="n">
        <f aca="false">G572</f>
        <v>32.391544161114</v>
      </c>
      <c r="D572" s="0" t="n">
        <f aca="false">(C572+C571)/2</f>
        <v>32.392571081559</v>
      </c>
      <c r="E572" s="0" t="n">
        <f aca="false">F572*$F$9</f>
        <v>7.82557537761402</v>
      </c>
      <c r="F572" s="0" t="n">
        <f aca="false">(C571-C572)/0.5</f>
        <v>0.00410768178035426</v>
      </c>
      <c r="G572" s="0" t="n">
        <f aca="false">G571-L571</f>
        <v>32.391544161114</v>
      </c>
      <c r="H572" s="0" t="n">
        <f aca="false">G572*G572</f>
        <v>1049.2121331414</v>
      </c>
      <c r="I572" s="0" t="n">
        <f aca="false">1000*COUNT(Q$24:Q572)/N$16</f>
        <v>88.3488896041197</v>
      </c>
      <c r="J572" s="0" t="n">
        <f aca="false">$F$22*H572+$E$22*G572+$D$22</f>
        <v>787.511190361382</v>
      </c>
      <c r="K572" s="0" t="n">
        <f aca="false">J572/$F$9</f>
        <v>0.413368373873977</v>
      </c>
      <c r="L572" s="0" t="n">
        <f aca="false">K572*M572</f>
        <v>0.0020537826445535</v>
      </c>
      <c r="M572" s="0" t="n">
        <f aca="false">N572</f>
        <v>0.00496840777949702</v>
      </c>
      <c r="N572" s="0" t="n">
        <f aca="false">3600/(B572*N$15)</f>
        <v>0.00496840777949702</v>
      </c>
      <c r="O572" s="0" t="n">
        <f aca="false">ROUND(A572*P$13,0)</f>
        <v>671476</v>
      </c>
      <c r="P572" s="0" t="n">
        <f aca="false">O572-O571</f>
        <v>1242</v>
      </c>
      <c r="Q572" s="0" t="n">
        <f aca="false">F$9*(Q$23-P$13*1000/(P572*N$16))*P$13/SUM(P$24:P572)</f>
        <v>805.602926113892</v>
      </c>
      <c r="R572" s="0" t="n">
        <f aca="false">F$9*((Q$23^2 - (P$13*1000/(P572*N$16))^2)/2)/(1000*COUNT(Q$24:Q572)/N$16)</f>
        <v>805.777584592003</v>
      </c>
    </row>
    <row r="573" customFormat="false" ht="13.8" hidden="false" customHeight="false" outlineLevel="0" collapsed="false">
      <c r="A573" s="0" t="n">
        <f aca="false">SUM(M$23:M573)</f>
        <v>2.69087127394511</v>
      </c>
      <c r="B573" s="0" t="n">
        <f aca="false">C573*3600/1609.344</f>
        <v>72.4532265087451</v>
      </c>
      <c r="C573" s="0" t="n">
        <f aca="false">G573</f>
        <v>32.3894903784694</v>
      </c>
      <c r="D573" s="0" t="n">
        <f aca="false">(C573+C572)/2</f>
        <v>32.3905172697917</v>
      </c>
      <c r="E573" s="0" t="n">
        <f aca="false">F573*$F$9</f>
        <v>7.82535344925886</v>
      </c>
      <c r="F573" s="0" t="n">
        <f aca="false">(C572-C573)/0.5</f>
        <v>0.00410756528910383</v>
      </c>
      <c r="G573" s="0" t="n">
        <f aca="false">G572-L572</f>
        <v>32.3894903784694</v>
      </c>
      <c r="H573" s="0" t="n">
        <f aca="false">G573*G573</f>
        <v>1049.07908697696</v>
      </c>
      <c r="I573" s="0" t="n">
        <f aca="false">1000*COUNT(Q$24:Q573)/N$16</f>
        <v>88.5098165432894</v>
      </c>
      <c r="J573" s="0" t="n">
        <f aca="false">$F$22*H573+$E$22*G573+$D$22</f>
        <v>787.438927652362</v>
      </c>
      <c r="K573" s="0" t="n">
        <f aca="false">J573/$F$9</f>
        <v>0.413330442833904</v>
      </c>
      <c r="L573" s="0" t="n">
        <f aca="false">K573*M573</f>
        <v>0.00205372440387103</v>
      </c>
      <c r="M573" s="0" t="n">
        <f aca="false">N573</f>
        <v>0.00496872282087463</v>
      </c>
      <c r="N573" s="0" t="n">
        <f aca="false">3600/(B573*N$15)</f>
        <v>0.00496872282087463</v>
      </c>
      <c r="O573" s="0" t="n">
        <f aca="false">ROUND(A573*P$13,0)</f>
        <v>672718</v>
      </c>
      <c r="P573" s="0" t="n">
        <f aca="false">O573-O572</f>
        <v>1242</v>
      </c>
      <c r="Q573" s="0" t="n">
        <f aca="false">F$9*(Q$23-P$13*1000/(P573*N$16))*P$13/SUM(P$24:P573)</f>
        <v>804.112930560187</v>
      </c>
      <c r="R573" s="0" t="n">
        <f aca="false">F$9*((Q$23^2 - (P$13*1000/(P573*N$16))^2)/2)/(1000*COUNT(Q$24:Q573)/N$16)</f>
        <v>804.3125344382</v>
      </c>
    </row>
    <row r="574" customFormat="false" ht="13.8" hidden="false" customHeight="false" outlineLevel="0" collapsed="false">
      <c r="A574" s="0" t="n">
        <f aca="false">SUM(M$23:M574)</f>
        <v>2.69584031183838</v>
      </c>
      <c r="B574" s="0" t="n">
        <f aca="false">C574*3600/1609.344</f>
        <v>72.4486324580922</v>
      </c>
      <c r="C574" s="0" t="n">
        <f aca="false">G574</f>
        <v>32.3874366540655</v>
      </c>
      <c r="D574" s="0" t="n">
        <f aca="false">(C574+C573)/2</f>
        <v>32.3884635162675</v>
      </c>
      <c r="E574" s="0" t="n">
        <f aca="false">F574*$F$9</f>
        <v>7.82513153974666</v>
      </c>
      <c r="F574" s="0" t="n">
        <f aca="false">(C573-C574)/0.5</f>
        <v>0.00410744880774416</v>
      </c>
      <c r="G574" s="0" t="n">
        <f aca="false">G573-L573</f>
        <v>32.3874366540655</v>
      </c>
      <c r="H574" s="0" t="n">
        <f aca="false">G574*G574</f>
        <v>1048.94605302111</v>
      </c>
      <c r="I574" s="0" t="n">
        <f aca="false">1000*COUNT(Q$24:Q574)/N$16</f>
        <v>88.670743482459</v>
      </c>
      <c r="J574" s="0" t="n">
        <f aca="false">$F$22*H574+$E$22*G574+$D$22</f>
        <v>787.366671085823</v>
      </c>
      <c r="K574" s="0" t="n">
        <f aca="false">J574/$F$9</f>
        <v>0.413292515018049</v>
      </c>
      <c r="L574" s="0" t="n">
        <f aca="false">K574*M574</f>
        <v>0.0020536661681304</v>
      </c>
      <c r="M574" s="0" t="n">
        <f aca="false">N574</f>
        <v>0.00496903789327206</v>
      </c>
      <c r="N574" s="0" t="n">
        <f aca="false">3600/(B574*N$15)</f>
        <v>0.00496903789327206</v>
      </c>
      <c r="O574" s="0" t="n">
        <f aca="false">ROUND(A574*P$13,0)</f>
        <v>673960</v>
      </c>
      <c r="P574" s="0" t="n">
        <f aca="false">O574-O573</f>
        <v>1242</v>
      </c>
      <c r="Q574" s="0" t="n">
        <f aca="false">F$9*(Q$23-P$13*1000/(P574*N$16))*P$13/SUM(P$24:P574)</f>
        <v>802.62843644675</v>
      </c>
      <c r="R574" s="0" t="n">
        <f aca="false">F$9*((Q$23^2 - (P$13*1000/(P574*N$16))^2)/2)/(1000*COUNT(Q$24:Q574)/N$16)</f>
        <v>802.852802070798</v>
      </c>
    </row>
    <row r="575" customFormat="false" ht="13.8" hidden="false" customHeight="false" outlineLevel="0" collapsed="false">
      <c r="A575" s="0" t="n">
        <f aca="false">SUM(M$23:M575)</f>
        <v>2.70080966483508</v>
      </c>
      <c r="B575" s="0" t="n">
        <f aca="false">C575*3600/1609.344</f>
        <v>72.4440385377089</v>
      </c>
      <c r="C575" s="0" t="n">
        <f aca="false">G575</f>
        <v>32.3853829878974</v>
      </c>
      <c r="D575" s="0" t="n">
        <f aca="false">(C575+C574)/2</f>
        <v>32.3864098209815</v>
      </c>
      <c r="E575" s="0" t="n">
        <f aca="false">F575*$F$9</f>
        <v>7.82490964905033</v>
      </c>
      <c r="F575" s="0" t="n">
        <f aca="false">(C574-C575)/0.5</f>
        <v>0.00410733233626104</v>
      </c>
      <c r="G575" s="0" t="n">
        <f aca="false">G574-L574</f>
        <v>32.3853829878974</v>
      </c>
      <c r="H575" s="0" t="n">
        <f aca="false">G575*G575</f>
        <v>1048.81303127279</v>
      </c>
      <c r="I575" s="0" t="n">
        <f aca="false">1000*COUNT(Q$24:Q575)/N$16</f>
        <v>88.8316704216286</v>
      </c>
      <c r="J575" s="0" t="n">
        <f aca="false">$F$22*H575+$E$22*G575+$D$22</f>
        <v>787.294420661243</v>
      </c>
      <c r="K575" s="0" t="n">
        <f aca="false">J575/$F$9</f>
        <v>0.413254590426137</v>
      </c>
      <c r="L575" s="0" t="n">
        <f aca="false">K575*M575</f>
        <v>0.00205360793733179</v>
      </c>
      <c r="M575" s="0" t="n">
        <f aca="false">N575</f>
        <v>0.00496935299669428</v>
      </c>
      <c r="N575" s="0" t="n">
        <f aca="false">3600/(B575*N$15)</f>
        <v>0.00496935299669428</v>
      </c>
      <c r="O575" s="0" t="n">
        <f aca="false">ROUND(A575*P$13,0)</f>
        <v>675202</v>
      </c>
      <c r="P575" s="0" t="n">
        <f aca="false">O575-O574</f>
        <v>1242</v>
      </c>
      <c r="Q575" s="0" t="n">
        <f aca="false">F$9*(Q$23-P$13*1000/(P575*N$16))*P$13/SUM(P$24:P575)</f>
        <v>801.149413360666</v>
      </c>
      <c r="R575" s="0" t="n">
        <f aca="false">F$9*((Q$23^2 - (P$13*1000/(P575*N$16))^2)/2)/(1000*COUNT(Q$24:Q575)/N$16)</f>
        <v>801.398358588786</v>
      </c>
    </row>
    <row r="576" customFormat="false" ht="13.8" hidden="false" customHeight="false" outlineLevel="0" collapsed="false">
      <c r="A576" s="0" t="n">
        <f aca="false">SUM(M$23:M576)</f>
        <v>2.70577933296622</v>
      </c>
      <c r="B576" s="0" t="n">
        <f aca="false">C576*3600/1609.344</f>
        <v>72.4394447475843</v>
      </c>
      <c r="C576" s="0" t="n">
        <f aca="false">G576</f>
        <v>32.3833293799601</v>
      </c>
      <c r="D576" s="0" t="n">
        <f aca="false">(C576+C575)/2</f>
        <v>32.3843561839287</v>
      </c>
      <c r="E576" s="0" t="n">
        <f aca="false">F576*$F$9</f>
        <v>7.82468777719696</v>
      </c>
      <c r="F576" s="0" t="n">
        <f aca="false">(C575-C576)/0.5</f>
        <v>0.00410721587466867</v>
      </c>
      <c r="G576" s="0" t="n">
        <f aca="false">G575-L575</f>
        <v>32.3833293799601</v>
      </c>
      <c r="H576" s="0" t="n">
        <f aca="false">G576*G576</f>
        <v>1048.68002173098</v>
      </c>
      <c r="I576" s="0" t="n">
        <f aca="false">1000*COUNT(Q$24:Q576)/N$16</f>
        <v>88.9925973607982</v>
      </c>
      <c r="J576" s="0" t="n">
        <f aca="false">$F$22*H576+$E$22*G576+$D$22</f>
        <v>787.2221763781</v>
      </c>
      <c r="K576" s="0" t="n">
        <f aca="false">J576/$F$9</f>
        <v>0.413216669057895</v>
      </c>
      <c r="L576" s="0" t="n">
        <f aca="false">K576*M576</f>
        <v>0.00205354971147543</v>
      </c>
      <c r="M576" s="0" t="n">
        <f aca="false">N576</f>
        <v>0.00496966813114626</v>
      </c>
      <c r="N576" s="0" t="n">
        <f aca="false">3600/(B576*N$15)</f>
        <v>0.00496966813114626</v>
      </c>
      <c r="O576" s="0" t="n">
        <f aca="false">ROUND(A576*P$13,0)</f>
        <v>676445</v>
      </c>
      <c r="P576" s="0" t="n">
        <f aca="false">O576-O575</f>
        <v>1243</v>
      </c>
      <c r="Q576" s="0" t="n">
        <f aca="false">F$9*(Q$23-P$13*1000/(P576*N$16))*P$13/SUM(P$24:P576)</f>
        <v>818.055859269307</v>
      </c>
      <c r="R576" s="0" t="n">
        <f aca="false">F$9*((Q$23^2 - (P$13*1000/(P576*N$16))^2)/2)/(1000*COUNT(Q$24:Q576)/N$16)</f>
        <v>818.013181468604</v>
      </c>
    </row>
    <row r="577" customFormat="false" ht="13.8" hidden="false" customHeight="false" outlineLevel="0" collapsed="false">
      <c r="A577" s="0" t="n">
        <f aca="false">SUM(M$23:M577)</f>
        <v>2.71074931626286</v>
      </c>
      <c r="B577" s="0" t="n">
        <f aca="false">C577*3600/1609.344</f>
        <v>72.4348510877071</v>
      </c>
      <c r="C577" s="0" t="n">
        <f aca="false">G577</f>
        <v>32.3812758302486</v>
      </c>
      <c r="D577" s="0" t="n">
        <f aca="false">(C577+C576)/2</f>
        <v>32.3823026051043</v>
      </c>
      <c r="E577" s="0" t="n">
        <f aca="false">F577*$F$9</f>
        <v>7.82446592415946</v>
      </c>
      <c r="F577" s="0" t="n">
        <f aca="false">(C576-C577)/0.5</f>
        <v>0.00410709942295284</v>
      </c>
      <c r="G577" s="0" t="n">
        <f aca="false">G576-L576</f>
        <v>32.3812758302486</v>
      </c>
      <c r="H577" s="0" t="n">
        <f aca="false">G577*G577</f>
        <v>1048.54702439464</v>
      </c>
      <c r="I577" s="0" t="n">
        <f aca="false">1000*COUNT(Q$24:Q577)/N$16</f>
        <v>89.1535242999678</v>
      </c>
      <c r="J577" s="0" t="n">
        <f aca="false">$F$22*H577+$E$22*G577+$D$22</f>
        <v>787.149938235871</v>
      </c>
      <c r="K577" s="0" t="n">
        <f aca="false">J577/$F$9</f>
        <v>0.413178750913048</v>
      </c>
      <c r="L577" s="0" t="n">
        <f aca="false">K577*M577</f>
        <v>0.00205349149056152</v>
      </c>
      <c r="M577" s="0" t="n">
        <f aca="false">N577</f>
        <v>0.00496998329663296</v>
      </c>
      <c r="N577" s="0" t="n">
        <f aca="false">3600/(B577*N$15)</f>
        <v>0.00496998329663296</v>
      </c>
      <c r="O577" s="0" t="n">
        <f aca="false">ROUND(A577*P$13,0)</f>
        <v>677687</v>
      </c>
      <c r="P577" s="0" t="n">
        <f aca="false">O577-O576</f>
        <v>1242</v>
      </c>
      <c r="Q577" s="0" t="n">
        <f aca="false">F$9*(Q$23-P$13*1000/(P577*N$16))*P$13/SUM(P$24:P577)</f>
        <v>798.206479805104</v>
      </c>
      <c r="R577" s="0" t="n">
        <f aca="false">F$9*((Q$23^2 - (P$13*1000/(P577*N$16))^2)/2)/(1000*COUNT(Q$24:Q577)/N$16)</f>
        <v>798.505223720234</v>
      </c>
    </row>
    <row r="578" customFormat="false" ht="13.8" hidden="false" customHeight="false" outlineLevel="0" collapsed="false">
      <c r="A578" s="0" t="n">
        <f aca="false">SUM(M$23:M578)</f>
        <v>2.71571961475602</v>
      </c>
      <c r="B578" s="0" t="n">
        <f aca="false">C578*3600/1609.344</f>
        <v>72.4302575580664</v>
      </c>
      <c r="C578" s="0" t="n">
        <f aca="false">G578</f>
        <v>32.379222338758</v>
      </c>
      <c r="D578" s="0" t="n">
        <f aca="false">(C578+C577)/2</f>
        <v>32.3802490845033</v>
      </c>
      <c r="E578" s="0" t="n">
        <f aca="false">F578*$F$9</f>
        <v>7.82424408996491</v>
      </c>
      <c r="F578" s="0" t="n">
        <f aca="false">(C577-C578)/0.5</f>
        <v>0.00410698298112777</v>
      </c>
      <c r="G578" s="0" t="n">
        <f aca="false">G577-L577</f>
        <v>32.379222338758</v>
      </c>
      <c r="H578" s="0" t="n">
        <f aca="false">G578*G578</f>
        <v>1048.41403926273</v>
      </c>
      <c r="I578" s="0" t="n">
        <f aca="false">1000*COUNT(Q$24:Q578)/N$16</f>
        <v>89.3144512391374</v>
      </c>
      <c r="J578" s="0" t="n">
        <f aca="false">$F$22*H578+$E$22*G578+$D$22</f>
        <v>787.077706234036</v>
      </c>
      <c r="K578" s="0" t="n">
        <f aca="false">J578/$F$9</f>
        <v>0.413140835991323</v>
      </c>
      <c r="L578" s="0" t="n">
        <f aca="false">K578*M578</f>
        <v>0.00205343327459026</v>
      </c>
      <c r="M578" s="0" t="n">
        <f aca="false">N578</f>
        <v>0.00497029849315933</v>
      </c>
      <c r="N578" s="0" t="n">
        <f aca="false">3600/(B578*N$15)</f>
        <v>0.00497029849315933</v>
      </c>
      <c r="O578" s="0" t="n">
        <f aca="false">ROUND(A578*P$13,0)</f>
        <v>678930</v>
      </c>
      <c r="P578" s="0" t="n">
        <f aca="false">O578-O577</f>
        <v>1243</v>
      </c>
      <c r="Q578" s="0" t="n">
        <f aca="false">F$9*(Q$23-P$13*1000/(P578*N$16))*P$13/SUM(P$24:P578)</f>
        <v>815.056333189181</v>
      </c>
      <c r="R578" s="0" t="n">
        <f aca="false">F$9*((Q$23^2 - (P$13*1000/(P578*N$16))^2)/2)/(1000*COUNT(Q$24:Q578)/N$16)</f>
        <v>815.065386220069</v>
      </c>
    </row>
    <row r="579" customFormat="false" ht="13.8" hidden="false" customHeight="false" outlineLevel="0" collapsed="false">
      <c r="A579" s="0" t="n">
        <f aca="false">SUM(M$23:M579)</f>
        <v>2.72069022847675</v>
      </c>
      <c r="B579" s="0" t="n">
        <f aca="false">C579*3600/1609.344</f>
        <v>72.4256641586512</v>
      </c>
      <c r="C579" s="0" t="n">
        <f aca="false">G579</f>
        <v>32.3771689054834</v>
      </c>
      <c r="D579" s="0" t="n">
        <f aca="false">(C579+C578)/2</f>
        <v>32.3781956221207</v>
      </c>
      <c r="E579" s="0" t="n">
        <f aca="false">F579*$F$9</f>
        <v>7.82402227458624</v>
      </c>
      <c r="F579" s="0" t="n">
        <f aca="false">(C578-C579)/0.5</f>
        <v>0.00410686654917924</v>
      </c>
      <c r="G579" s="0" t="n">
        <f aca="false">G578-L578</f>
        <v>32.3771689054834</v>
      </c>
      <c r="H579" s="0" t="n">
        <f aca="false">G579*G579</f>
        <v>1048.2810663342</v>
      </c>
      <c r="I579" s="0" t="n">
        <f aca="false">1000*COUNT(Q$24:Q579)/N$16</f>
        <v>89.4753781783071</v>
      </c>
      <c r="J579" s="0" t="n">
        <f aca="false">$F$22*H579+$E$22*G579+$D$22</f>
        <v>787.005480372071</v>
      </c>
      <c r="K579" s="0" t="n">
        <f aca="false">J579/$F$9</f>
        <v>0.413102924292445</v>
      </c>
      <c r="L579" s="0" t="n">
        <f aca="false">K579*M579</f>
        <v>0.00205337506356186</v>
      </c>
      <c r="M579" s="0" t="n">
        <f aca="false">N579</f>
        <v>0.00497061372073035</v>
      </c>
      <c r="N579" s="0" t="n">
        <f aca="false">3600/(B579*N$15)</f>
        <v>0.00497061372073035</v>
      </c>
      <c r="O579" s="0" t="n">
        <f aca="false">ROUND(A579*P$13,0)</f>
        <v>680173</v>
      </c>
      <c r="P579" s="0" t="n">
        <f aca="false">O579-O578</f>
        <v>1243</v>
      </c>
      <c r="Q579" s="0" t="n">
        <f aca="false">F$9*(Q$23-P$13*1000/(P579*N$16))*P$13/SUM(P$24:P579)</f>
        <v>813.564204603576</v>
      </c>
      <c r="R579" s="0" t="n">
        <f aca="false">F$9*((Q$23^2 - (P$13*1000/(P579*N$16))^2)/2)/(1000*COUNT(Q$24:Q579)/N$16)</f>
        <v>813.599441280824</v>
      </c>
    </row>
    <row r="580" customFormat="false" ht="13.8" hidden="false" customHeight="false" outlineLevel="0" collapsed="false">
      <c r="A580" s="0" t="n">
        <f aca="false">SUM(M$23:M580)</f>
        <v>2.7256611574561</v>
      </c>
      <c r="B580" s="0" t="n">
        <f aca="false">C580*3600/1609.344</f>
        <v>72.4210708894503</v>
      </c>
      <c r="C580" s="0" t="n">
        <f aca="false">G580</f>
        <v>32.3751155304199</v>
      </c>
      <c r="D580" s="0" t="n">
        <f aca="false">(C580+C579)/2</f>
        <v>32.3761422179516</v>
      </c>
      <c r="E580" s="0" t="n">
        <f aca="false">F580*$F$9</f>
        <v>7.82380047805052</v>
      </c>
      <c r="F580" s="0" t="n">
        <f aca="false">(C579-C580)/0.5</f>
        <v>0.00410675012712147</v>
      </c>
      <c r="G580" s="0" t="n">
        <f aca="false">G579-L579</f>
        <v>32.3751155304199</v>
      </c>
      <c r="H580" s="0" t="n">
        <f aca="false">G580*G580</f>
        <v>1048.14810560803</v>
      </c>
      <c r="I580" s="0" t="n">
        <f aca="false">1000*COUNT(Q$24:Q580)/N$16</f>
        <v>89.6363051174767</v>
      </c>
      <c r="J580" s="0" t="n">
        <f aca="false">$F$22*H580+$E$22*G580+$D$22</f>
        <v>786.933260649456</v>
      </c>
      <c r="K580" s="0" t="n">
        <f aca="false">J580/$F$9</f>
        <v>0.413065015816141</v>
      </c>
      <c r="L580" s="0" t="n">
        <f aca="false">K580*M580</f>
        <v>0.00205331685747652</v>
      </c>
      <c r="M580" s="0" t="n">
        <f aca="false">N580</f>
        <v>0.00497092897935098</v>
      </c>
      <c r="N580" s="0" t="n">
        <f aca="false">3600/(B580*N$15)</f>
        <v>0.00497092897935098</v>
      </c>
      <c r="O580" s="0" t="n">
        <f aca="false">ROUND(A580*P$13,0)</f>
        <v>681415</v>
      </c>
      <c r="P580" s="0" t="n">
        <f aca="false">O580-O579</f>
        <v>1242</v>
      </c>
      <c r="Q580" s="0" t="n">
        <f aca="false">F$9*(Q$23-P$13*1000/(P580*N$16))*P$13/SUM(P$24:P580)</f>
        <v>793.831813329485</v>
      </c>
      <c r="R580" s="0" t="n">
        <f aca="false">F$9*((Q$23^2 - (P$13*1000/(P580*N$16))^2)/2)/(1000*COUNT(Q$24:Q580)/N$16)</f>
        <v>794.204477452441</v>
      </c>
    </row>
    <row r="581" customFormat="false" ht="13.8" hidden="false" customHeight="false" outlineLevel="0" collapsed="false">
      <c r="A581" s="0" t="n">
        <f aca="false">SUM(M$23:M581)</f>
        <v>2.73063240172512</v>
      </c>
      <c r="B581" s="0" t="n">
        <f aca="false">C581*3600/1609.344</f>
        <v>72.4164777504528</v>
      </c>
      <c r="C581" s="0" t="n">
        <f aca="false">G581</f>
        <v>32.3730622135624</v>
      </c>
      <c r="D581" s="0" t="n">
        <f aca="false">(C581+C580)/2</f>
        <v>32.3740888719911</v>
      </c>
      <c r="E581" s="0" t="n">
        <f aca="false">F581*$F$9</f>
        <v>7.82357870035776</v>
      </c>
      <c r="F581" s="0" t="n">
        <f aca="false">(C580-C581)/0.5</f>
        <v>0.00410663371495446</v>
      </c>
      <c r="G581" s="0" t="n">
        <f aca="false">G580-L580</f>
        <v>32.3730622135624</v>
      </c>
      <c r="H581" s="0" t="n">
        <f aca="false">G581*G581</f>
        <v>1048.01515708318</v>
      </c>
      <c r="I581" s="0" t="n">
        <f aca="false">1000*COUNT(Q$24:Q581)/N$16</f>
        <v>89.7972320566463</v>
      </c>
      <c r="J581" s="0" t="n">
        <f aca="false">$F$22*H581+$E$22*G581+$D$22</f>
        <v>786.861047065668</v>
      </c>
      <c r="K581" s="0" t="n">
        <f aca="false">J581/$F$9</f>
        <v>0.413027110562136</v>
      </c>
      <c r="L581" s="0" t="n">
        <f aca="false">K581*M581</f>
        <v>0.00205325865633446</v>
      </c>
      <c r="M581" s="0" t="n">
        <f aca="false">N581</f>
        <v>0.00497124426902618</v>
      </c>
      <c r="N581" s="0" t="n">
        <f aca="false">3600/(B581*N$15)</f>
        <v>0.00497124426902618</v>
      </c>
      <c r="O581" s="0" t="n">
        <f aca="false">ROUND(A581*P$13,0)</f>
        <v>682658</v>
      </c>
      <c r="P581" s="0" t="n">
        <f aca="false">O581-O580</f>
        <v>1243</v>
      </c>
      <c r="Q581" s="0" t="n">
        <f aca="false">F$9*(Q$23-P$13*1000/(P581*N$16))*P$13/SUM(P$24:P581)</f>
        <v>810.597467037299</v>
      </c>
      <c r="R581" s="0" t="n">
        <f aca="false">F$9*((Q$23^2 - (P$13*1000/(P581*N$16))^2)/2)/(1000*COUNT(Q$24:Q581)/N$16)</f>
        <v>810.683314251144</v>
      </c>
    </row>
    <row r="582" customFormat="false" ht="13.8" hidden="false" customHeight="false" outlineLevel="0" collapsed="false">
      <c r="A582" s="0" t="n">
        <f aca="false">SUM(M$23:M582)</f>
        <v>2.73560396131488</v>
      </c>
      <c r="B582" s="0" t="n">
        <f aca="false">C582*3600/1609.344</f>
        <v>72.4118847416474</v>
      </c>
      <c r="C582" s="0" t="n">
        <f aca="false">G582</f>
        <v>32.3710089549061</v>
      </c>
      <c r="D582" s="0" t="n">
        <f aca="false">(C582+C581)/2</f>
        <v>32.3720355842342</v>
      </c>
      <c r="E582" s="0" t="n">
        <f aca="false">F582*$F$9</f>
        <v>7.82335694148087</v>
      </c>
      <c r="F582" s="0" t="n">
        <f aca="false">(C581-C582)/0.5</f>
        <v>0.00410651731266398</v>
      </c>
      <c r="G582" s="0" t="n">
        <f aca="false">G581-L581</f>
        <v>32.3710089549061</v>
      </c>
      <c r="H582" s="0" t="n">
        <f aca="false">G582*G582</f>
        <v>1047.88222075861</v>
      </c>
      <c r="I582" s="0" t="n">
        <f aca="false">1000*COUNT(Q$24:Q582)/N$16</f>
        <v>89.9581589958159</v>
      </c>
      <c r="J582" s="0" t="n">
        <f aca="false">$F$22*H582+$E$22*G582+$D$22</f>
        <v>786.788839620185</v>
      </c>
      <c r="K582" s="0" t="n">
        <f aca="false">J582/$F$9</f>
        <v>0.412989208530157</v>
      </c>
      <c r="L582" s="0" t="n">
        <f aca="false">K582*M582</f>
        <v>0.00205320046013588</v>
      </c>
      <c r="M582" s="0" t="n">
        <f aca="false">N582</f>
        <v>0.00497155958976092</v>
      </c>
      <c r="N582" s="0" t="n">
        <f aca="false">3600/(B582*N$15)</f>
        <v>0.00497155958976092</v>
      </c>
      <c r="O582" s="0" t="n">
        <f aca="false">ROUND(A582*P$13,0)</f>
        <v>683901</v>
      </c>
      <c r="P582" s="0" t="n">
        <f aca="false">O582-O581</f>
        <v>1243</v>
      </c>
      <c r="Q582" s="0" t="n">
        <f aca="false">F$9*(Q$23-P$13*1000/(P582*N$16))*P$13/SUM(P$24:P582)</f>
        <v>809.121604761533</v>
      </c>
      <c r="R582" s="0" t="n">
        <f aca="false">F$9*((Q$23^2 - (P$13*1000/(P582*N$16))^2)/2)/(1000*COUNT(Q$24:Q582)/N$16)</f>
        <v>809.233075764112</v>
      </c>
    </row>
    <row r="583" customFormat="false" ht="13.8" hidden="false" customHeight="false" outlineLevel="0" collapsed="false">
      <c r="A583" s="0" t="n">
        <f aca="false">SUM(M$23:M583)</f>
        <v>2.74057583625644</v>
      </c>
      <c r="B583" s="0" t="n">
        <f aca="false">C583*3600/1609.344</f>
        <v>72.4072918630233</v>
      </c>
      <c r="C583" s="0" t="n">
        <f aca="false">G583</f>
        <v>32.3689557544459</v>
      </c>
      <c r="D583" s="0" t="n">
        <f aca="false">(C583+C582)/2</f>
        <v>32.369982354676</v>
      </c>
      <c r="E583" s="0" t="n">
        <f aca="false">F583*$F$9</f>
        <v>7.82313520147401</v>
      </c>
      <c r="F583" s="0" t="n">
        <f aca="false">(C582-C583)/0.5</f>
        <v>0.00410640092027847</v>
      </c>
      <c r="G583" s="0" t="n">
        <f aca="false">G582-L582</f>
        <v>32.3689557544459</v>
      </c>
      <c r="H583" s="0" t="n">
        <f aca="false">G583*G583</f>
        <v>1047.74929663328</v>
      </c>
      <c r="I583" s="0" t="n">
        <f aca="false">1000*COUNT(Q$24:Q583)/N$16</f>
        <v>90.1190859349855</v>
      </c>
      <c r="J583" s="0" t="n">
        <f aca="false">$F$22*H583+$E$22*G583+$D$22</f>
        <v>786.716638312486</v>
      </c>
      <c r="K583" s="0" t="n">
        <f aca="false">J583/$F$9</f>
        <v>0.41295130971993</v>
      </c>
      <c r="L583" s="0" t="n">
        <f aca="false">K583*M583</f>
        <v>0.00205314226888098</v>
      </c>
      <c r="M583" s="0" t="n">
        <f aca="false">N583</f>
        <v>0.00497187494156018</v>
      </c>
      <c r="N583" s="0" t="n">
        <f aca="false">3600/(B583*N$15)</f>
        <v>0.00497187494156018</v>
      </c>
      <c r="O583" s="0" t="n">
        <f aca="false">ROUND(A583*P$13,0)</f>
        <v>685144</v>
      </c>
      <c r="P583" s="0" t="n">
        <f aca="false">O583-O582</f>
        <v>1243</v>
      </c>
      <c r="Q583" s="0" t="n">
        <f aca="false">F$9*(Q$23-P$13*1000/(P583*N$16))*P$13/SUM(P$24:P583)</f>
        <v>807.65110695072</v>
      </c>
      <c r="R583" s="0" t="n">
        <f aca="false">F$9*((Q$23^2 - (P$13*1000/(P583*N$16))^2)/2)/(1000*COUNT(Q$24:Q583)/N$16)</f>
        <v>807.788016700247</v>
      </c>
    </row>
    <row r="584" customFormat="false" ht="13.8" hidden="false" customHeight="false" outlineLevel="0" collapsed="false">
      <c r="A584" s="0" t="n">
        <f aca="false">SUM(M$23:M584)</f>
        <v>2.74554802658087</v>
      </c>
      <c r="B584" s="0" t="n">
        <f aca="false">C584*3600/1609.344</f>
        <v>72.4026991145693</v>
      </c>
      <c r="C584" s="0" t="n">
        <f aca="false">G584</f>
        <v>32.366902612177</v>
      </c>
      <c r="D584" s="0" t="n">
        <f aca="false">(C584+C583)/2</f>
        <v>32.3679291833115</v>
      </c>
      <c r="E584" s="0" t="n">
        <f aca="false">F584*$F$9</f>
        <v>7.82291348025595</v>
      </c>
      <c r="F584" s="0" t="n">
        <f aca="false">(C583-C584)/0.5</f>
        <v>0.0041062845377553</v>
      </c>
      <c r="G584" s="0" t="n">
        <f aca="false">G583-L583</f>
        <v>32.366902612177</v>
      </c>
      <c r="H584" s="0" t="n">
        <f aca="false">G584*G584</f>
        <v>1047.61638470615</v>
      </c>
      <c r="I584" s="0" t="n">
        <f aca="false">1000*COUNT(Q$24:Q584)/N$16</f>
        <v>90.2800128741551</v>
      </c>
      <c r="J584" s="0" t="n">
        <f aca="false">$F$22*H584+$E$22*G584+$D$22</f>
        <v>786.644443142049</v>
      </c>
      <c r="K584" s="0" t="n">
        <f aca="false">J584/$F$9</f>
        <v>0.412913414131181</v>
      </c>
      <c r="L584" s="0" t="n">
        <f aca="false">K584*M584</f>
        <v>0.00205308408256997</v>
      </c>
      <c r="M584" s="0" t="n">
        <f aca="false">N584</f>
        <v>0.00497219032442892</v>
      </c>
      <c r="N584" s="0" t="n">
        <f aca="false">3600/(B584*N$15)</f>
        <v>0.00497219032442892</v>
      </c>
      <c r="O584" s="0" t="n">
        <f aca="false">ROUND(A584*P$13,0)</f>
        <v>686387</v>
      </c>
      <c r="P584" s="0" t="n">
        <f aca="false">O584-O583</f>
        <v>1243</v>
      </c>
      <c r="Q584" s="0" t="n">
        <f aca="false">F$9*(Q$23-P$13*1000/(P584*N$16))*P$13/SUM(P$24:P584)</f>
        <v>806.185944409779</v>
      </c>
      <c r="R584" s="0" t="n">
        <f aca="false">F$9*((Q$23^2 - (P$13*1000/(P584*N$16))^2)/2)/(1000*COUNT(Q$24:Q584)/N$16)</f>
        <v>806.3481093621</v>
      </c>
    </row>
    <row r="585" customFormat="false" ht="13.8" hidden="false" customHeight="false" outlineLevel="0" collapsed="false">
      <c r="A585" s="0" t="n">
        <f aca="false">SUM(M$23:M585)</f>
        <v>2.75052053231925</v>
      </c>
      <c r="B585" s="0" t="n">
        <f aca="false">C585*3600/1609.344</f>
        <v>72.3981064962743</v>
      </c>
      <c r="C585" s="0" t="n">
        <f aca="false">G585</f>
        <v>32.3648495280945</v>
      </c>
      <c r="D585" s="0" t="n">
        <f aca="false">(C585+C584)/2</f>
        <v>32.3658760701358</v>
      </c>
      <c r="E585" s="0" t="n">
        <f aca="false">F585*$F$9</f>
        <v>7.82269177790791</v>
      </c>
      <c r="F585" s="0" t="n">
        <f aca="false">(C584-C585)/0.5</f>
        <v>0.00410616816513709</v>
      </c>
      <c r="G585" s="0" t="n">
        <f aca="false">G584-L584</f>
        <v>32.3648495280945</v>
      </c>
      <c r="H585" s="0" t="n">
        <f aca="false">G585*G585</f>
        <v>1047.4834849762</v>
      </c>
      <c r="I585" s="0" t="n">
        <f aca="false">1000*COUNT(Q$24:Q585)/N$16</f>
        <v>90.4409398133248</v>
      </c>
      <c r="J585" s="0" t="n">
        <f aca="false">$F$22*H585+$E$22*G585+$D$22</f>
        <v>786.572254108353</v>
      </c>
      <c r="K585" s="0" t="n">
        <f aca="false">J585/$F$9</f>
        <v>0.412875521763637</v>
      </c>
      <c r="L585" s="0" t="n">
        <f aca="false">K585*M585</f>
        <v>0.00205302590120307</v>
      </c>
      <c r="M585" s="0" t="n">
        <f aca="false">N585</f>
        <v>0.00497250573837212</v>
      </c>
      <c r="N585" s="0" t="n">
        <f aca="false">3600/(B585*N$15)</f>
        <v>0.00497250573837212</v>
      </c>
      <c r="O585" s="0" t="n">
        <f aca="false">ROUND(A585*P$13,0)</f>
        <v>687630</v>
      </c>
      <c r="P585" s="0" t="n">
        <f aca="false">O585-O584</f>
        <v>1243</v>
      </c>
      <c r="Q585" s="0" t="n">
        <f aca="false">F$9*(Q$23-P$13*1000/(P585*N$16))*P$13/SUM(P$24:P585)</f>
        <v>804.726088155098</v>
      </c>
      <c r="R585" s="0" t="n">
        <f aca="false">F$9*((Q$23^2 - (P$13*1000/(P585*N$16))^2)/2)/(1000*COUNT(Q$24:Q585)/N$16)</f>
        <v>804.913326249356</v>
      </c>
    </row>
    <row r="586" customFormat="false" ht="13.8" hidden="false" customHeight="false" outlineLevel="0" collapsed="false">
      <c r="A586" s="0" t="n">
        <f aca="false">SUM(M$23:M586)</f>
        <v>2.75549335350264</v>
      </c>
      <c r="B586" s="0" t="n">
        <f aca="false">C586*3600/1609.344</f>
        <v>72.3935140081274</v>
      </c>
      <c r="C586" s="0" t="n">
        <f aca="false">G586</f>
        <v>32.3627965021933</v>
      </c>
      <c r="D586" s="0" t="n">
        <f aca="false">(C586+C585)/2</f>
        <v>32.3638230151439</v>
      </c>
      <c r="E586" s="0" t="n">
        <f aca="false">F586*$F$9</f>
        <v>7.82247009440283</v>
      </c>
      <c r="F586" s="0" t="n">
        <f aca="false">(C585-C586)/0.5</f>
        <v>0.00410605180240964</v>
      </c>
      <c r="G586" s="0" t="n">
        <f aca="false">G585-L585</f>
        <v>32.3627965021933</v>
      </c>
      <c r="H586" s="0" t="n">
        <f aca="false">G586*G586</f>
        <v>1047.35059744237</v>
      </c>
      <c r="I586" s="0" t="n">
        <f aca="false">1000*COUNT(Q$24:Q586)/N$16</f>
        <v>90.6018667524944</v>
      </c>
      <c r="J586" s="0" t="n">
        <f aca="false">$F$22*H586+$E$22*G586+$D$22</f>
        <v>786.500071210874</v>
      </c>
      <c r="K586" s="0" t="n">
        <f aca="false">J586/$F$9</f>
        <v>0.412837632617022</v>
      </c>
      <c r="L586" s="0" t="n">
        <f aca="false">K586*M586</f>
        <v>0.00205296772478046</v>
      </c>
      <c r="M586" s="0" t="n">
        <f aca="false">N586</f>
        <v>0.00497282118339474</v>
      </c>
      <c r="N586" s="0" t="n">
        <f aca="false">3600/(B586*N$15)</f>
        <v>0.00497282118339474</v>
      </c>
      <c r="O586" s="0" t="n">
        <f aca="false">ROUND(A586*P$13,0)</f>
        <v>688873</v>
      </c>
      <c r="P586" s="0" t="n">
        <f aca="false">O586-O585</f>
        <v>1243</v>
      </c>
      <c r="Q586" s="0" t="n">
        <f aca="false">F$9*(Q$23-P$13*1000/(P586*N$16))*P$13/SUM(P$24:P586)</f>
        <v>803.271509412618</v>
      </c>
      <c r="R586" s="0" t="n">
        <f aca="false">F$9*((Q$23^2 - (P$13*1000/(P586*N$16))^2)/2)/(1000*COUNT(Q$24:Q586)/N$16)</f>
        <v>803.483640057084</v>
      </c>
    </row>
    <row r="587" customFormat="false" ht="13.8" hidden="false" customHeight="false" outlineLevel="0" collapsed="false">
      <c r="A587" s="0" t="n">
        <f aca="false">SUM(M$23:M587)</f>
        <v>2.76046649016214</v>
      </c>
      <c r="B587" s="0" t="n">
        <f aca="false">C587*3600/1609.344</f>
        <v>72.3889216501174</v>
      </c>
      <c r="C587" s="0" t="n">
        <f aca="false">G587</f>
        <v>32.3607435344685</v>
      </c>
      <c r="D587" s="0" t="n">
        <f aca="false">(C587+C586)/2</f>
        <v>32.3617700183309</v>
      </c>
      <c r="E587" s="0" t="n">
        <f aca="false">F587*$F$9</f>
        <v>7.82224842971363</v>
      </c>
      <c r="F587" s="0" t="n">
        <f aca="false">(C586-C587)/0.5</f>
        <v>0.00410593544955873</v>
      </c>
      <c r="G587" s="0" t="n">
        <f aca="false">G586-L586</f>
        <v>32.3607435344685</v>
      </c>
      <c r="H587" s="0" t="n">
        <f aca="false">G587*G587</f>
        <v>1047.21772210364</v>
      </c>
      <c r="I587" s="0" t="n">
        <f aca="false">1000*COUNT(Q$24:Q587)/N$16</f>
        <v>90.762793691664</v>
      </c>
      <c r="J587" s="0" t="n">
        <f aca="false">$F$22*H587+$E$22*G587+$D$22</f>
        <v>786.427894449094</v>
      </c>
      <c r="K587" s="0" t="n">
        <f aca="false">J587/$F$9</f>
        <v>0.412799746691065</v>
      </c>
      <c r="L587" s="0" t="n">
        <f aca="false">K587*M587</f>
        <v>0.00205290955330238</v>
      </c>
      <c r="M587" s="0" t="n">
        <f aca="false">N587</f>
        <v>0.00497313665950177</v>
      </c>
      <c r="N587" s="0" t="n">
        <f aca="false">3600/(B587*N$15)</f>
        <v>0.00497313665950177</v>
      </c>
      <c r="O587" s="0" t="n">
        <f aca="false">ROUND(A587*P$13,0)</f>
        <v>690117</v>
      </c>
      <c r="P587" s="0" t="n">
        <f aca="false">O587-O586</f>
        <v>1244</v>
      </c>
      <c r="Q587" s="0" t="n">
        <f aca="false">F$9*(Q$23-P$13*1000/(P587*N$16))*P$13/SUM(P$24:P587)</f>
        <v>819.808475887932</v>
      </c>
      <c r="R587" s="0" t="n">
        <f aca="false">F$9*((Q$23^2 - (P$13*1000/(P587*N$16))^2)/2)/(1000*COUNT(Q$24:Q587)/N$16)</f>
        <v>819.72802174691</v>
      </c>
    </row>
    <row r="588" customFormat="false" ht="13.8" hidden="false" customHeight="false" outlineLevel="0" collapsed="false">
      <c r="A588" s="0" t="n">
        <f aca="false">SUM(M$23:M588)</f>
        <v>2.76543994232884</v>
      </c>
      <c r="B588" s="0" t="n">
        <f aca="false">C588*3600/1609.344</f>
        <v>72.3843294222334</v>
      </c>
      <c r="C588" s="0" t="n">
        <f aca="false">G588</f>
        <v>32.3586906249152</v>
      </c>
      <c r="D588" s="0" t="n">
        <f aca="false">(C588+C587)/2</f>
        <v>32.3597170796918</v>
      </c>
      <c r="E588" s="0" t="n">
        <f aca="false">F588*$F$9</f>
        <v>7.82202678386737</v>
      </c>
      <c r="F588" s="0" t="n">
        <f aca="false">(C587-C588)/0.5</f>
        <v>0.00410581910659857</v>
      </c>
      <c r="G588" s="0" t="n">
        <f aca="false">G587-L587</f>
        <v>32.3586906249152</v>
      </c>
      <c r="H588" s="0" t="n">
        <f aca="false">G588*G588</f>
        <v>1047.08485895897</v>
      </c>
      <c r="I588" s="0" t="n">
        <f aca="false">1000*COUNT(Q$24:Q588)/N$16</f>
        <v>90.9237206308336</v>
      </c>
      <c r="J588" s="0" t="n">
        <f aca="false">$F$22*H588+$E$22*G588+$D$22</f>
        <v>786.355723822488</v>
      </c>
      <c r="K588" s="0" t="n">
        <f aca="false">J588/$F$9</f>
        <v>0.41276186398549</v>
      </c>
      <c r="L588" s="0" t="n">
        <f aca="false">K588*M588</f>
        <v>0.00205285138676901</v>
      </c>
      <c r="M588" s="0" t="n">
        <f aca="false">N588</f>
        <v>0.00497345216669816</v>
      </c>
      <c r="N588" s="0" t="n">
        <f aca="false">3600/(B588*N$15)</f>
        <v>0.00497345216669816</v>
      </c>
      <c r="O588" s="0" t="n">
        <f aca="false">ROUND(A588*P$13,0)</f>
        <v>691360</v>
      </c>
      <c r="P588" s="0" t="n">
        <f aca="false">O588-O587</f>
        <v>1243</v>
      </c>
      <c r="Q588" s="0" t="n">
        <f aca="false">F$9*(Q$23-P$13*1000/(P588*N$16))*P$13/SUM(P$24:P588)</f>
        <v>800.376910705204</v>
      </c>
      <c r="R588" s="0" t="n">
        <f aca="false">F$9*((Q$23^2 - (P$13*1000/(P588*N$16))^2)/2)/(1000*COUNT(Q$24:Q588)/N$16)</f>
        <v>800.639450180776</v>
      </c>
    </row>
    <row r="589" customFormat="false" ht="13.8" hidden="false" customHeight="false" outlineLevel="0" collapsed="false">
      <c r="A589" s="0" t="n">
        <f aca="false">SUM(M$23:M589)</f>
        <v>2.77041371003383</v>
      </c>
      <c r="B589" s="0" t="n">
        <f aca="false">C589*3600/1609.344</f>
        <v>72.3797373244641</v>
      </c>
      <c r="C589" s="0" t="n">
        <f aca="false">G589</f>
        <v>32.3566377735284</v>
      </c>
      <c r="D589" s="0" t="n">
        <f aca="false">(C589+C588)/2</f>
        <v>32.3576641992218</v>
      </c>
      <c r="E589" s="0" t="n">
        <f aca="false">F589*$F$9</f>
        <v>7.82180515689114</v>
      </c>
      <c r="F589" s="0" t="n">
        <f aca="false">(C588-C589)/0.5</f>
        <v>0.00410570277354339</v>
      </c>
      <c r="G589" s="0" t="n">
        <f aca="false">G588-L588</f>
        <v>32.3566377735284</v>
      </c>
      <c r="H589" s="0" t="n">
        <f aca="false">G589*G589</f>
        <v>1046.95200800733</v>
      </c>
      <c r="I589" s="0" t="n">
        <f aca="false">1000*COUNT(Q$24:Q589)/N$16</f>
        <v>91.0846475700032</v>
      </c>
      <c r="J589" s="0" t="n">
        <f aca="false">$F$22*H589+$E$22*G589+$D$22</f>
        <v>786.283559330537</v>
      </c>
      <c r="K589" s="0" t="n">
        <f aca="false">J589/$F$9</f>
        <v>0.412723984500024</v>
      </c>
      <c r="L589" s="0" t="n">
        <f aca="false">K589*M589</f>
        <v>0.00205279322518056</v>
      </c>
      <c r="M589" s="0" t="n">
        <f aca="false">N589</f>
        <v>0.00497376770498891</v>
      </c>
      <c r="N589" s="0" t="n">
        <f aca="false">3600/(B589*N$15)</f>
        <v>0.00497376770498891</v>
      </c>
      <c r="O589" s="0" t="n">
        <f aca="false">ROUND(A589*P$13,0)</f>
        <v>692603</v>
      </c>
      <c r="P589" s="0" t="n">
        <f aca="false">O589-O588</f>
        <v>1243</v>
      </c>
      <c r="Q589" s="0" t="n">
        <f aca="false">F$9*(Q$23-P$13*1000/(P589*N$16))*P$13/SUM(P$24:P589)</f>
        <v>798.937998088385</v>
      </c>
      <c r="R589" s="0" t="n">
        <f aca="false">F$9*((Q$23^2 - (P$13*1000/(P589*N$16))^2)/2)/(1000*COUNT(Q$24:Q589)/N$16)</f>
        <v>799.224892848301</v>
      </c>
    </row>
    <row r="590" customFormat="false" ht="13.8" hidden="false" customHeight="false" outlineLevel="0" collapsed="false">
      <c r="A590" s="0" t="n">
        <f aca="false">SUM(M$23:M590)</f>
        <v>2.77538779330821</v>
      </c>
      <c r="B590" s="0" t="n">
        <f aca="false">C590*3600/1609.344</f>
        <v>72.3751453567986</v>
      </c>
      <c r="C590" s="0" t="n">
        <f aca="false">G590</f>
        <v>32.3545849803032</v>
      </c>
      <c r="D590" s="0" t="n">
        <f aca="false">(C590+C589)/2</f>
        <v>32.3556113769158</v>
      </c>
      <c r="E590" s="0" t="n">
        <f aca="false">F590*$F$9</f>
        <v>7.82158354873079</v>
      </c>
      <c r="F590" s="0" t="n">
        <f aca="false">(C589-C590)/0.5</f>
        <v>0.00410558645036474</v>
      </c>
      <c r="G590" s="0" t="n">
        <f aca="false">G589-L589</f>
        <v>32.3545849803032</v>
      </c>
      <c r="H590" s="0" t="n">
        <f aca="false">G590*G590</f>
        <v>1046.81916924766</v>
      </c>
      <c r="I590" s="0" t="n">
        <f aca="false">1000*COUNT(Q$24:Q590)/N$16</f>
        <v>91.2455745091728</v>
      </c>
      <c r="J590" s="0" t="n">
        <f aca="false">$F$22*H590+$E$22*G590+$D$22</f>
        <v>786.211400972718</v>
      </c>
      <c r="K590" s="0" t="n">
        <f aca="false">J590/$F$9</f>
        <v>0.412686108234394</v>
      </c>
      <c r="L590" s="0" t="n">
        <f aca="false">K590*M590</f>
        <v>0.00205273506853726</v>
      </c>
      <c r="M590" s="0" t="n">
        <f aca="false">N590</f>
        <v>0.00497408327437899</v>
      </c>
      <c r="N590" s="0" t="n">
        <f aca="false">3600/(B590*N$15)</f>
        <v>0.00497408327437899</v>
      </c>
      <c r="O590" s="0" t="n">
        <f aca="false">ROUND(A590*P$13,0)</f>
        <v>693847</v>
      </c>
      <c r="P590" s="0" t="n">
        <f aca="false">O590-O589</f>
        <v>1244</v>
      </c>
      <c r="Q590" s="0" t="n">
        <f aca="false">F$9*(Q$23-P$13*1000/(P590*N$16))*P$13/SUM(P$24:P590)</f>
        <v>815.393693733297</v>
      </c>
      <c r="R590" s="0" t="n">
        <f aca="false">F$9*((Q$23^2 - (P$13*1000/(P590*N$16))^2)/2)/(1000*COUNT(Q$24:Q590)/N$16)</f>
        <v>815.390836446661</v>
      </c>
    </row>
    <row r="591" customFormat="false" ht="13.8" hidden="false" customHeight="false" outlineLevel="0" collapsed="false">
      <c r="A591" s="0" t="n">
        <f aca="false">SUM(M$23:M591)</f>
        <v>2.78036219218308</v>
      </c>
      <c r="B591" s="0" t="n">
        <f aca="false">C591*3600/1609.344</f>
        <v>72.3705535192258</v>
      </c>
      <c r="C591" s="0" t="n">
        <f aca="false">G591</f>
        <v>32.3525322452347</v>
      </c>
      <c r="D591" s="0" t="n">
        <f aca="false">(C591+C590)/2</f>
        <v>32.353558612769</v>
      </c>
      <c r="E591" s="0" t="n">
        <f aca="false">F591*$F$9</f>
        <v>7.82136195941339</v>
      </c>
      <c r="F591" s="0" t="n">
        <f aca="false">(C590-C591)/0.5</f>
        <v>0.00410547013707685</v>
      </c>
      <c r="G591" s="0" t="n">
        <f aca="false">G590-L590</f>
        <v>32.3525322452347</v>
      </c>
      <c r="H591" s="0" t="n">
        <f aca="false">G591*G591</f>
        <v>1046.68634267895</v>
      </c>
      <c r="I591" s="0" t="n">
        <f aca="false">1000*COUNT(Q$24:Q591)/N$16</f>
        <v>91.4065014483425</v>
      </c>
      <c r="J591" s="0" t="n">
        <f aca="false">$F$22*H591+$E$22*G591+$D$22</f>
        <v>786.139248748511</v>
      </c>
      <c r="K591" s="0" t="n">
        <f aca="false">J591/$F$9</f>
        <v>0.412648235188325</v>
      </c>
      <c r="L591" s="0" t="n">
        <f aca="false">K591*M591</f>
        <v>0.00205267691683929</v>
      </c>
      <c r="M591" s="0" t="n">
        <f aca="false">N591</f>
        <v>0.00497439887487337</v>
      </c>
      <c r="N591" s="0" t="n">
        <f aca="false">3600/(B591*N$15)</f>
        <v>0.00497439887487337</v>
      </c>
      <c r="O591" s="0" t="n">
        <f aca="false">ROUND(A591*P$13,0)</f>
        <v>695091</v>
      </c>
      <c r="P591" s="0" t="n">
        <f aca="false">O591-O590</f>
        <v>1244</v>
      </c>
      <c r="Q591" s="0" t="n">
        <f aca="false">F$9*(Q$23-P$13*1000/(P591*N$16))*P$13/SUM(P$24:P591)</f>
        <v>813.931865067116</v>
      </c>
      <c r="R591" s="0" t="n">
        <f aca="false">F$9*((Q$23^2 - (P$13*1000/(P591*N$16))^2)/2)/(1000*COUNT(Q$24:Q591)/N$16)</f>
        <v>813.955289199396</v>
      </c>
    </row>
    <row r="592" customFormat="false" ht="13.8" hidden="false" customHeight="false" outlineLevel="0" collapsed="false">
      <c r="A592" s="0" t="n">
        <f aca="false">SUM(M$23:M592)</f>
        <v>2.78533690668956</v>
      </c>
      <c r="B592" s="0" t="n">
        <f aca="false">C592*3600/1609.344</f>
        <v>72.3659618117347</v>
      </c>
      <c r="C592" s="0" t="n">
        <f aca="false">G592</f>
        <v>32.3504795683179</v>
      </c>
      <c r="D592" s="0" t="n">
        <f aca="false">(C592+C591)/2</f>
        <v>32.3515059067763</v>
      </c>
      <c r="E592" s="0" t="n">
        <f aca="false">F592*$F$9</f>
        <v>7.82114038893895</v>
      </c>
      <c r="F592" s="0" t="n">
        <f aca="false">(C591-C592)/0.5</f>
        <v>0.00410535383367971</v>
      </c>
      <c r="G592" s="0" t="n">
        <f aca="false">G591-L591</f>
        <v>32.3504795683179</v>
      </c>
      <c r="H592" s="0" t="n">
        <f aca="false">G592*G592</f>
        <v>1046.55352830015</v>
      </c>
      <c r="I592" s="0" t="n">
        <f aca="false">1000*COUNT(Q$24:Q592)/N$16</f>
        <v>91.5674283875121</v>
      </c>
      <c r="J592" s="0" t="n">
        <f aca="false">$F$22*H592+$E$22*G592+$D$22</f>
        <v>786.067102657393</v>
      </c>
      <c r="K592" s="0" t="n">
        <f aca="false">J592/$F$9</f>
        <v>0.412610365361545</v>
      </c>
      <c r="L592" s="0" t="n">
        <f aca="false">K592*M592</f>
        <v>0.00205261877008687</v>
      </c>
      <c r="M592" s="0" t="n">
        <f aca="false">N592</f>
        <v>0.00497471450647704</v>
      </c>
      <c r="N592" s="0" t="n">
        <f aca="false">3600/(B592*N$15)</f>
        <v>0.00497471450647704</v>
      </c>
      <c r="O592" s="0" t="n">
        <f aca="false">ROUND(A592*P$13,0)</f>
        <v>696334</v>
      </c>
      <c r="P592" s="0" t="n">
        <f aca="false">O592-O591</f>
        <v>1243</v>
      </c>
      <c r="Q592" s="0" t="n">
        <f aca="false">F$9*(Q$23-P$13*1000/(P592*N$16))*P$13/SUM(P$24:P592)</f>
        <v>794.649849802058</v>
      </c>
      <c r="R592" s="0" t="n">
        <f aca="false">F$9*((Q$23^2 - (P$13*1000/(P592*N$16))^2)/2)/(1000*COUNT(Q$24:Q592)/N$16)</f>
        <v>795.01105334295</v>
      </c>
    </row>
    <row r="593" customFormat="false" ht="13.8" hidden="false" customHeight="false" outlineLevel="0" collapsed="false">
      <c r="A593" s="0" t="n">
        <f aca="false">SUM(M$23:M593)</f>
        <v>2.79031193685875</v>
      </c>
      <c r="B593" s="0" t="n">
        <f aca="false">C593*3600/1609.344</f>
        <v>72.3613702343141</v>
      </c>
      <c r="C593" s="0" t="n">
        <f aca="false">G593</f>
        <v>32.3484269495478</v>
      </c>
      <c r="D593" s="0" t="n">
        <f aca="false">(C593+C592)/2</f>
        <v>32.3494532589328</v>
      </c>
      <c r="E593" s="0" t="n">
        <f aca="false">F593*$F$9</f>
        <v>7.82091883730745</v>
      </c>
      <c r="F593" s="0" t="n">
        <f aca="false">(C592-C593)/0.5</f>
        <v>0.00410523754017333</v>
      </c>
      <c r="G593" s="0" t="n">
        <f aca="false">G592-L592</f>
        <v>32.3484269495478</v>
      </c>
      <c r="H593" s="0" t="n">
        <f aca="false">G593*G593</f>
        <v>1046.42072611023</v>
      </c>
      <c r="I593" s="0" t="n">
        <f aca="false">1000*COUNT(Q$24:Q593)/N$16</f>
        <v>91.7283553266817</v>
      </c>
      <c r="J593" s="0" t="n">
        <f aca="false">$F$22*H593+$E$22*G593+$D$22</f>
        <v>785.994962698844</v>
      </c>
      <c r="K593" s="0" t="n">
        <f aca="false">J593/$F$9</f>
        <v>0.412572498753779</v>
      </c>
      <c r="L593" s="0" t="n">
        <f aca="false">K593*M593</f>
        <v>0.00205256062828021</v>
      </c>
      <c r="M593" s="0" t="n">
        <f aca="false">N593</f>
        <v>0.00497503016919498</v>
      </c>
      <c r="N593" s="0" t="n">
        <f aca="false">3600/(B593*N$15)</f>
        <v>0.00497503016919498</v>
      </c>
      <c r="O593" s="0" t="n">
        <f aca="false">ROUND(A593*P$13,0)</f>
        <v>697578</v>
      </c>
      <c r="P593" s="0" t="n">
        <f aca="false">O593-O592</f>
        <v>1244</v>
      </c>
      <c r="Q593" s="0" t="n">
        <f aca="false">F$9*(Q$23-P$13*1000/(P593*N$16))*P$13/SUM(P$24:P593)</f>
        <v>811.025040686648</v>
      </c>
      <c r="R593" s="0" t="n">
        <f aca="false">F$9*((Q$23^2 - (P$13*1000/(P593*N$16))^2)/2)/(1000*COUNT(Q$24:Q593)/N$16)</f>
        <v>811.099305728521</v>
      </c>
    </row>
    <row r="594" customFormat="false" ht="13.8" hidden="false" customHeight="false" outlineLevel="0" collapsed="false">
      <c r="A594" s="0" t="n">
        <f aca="false">SUM(M$23:M594)</f>
        <v>2.79528728272179</v>
      </c>
      <c r="B594" s="0" t="n">
        <f aca="false">C594*3600/1609.344</f>
        <v>72.3567787869531</v>
      </c>
      <c r="C594" s="0" t="n">
        <f aca="false">G594</f>
        <v>32.3463743889195</v>
      </c>
      <c r="D594" s="0" t="n">
        <f aca="false">(C594+C593)/2</f>
        <v>32.3474006692336</v>
      </c>
      <c r="E594" s="0" t="n">
        <f aca="false">F594*$F$9</f>
        <v>7.8206973045189</v>
      </c>
      <c r="F594" s="0" t="n">
        <f aca="false">(C593-C594)/0.5</f>
        <v>0.00410512125655771</v>
      </c>
      <c r="G594" s="0" t="n">
        <f aca="false">G593-L593</f>
        <v>32.3463743889195</v>
      </c>
      <c r="H594" s="0" t="n">
        <f aca="false">G594*G594</f>
        <v>1046.28793610815</v>
      </c>
      <c r="I594" s="0" t="n">
        <f aca="false">1000*COUNT(Q$24:Q594)/N$16</f>
        <v>91.8892822658513</v>
      </c>
      <c r="J594" s="0" t="n">
        <f aca="false">$F$22*H594+$E$22*G594+$D$22</f>
        <v>785.922828872342</v>
      </c>
      <c r="K594" s="0" t="n">
        <f aca="false">J594/$F$9</f>
        <v>0.412534635364754</v>
      </c>
      <c r="L594" s="0" t="n">
        <f aca="false">K594*M594</f>
        <v>0.00205250249141951</v>
      </c>
      <c r="M594" s="0" t="n">
        <f aca="false">N594</f>
        <v>0.00497534586303216</v>
      </c>
      <c r="N594" s="0" t="n">
        <f aca="false">3600/(B594*N$15)</f>
        <v>0.00497534586303216</v>
      </c>
      <c r="O594" s="0" t="n">
        <f aca="false">ROUND(A594*P$13,0)</f>
        <v>698822</v>
      </c>
      <c r="P594" s="0" t="n">
        <f aca="false">O594-O593</f>
        <v>1244</v>
      </c>
      <c r="Q594" s="0" t="n">
        <f aca="false">F$9*(Q$23-P$13*1000/(P594*N$16))*P$13/SUM(P$24:P594)</f>
        <v>809.57882031141</v>
      </c>
      <c r="R594" s="0" t="n">
        <f aca="false">F$9*((Q$23^2 - (P$13*1000/(P594*N$16))^2)/2)/(1000*COUNT(Q$24:Q594)/N$16)</f>
        <v>809.678816576632</v>
      </c>
    </row>
    <row r="595" customFormat="false" ht="13.8" hidden="false" customHeight="false" outlineLevel="0" collapsed="false">
      <c r="A595" s="0" t="n">
        <f aca="false">SUM(M$23:M595)</f>
        <v>2.80026294430978</v>
      </c>
      <c r="B595" s="0" t="n">
        <f aca="false">C595*3600/1609.344</f>
        <v>72.3521874696405</v>
      </c>
      <c r="C595" s="0" t="n">
        <f aca="false">G595</f>
        <v>32.3443218864281</v>
      </c>
      <c r="D595" s="0" t="n">
        <f aca="false">(C595+C594)/2</f>
        <v>32.3453481376738</v>
      </c>
      <c r="E595" s="0" t="n">
        <f aca="false">F595*$F$9</f>
        <v>7.82047579057331</v>
      </c>
      <c r="F595" s="0" t="n">
        <f aca="false">(C594-C595)/0.5</f>
        <v>0.00410500498283284</v>
      </c>
      <c r="G595" s="0" t="n">
        <f aca="false">G594-L594</f>
        <v>32.3443218864281</v>
      </c>
      <c r="H595" s="0" t="n">
        <f aca="false">G595*G595</f>
        <v>1046.15515829287</v>
      </c>
      <c r="I595" s="0" t="n">
        <f aca="false">1000*COUNT(Q$24:Q595)/N$16</f>
        <v>92.0502092050209</v>
      </c>
      <c r="J595" s="0" t="n">
        <f aca="false">$F$22*H595+$E$22*G595+$D$22</f>
        <v>785.850701177366</v>
      </c>
      <c r="K595" s="0" t="n">
        <f aca="false">J595/$F$9</f>
        <v>0.412496775194196</v>
      </c>
      <c r="L595" s="0" t="n">
        <f aca="false">K595*M595</f>
        <v>0.00205244435950498</v>
      </c>
      <c r="M595" s="0" t="n">
        <f aca="false">N595</f>
        <v>0.00497566158799357</v>
      </c>
      <c r="N595" s="0" t="n">
        <f aca="false">3600/(B595*N$15)</f>
        <v>0.00497566158799357</v>
      </c>
      <c r="O595" s="0" t="n">
        <f aca="false">ROUND(A595*P$13,0)</f>
        <v>700066</v>
      </c>
      <c r="P595" s="0" t="n">
        <f aca="false">O595-O594</f>
        <v>1244</v>
      </c>
      <c r="Q595" s="0" t="n">
        <f aca="false">F$9*(Q$23-P$13*1000/(P595*N$16))*P$13/SUM(P$24:P595)</f>
        <v>808.137748557358</v>
      </c>
      <c r="R595" s="0" t="n">
        <f aca="false">F$9*((Q$23^2 - (P$13*1000/(P595*N$16))^2)/2)/(1000*COUNT(Q$24:Q595)/N$16)</f>
        <v>808.26329417003</v>
      </c>
    </row>
    <row r="596" customFormat="false" ht="13.8" hidden="false" customHeight="false" outlineLevel="0" collapsed="false">
      <c r="A596" s="0" t="n">
        <f aca="false">SUM(M$23:M596)</f>
        <v>2.80523892165386</v>
      </c>
      <c r="B596" s="0" t="n">
        <f aca="false">C596*3600/1609.344</f>
        <v>72.3475962823653</v>
      </c>
      <c r="C596" s="0" t="n">
        <f aca="false">G596</f>
        <v>32.3422694420686</v>
      </c>
      <c r="D596" s="0" t="n">
        <f aca="false">(C596+C595)/2</f>
        <v>32.3432956642483</v>
      </c>
      <c r="E596" s="0" t="n">
        <f aca="false">F596*$F$9</f>
        <v>7.82025429549774</v>
      </c>
      <c r="F596" s="0" t="n">
        <f aca="false">(C595-C596)/0.5</f>
        <v>0.00410488871901293</v>
      </c>
      <c r="G596" s="0" t="n">
        <f aca="false">G595-L595</f>
        <v>32.3422694420686</v>
      </c>
      <c r="H596" s="0" t="n">
        <f aca="false">G596*G596</f>
        <v>1046.02239266336</v>
      </c>
      <c r="I596" s="0" t="n">
        <f aca="false">1000*COUNT(Q$24:Q596)/N$16</f>
        <v>92.2111361441905</v>
      </c>
      <c r="J596" s="0" t="n">
        <f aca="false">$F$22*H596+$E$22*G596+$D$22</f>
        <v>785.778579613395</v>
      </c>
      <c r="K596" s="0" t="n">
        <f aca="false">J596/$F$9</f>
        <v>0.412458918241831</v>
      </c>
      <c r="L596" s="0" t="n">
        <f aca="false">K596*M596</f>
        <v>0.00205238623253683</v>
      </c>
      <c r="M596" s="0" t="n">
        <f aca="false">N596</f>
        <v>0.0049759773440842</v>
      </c>
      <c r="N596" s="0" t="n">
        <f aca="false">3600/(B596*N$15)</f>
        <v>0.0049759773440842</v>
      </c>
      <c r="O596" s="0" t="n">
        <f aca="false">ROUND(A596*P$13,0)</f>
        <v>701310</v>
      </c>
      <c r="P596" s="0" t="n">
        <f aca="false">O596-O595</f>
        <v>1244</v>
      </c>
      <c r="Q596" s="0" t="n">
        <f aca="false">F$9*(Q$23-P$13*1000/(P596*N$16))*P$13/SUM(P$24:P596)</f>
        <v>806.701797979298</v>
      </c>
      <c r="R596" s="0" t="n">
        <f aca="false">F$9*((Q$23^2 - (P$13*1000/(P596*N$16))^2)/2)/(1000*COUNT(Q$24:Q596)/N$16)</f>
        <v>806.852712504812</v>
      </c>
    </row>
    <row r="597" customFormat="false" ht="13.8" hidden="false" customHeight="false" outlineLevel="0" collapsed="false">
      <c r="A597" s="0" t="n">
        <f aca="false">SUM(M$23:M597)</f>
        <v>2.81021521478517</v>
      </c>
      <c r="B597" s="0" t="n">
        <f aca="false">C597*3600/1609.344</f>
        <v>72.3430052251164</v>
      </c>
      <c r="C597" s="0" t="n">
        <f aca="false">G597</f>
        <v>32.340217055836</v>
      </c>
      <c r="D597" s="0" t="n">
        <f aca="false">(C597+C596)/2</f>
        <v>32.3412432489523</v>
      </c>
      <c r="E597" s="0" t="n">
        <f aca="false">F597*$F$9</f>
        <v>7.82003281923805</v>
      </c>
      <c r="F597" s="0" t="n">
        <f aca="false">(C596-C597)/0.5</f>
        <v>0.00410477246506957</v>
      </c>
      <c r="G597" s="0" t="n">
        <f aca="false">G596-L596</f>
        <v>32.340217055836</v>
      </c>
      <c r="H597" s="0" t="n">
        <f aca="false">G597*G597</f>
        <v>1045.88963921859</v>
      </c>
      <c r="I597" s="0" t="n">
        <f aca="false">1000*COUNT(Q$24:Q597)/N$16</f>
        <v>92.3720630833602</v>
      </c>
      <c r="J597" s="0" t="n">
        <f aca="false">$F$22*H597+$E$22*G597+$D$22</f>
        <v>785.706464179907</v>
      </c>
      <c r="K597" s="0" t="n">
        <f aca="false">J597/$F$9</f>
        <v>0.412421064507387</v>
      </c>
      <c r="L597" s="0" t="n">
        <f aca="false">K597*M597</f>
        <v>0.00205232811051527</v>
      </c>
      <c r="M597" s="0" t="n">
        <f aca="false">N597</f>
        <v>0.00497629313130903</v>
      </c>
      <c r="N597" s="0" t="n">
        <f aca="false">3600/(B597*N$15)</f>
        <v>0.00497629313130903</v>
      </c>
      <c r="O597" s="0" t="n">
        <f aca="false">ROUND(A597*P$13,0)</f>
        <v>702554</v>
      </c>
      <c r="P597" s="0" t="n">
        <f aca="false">O597-O596</f>
        <v>1244</v>
      </c>
      <c r="Q597" s="0" t="n">
        <f aca="false">F$9*(Q$23-P$13*1000/(P597*N$16))*P$13/SUM(P$24:P597)</f>
        <v>805.270941326757</v>
      </c>
      <c r="R597" s="0" t="n">
        <f aca="false">F$9*((Q$23^2 - (P$13*1000/(P597*N$16))^2)/2)/(1000*COUNT(Q$24:Q597)/N$16)</f>
        <v>805.447045758288</v>
      </c>
    </row>
    <row r="598" customFormat="false" ht="13.8" hidden="false" customHeight="false" outlineLevel="0" collapsed="false">
      <c r="A598" s="0" t="n">
        <f aca="false">SUM(M$23:M598)</f>
        <v>2.81519182373485</v>
      </c>
      <c r="B598" s="0" t="n">
        <f aca="false">C598*3600/1609.344</f>
        <v>72.3384142978828</v>
      </c>
      <c r="C598" s="0" t="n">
        <f aca="false">G598</f>
        <v>32.3381647277255</v>
      </c>
      <c r="D598" s="0" t="n">
        <f aca="false">(C598+C597)/2</f>
        <v>32.3391908917808</v>
      </c>
      <c r="E598" s="0" t="n">
        <f aca="false">F598*$F$9</f>
        <v>7.81981136184838</v>
      </c>
      <c r="F598" s="0" t="n">
        <f aca="false">(C597-C598)/0.5</f>
        <v>0.00410465622103118</v>
      </c>
      <c r="G598" s="0" t="n">
        <f aca="false">G597-L597</f>
        <v>32.3381647277255</v>
      </c>
      <c r="H598" s="0" t="n">
        <f aca="false">G598*G598</f>
        <v>1045.75689795751</v>
      </c>
      <c r="I598" s="0" t="n">
        <f aca="false">1000*COUNT(Q$24:Q598)/N$16</f>
        <v>92.5329900225298</v>
      </c>
      <c r="J598" s="0" t="n">
        <f aca="false">$F$22*H598+$E$22*G598+$D$22</f>
        <v>785.634354876382</v>
      </c>
      <c r="K598" s="0" t="n">
        <f aca="false">J598/$F$9</f>
        <v>0.412383213990589</v>
      </c>
      <c r="L598" s="0" t="n">
        <f aca="false">K598*M598</f>
        <v>0.0020522699934405</v>
      </c>
      <c r="M598" s="0" t="n">
        <f aca="false">N598</f>
        <v>0.00497660894967304</v>
      </c>
      <c r="N598" s="0" t="n">
        <f aca="false">3600/(B598*N$15)</f>
        <v>0.00497660894967304</v>
      </c>
      <c r="O598" s="0" t="n">
        <f aca="false">ROUND(A598*P$13,0)</f>
        <v>703798</v>
      </c>
      <c r="P598" s="0" t="n">
        <f aca="false">O598-O597</f>
        <v>1244</v>
      </c>
      <c r="Q598" s="0" t="n">
        <f aca="false">F$9*(Q$23-P$13*1000/(P598*N$16))*P$13/SUM(P$24:P598)</f>
        <v>803.845151542257</v>
      </c>
      <c r="R598" s="0" t="n">
        <f aca="false">F$9*((Q$23^2 - (P$13*1000/(P598*N$16))^2)/2)/(1000*COUNT(Q$24:Q598)/N$16)</f>
        <v>804.046268287404</v>
      </c>
    </row>
    <row r="599" customFormat="false" ht="13.8" hidden="false" customHeight="false" outlineLevel="0" collapsed="false">
      <c r="A599" s="0" t="n">
        <f aca="false">SUM(M$23:M599)</f>
        <v>2.82016874853403</v>
      </c>
      <c r="B599" s="0" t="n">
        <f aca="false">C599*3600/1609.344</f>
        <v>72.3338235006534</v>
      </c>
      <c r="C599" s="0" t="n">
        <f aca="false">G599</f>
        <v>32.3361124577321</v>
      </c>
      <c r="D599" s="0" t="n">
        <f aca="false">(C599+C598)/2</f>
        <v>32.3371385927288</v>
      </c>
      <c r="E599" s="0" t="n">
        <f aca="false">F599*$F$9</f>
        <v>7.81958992330167</v>
      </c>
      <c r="F599" s="0" t="n">
        <f aca="false">(C598-C599)/0.5</f>
        <v>0.00410453998688354</v>
      </c>
      <c r="G599" s="0" t="n">
        <f aca="false">G598-L598</f>
        <v>32.3361124577321</v>
      </c>
      <c r="H599" s="0" t="n">
        <f aca="false">G599*G599</f>
        <v>1045.6241688791</v>
      </c>
      <c r="I599" s="0" t="n">
        <f aca="false">1000*COUNT(Q$24:Q599)/N$16</f>
        <v>92.6939169616994</v>
      </c>
      <c r="J599" s="0" t="n">
        <f aca="false">$F$22*H599+$E$22*G599+$D$22</f>
        <v>785.562251702299</v>
      </c>
      <c r="K599" s="0" t="n">
        <f aca="false">J599/$F$9</f>
        <v>0.412345366691164</v>
      </c>
      <c r="L599" s="0" t="n">
        <f aca="false">K599*M599</f>
        <v>0.00205221188131273</v>
      </c>
      <c r="M599" s="0" t="n">
        <f aca="false">N599</f>
        <v>0.00497692479918123</v>
      </c>
      <c r="N599" s="0" t="n">
        <f aca="false">3600/(B599*N$15)</f>
        <v>0.00497692479918123</v>
      </c>
      <c r="O599" s="0" t="n">
        <f aca="false">ROUND(A599*P$13,0)</f>
        <v>705042</v>
      </c>
      <c r="P599" s="0" t="n">
        <f aca="false">O599-O598</f>
        <v>1244</v>
      </c>
      <c r="Q599" s="0" t="n">
        <f aca="false">F$9*(Q$23-P$13*1000/(P599*N$16))*P$13/SUM(P$24:P599)</f>
        <v>802.424401759609</v>
      </c>
      <c r="R599" s="0" t="n">
        <f aca="false">F$9*((Q$23^2 - (P$13*1000/(P599*N$16))^2)/2)/(1000*COUNT(Q$24:Q599)/N$16)</f>
        <v>802.650354627183</v>
      </c>
    </row>
    <row r="600" customFormat="false" ht="13.8" hidden="false" customHeight="false" outlineLevel="0" collapsed="false">
      <c r="A600" s="0" t="n">
        <f aca="false">SUM(M$23:M600)</f>
        <v>2.82514598921387</v>
      </c>
      <c r="B600" s="0" t="n">
        <f aca="false">C600*3600/1609.344</f>
        <v>72.3292328334171</v>
      </c>
      <c r="C600" s="0" t="n">
        <f aca="false">G600</f>
        <v>32.3340602458508</v>
      </c>
      <c r="D600" s="0" t="n">
        <f aca="false">(C600+C599)/2</f>
        <v>32.3350863517914</v>
      </c>
      <c r="E600" s="0" t="n">
        <f aca="false">F600*$F$9</f>
        <v>7.8193685035979</v>
      </c>
      <c r="F600" s="0" t="n">
        <f aca="false">(C599-C600)/0.5</f>
        <v>0.00410442376262665</v>
      </c>
      <c r="G600" s="0" t="n">
        <f aca="false">G599-L599</f>
        <v>32.3340602458508</v>
      </c>
      <c r="H600" s="0" t="n">
        <f aca="false">G600*G600</f>
        <v>1045.49145198231</v>
      </c>
      <c r="I600" s="0" t="n">
        <f aca="false">1000*COUNT(Q$24:Q600)/N$16</f>
        <v>92.854843900869</v>
      </c>
      <c r="J600" s="0" t="n">
        <f aca="false">$F$22*H600+$E$22*G600+$D$22</f>
        <v>785.490154657135</v>
      </c>
      <c r="K600" s="0" t="n">
        <f aca="false">J600/$F$9</f>
        <v>0.412307522608838</v>
      </c>
      <c r="L600" s="0" t="n">
        <f aca="false">K600*M600</f>
        <v>0.00205215377413217</v>
      </c>
      <c r="M600" s="0" t="n">
        <f aca="false">N600</f>
        <v>0.00497724067983858</v>
      </c>
      <c r="N600" s="0" t="n">
        <f aca="false">3600/(B600*N$15)</f>
        <v>0.00497724067983858</v>
      </c>
      <c r="O600" s="0" t="n">
        <f aca="false">ROUND(A600*P$13,0)</f>
        <v>706286</v>
      </c>
      <c r="P600" s="0" t="n">
        <f aca="false">O600-O599</f>
        <v>1244</v>
      </c>
      <c r="Q600" s="0" t="n">
        <f aca="false">F$9*(Q$23-P$13*1000/(P600*N$16))*P$13/SUM(P$24:P600)</f>
        <v>801.008665302228</v>
      </c>
      <c r="R600" s="0" t="n">
        <f aca="false">F$9*((Q$23^2 - (P$13*1000/(P600*N$16))^2)/2)/(1000*COUNT(Q$24:Q600)/N$16)</f>
        <v>801.259279489181</v>
      </c>
    </row>
    <row r="601" customFormat="false" ht="13.8" hidden="false" customHeight="false" outlineLevel="0" collapsed="false">
      <c r="A601" s="0" t="n">
        <f aca="false">SUM(M$23:M601)</f>
        <v>2.83012354580552</v>
      </c>
      <c r="B601" s="0" t="n">
        <f aca="false">C601*3600/1609.344</f>
        <v>72.3246422961629</v>
      </c>
      <c r="C601" s="0" t="n">
        <f aca="false">G601</f>
        <v>32.3320080920766</v>
      </c>
      <c r="D601" s="0" t="n">
        <f aca="false">(C601+C600)/2</f>
        <v>32.3330341689637</v>
      </c>
      <c r="E601" s="0" t="n">
        <f aca="false">F601*$F$9</f>
        <v>7.81914710273709</v>
      </c>
      <c r="F601" s="0" t="n">
        <f aca="false">(C600-C601)/0.5</f>
        <v>0.00410430754826052</v>
      </c>
      <c r="G601" s="0" t="n">
        <f aca="false">G600-L600</f>
        <v>32.3320080920766</v>
      </c>
      <c r="H601" s="0" t="n">
        <f aca="false">G601*G601</f>
        <v>1045.35874726611</v>
      </c>
      <c r="I601" s="0" t="n">
        <f aca="false">1000*COUNT(Q$24:Q601)/N$16</f>
        <v>93.0157708400386</v>
      </c>
      <c r="J601" s="0" t="n">
        <f aca="false">$F$22*H601+$E$22*G601+$D$22</f>
        <v>785.418063740371</v>
      </c>
      <c r="K601" s="0" t="n">
        <f aca="false">J601/$F$9</f>
        <v>0.412269681743338</v>
      </c>
      <c r="L601" s="0" t="n">
        <f aca="false">K601*M601</f>
        <v>0.00205209567189904</v>
      </c>
      <c r="M601" s="0" t="n">
        <f aca="false">N601</f>
        <v>0.00497755659165009</v>
      </c>
      <c r="N601" s="0" t="n">
        <f aca="false">3600/(B601*N$15)</f>
        <v>0.00497755659165009</v>
      </c>
      <c r="O601" s="0" t="n">
        <f aca="false">ROUND(A601*P$13,0)</f>
        <v>707531</v>
      </c>
      <c r="P601" s="0" t="n">
        <f aca="false">O601-O600</f>
        <v>1245</v>
      </c>
      <c r="Q601" s="0" t="n">
        <f aca="false">F$9*(Q$23-P$13*1000/(P601*N$16))*P$13/SUM(P$24:P601)</f>
        <v>817.112594888891</v>
      </c>
      <c r="R601" s="0" t="n">
        <f aca="false">F$9*((Q$23^2 - (P$13*1000/(P601*N$16))^2)/2)/(1000*COUNT(Q$24:Q601)/N$16)</f>
        <v>817.07251905942</v>
      </c>
    </row>
    <row r="602" customFormat="false" ht="13.8" hidden="false" customHeight="false" outlineLevel="0" collapsed="false">
      <c r="A602" s="0" t="n">
        <f aca="false">SUM(M$23:M602)</f>
        <v>2.83510141834014</v>
      </c>
      <c r="B602" s="0" t="n">
        <f aca="false">C602*3600/1609.344</f>
        <v>72.3200518888796</v>
      </c>
      <c r="C602" s="0" t="n">
        <f aca="false">G602</f>
        <v>32.3299559964047</v>
      </c>
      <c r="D602" s="0" t="n">
        <f aca="false">(C602+C601)/2</f>
        <v>32.3309820442407</v>
      </c>
      <c r="E602" s="0" t="n">
        <f aca="false">F602*$F$9</f>
        <v>7.8189257207463</v>
      </c>
      <c r="F602" s="0" t="n">
        <f aca="false">(C601-C602)/0.5</f>
        <v>0.00410419134379936</v>
      </c>
      <c r="G602" s="0" t="n">
        <f aca="false">G601-L601</f>
        <v>32.3299559964047</v>
      </c>
      <c r="H602" s="0" t="n">
        <f aca="false">G602*G602</f>
        <v>1045.22605472947</v>
      </c>
      <c r="I602" s="0" t="n">
        <f aca="false">1000*COUNT(Q$24:Q602)/N$16</f>
        <v>93.1766977792082</v>
      </c>
      <c r="J602" s="0" t="n">
        <f aca="false">$F$22*H602+$E$22*G602+$D$22</f>
        <v>785.345978951485</v>
      </c>
      <c r="K602" s="0" t="n">
        <f aca="false">J602/$F$9</f>
        <v>0.412231844094392</v>
      </c>
      <c r="L602" s="0" t="n">
        <f aca="false">K602*M602</f>
        <v>0.00205203757461353</v>
      </c>
      <c r="M602" s="0" t="n">
        <f aca="false">N602</f>
        <v>0.00497787253462073</v>
      </c>
      <c r="N602" s="0" t="n">
        <f aca="false">3600/(B602*N$15)</f>
        <v>0.00497787253462073</v>
      </c>
      <c r="O602" s="0" t="n">
        <f aca="false">ROUND(A602*P$13,0)</f>
        <v>708775</v>
      </c>
      <c r="P602" s="0" t="n">
        <f aca="false">O602-O601</f>
        <v>1244</v>
      </c>
      <c r="Q602" s="0" t="n">
        <f aca="false">F$9*(Q$23-P$13*1000/(P602*N$16))*P$13/SUM(P$24:P602)</f>
        <v>798.19099852777</v>
      </c>
      <c r="R602" s="0" t="n">
        <f aca="false">F$9*((Q$23^2 - (P$13*1000/(P602*N$16))^2)/2)/(1000*COUNT(Q$24:Q602)/N$16)</f>
        <v>798.491544499581</v>
      </c>
    </row>
    <row r="603" customFormat="false" ht="13.8" hidden="false" customHeight="false" outlineLevel="0" collapsed="false">
      <c r="A603" s="0" t="n">
        <f aca="false">SUM(M$23:M603)</f>
        <v>2.84007960684889</v>
      </c>
      <c r="B603" s="0" t="n">
        <f aca="false">C603*3600/1609.344</f>
        <v>72.3154616115563</v>
      </c>
      <c r="C603" s="0" t="n">
        <f aca="false">G603</f>
        <v>32.3279039588301</v>
      </c>
      <c r="D603" s="0" t="n">
        <f aca="false">(C603+C602)/2</f>
        <v>32.3289299776174</v>
      </c>
      <c r="E603" s="0" t="n">
        <f aca="false">F603*$F$9</f>
        <v>7.81870435759847</v>
      </c>
      <c r="F603" s="0" t="n">
        <f aca="false">(C602-C603)/0.5</f>
        <v>0.00410407514922895</v>
      </c>
      <c r="G603" s="0" t="n">
        <f aca="false">G602-L602</f>
        <v>32.3279039588301</v>
      </c>
      <c r="H603" s="0" t="n">
        <f aca="false">G603*G603</f>
        <v>1045.09337437134</v>
      </c>
      <c r="I603" s="0" t="n">
        <f aca="false">1000*COUNT(Q$24:Q603)/N$16</f>
        <v>93.3376247183779</v>
      </c>
      <c r="J603" s="0" t="n">
        <f aca="false">$F$22*H603+$E$22*G603+$D$22</f>
        <v>785.273900289957</v>
      </c>
      <c r="K603" s="0" t="n">
        <f aca="false">J603/$F$9</f>
        <v>0.412194009661724</v>
      </c>
      <c r="L603" s="0" t="n">
        <f aca="false">K603*M603</f>
        <v>0.00205197948227585</v>
      </c>
      <c r="M603" s="0" t="n">
        <f aca="false">N603</f>
        <v>0.00497818850875551</v>
      </c>
      <c r="N603" s="0" t="n">
        <f aca="false">3600/(B603*N$15)</f>
        <v>0.00497818850875551</v>
      </c>
      <c r="O603" s="0" t="n">
        <f aca="false">ROUND(A603*P$13,0)</f>
        <v>710020</v>
      </c>
      <c r="P603" s="0" t="n">
        <f aca="false">O603-O602</f>
        <v>1245</v>
      </c>
      <c r="Q603" s="0" t="n">
        <f aca="false">F$9*(Q$23-P$13*1000/(P603*N$16))*P$13/SUM(P$24:P603)</f>
        <v>814.243328715986</v>
      </c>
      <c r="R603" s="0" t="n">
        <f aca="false">F$9*((Q$23^2 - (P$13*1000/(P603*N$16))^2)/2)/(1000*COUNT(Q$24:Q603)/N$16)</f>
        <v>814.255027614387</v>
      </c>
    </row>
    <row r="604" customFormat="false" ht="13.8" hidden="false" customHeight="false" outlineLevel="0" collapsed="false">
      <c r="A604" s="0" t="n">
        <f aca="false">SUM(M$23:M604)</f>
        <v>2.84505811136295</v>
      </c>
      <c r="B604" s="0" t="n">
        <f aca="false">C604*3600/1609.344</f>
        <v>72.3108714641819</v>
      </c>
      <c r="C604" s="0" t="n">
        <f aca="false">G604</f>
        <v>32.3258519793479</v>
      </c>
      <c r="D604" s="0" t="n">
        <f aca="false">(C604+C603)/2</f>
        <v>32.326877969089</v>
      </c>
      <c r="E604" s="0" t="n">
        <f aca="false">F604*$F$9</f>
        <v>7.81848301329358</v>
      </c>
      <c r="F604" s="0" t="n">
        <f aca="false">(C603-C604)/0.5</f>
        <v>0.00410395896454929</v>
      </c>
      <c r="G604" s="0" t="n">
        <f aca="false">G603-L603</f>
        <v>32.3258519793479</v>
      </c>
      <c r="H604" s="0" t="n">
        <f aca="false">G604*G604</f>
        <v>1044.96070619071</v>
      </c>
      <c r="I604" s="0" t="n">
        <f aca="false">1000*COUNT(Q$24:Q604)/N$16</f>
        <v>93.4985516575475</v>
      </c>
      <c r="J604" s="0" t="n">
        <f aca="false">$F$22*H604+$E$22*G604+$D$22</f>
        <v>785.201827755265</v>
      </c>
      <c r="K604" s="0" t="n">
        <f aca="false">J604/$F$9</f>
        <v>0.412156178445061</v>
      </c>
      <c r="L604" s="0" t="n">
        <f aca="false">K604*M604</f>
        <v>0.00205192139488622</v>
      </c>
      <c r="M604" s="0" t="n">
        <f aca="false">N604</f>
        <v>0.00497850451405942</v>
      </c>
      <c r="N604" s="0" t="n">
        <f aca="false">3600/(B604*N$15)</f>
        <v>0.00497850451405942</v>
      </c>
      <c r="O604" s="0" t="n">
        <f aca="false">ROUND(A604*P$13,0)</f>
        <v>711265</v>
      </c>
      <c r="P604" s="0" t="n">
        <f aca="false">O604-O603</f>
        <v>1245</v>
      </c>
      <c r="Q604" s="0" t="n">
        <f aca="false">F$9*(Q$23-P$13*1000/(P604*N$16))*P$13/SUM(P$24:P604)</f>
        <v>812.815666538226</v>
      </c>
      <c r="R604" s="0" t="n">
        <f aca="false">F$9*((Q$23^2 - (P$13*1000/(P604*N$16))^2)/2)/(1000*COUNT(Q$24:Q604)/N$16)</f>
        <v>812.85355596617</v>
      </c>
    </row>
    <row r="605" customFormat="false" ht="13.8" hidden="false" customHeight="false" outlineLevel="0" collapsed="false">
      <c r="A605" s="0" t="n">
        <f aca="false">SUM(M$23:M605)</f>
        <v>2.85003693191349</v>
      </c>
      <c r="B605" s="0" t="n">
        <f aca="false">C605*3600/1609.344</f>
        <v>72.3062814467452</v>
      </c>
      <c r="C605" s="0" t="n">
        <f aca="false">G605</f>
        <v>32.323800057953</v>
      </c>
      <c r="D605" s="0" t="n">
        <f aca="false">(C605+C604)/2</f>
        <v>32.3248260186504</v>
      </c>
      <c r="E605" s="0" t="n">
        <f aca="false">F605*$F$9</f>
        <v>7.81826168785872</v>
      </c>
      <c r="F605" s="0" t="n">
        <f aca="false">(C604-C605)/0.5</f>
        <v>0.0041038427897746</v>
      </c>
      <c r="G605" s="0" t="n">
        <f aca="false">G604-L604</f>
        <v>32.323800057953</v>
      </c>
      <c r="H605" s="0" t="n">
        <f aca="false">G605*G605</f>
        <v>1044.82805018652</v>
      </c>
      <c r="I605" s="0" t="n">
        <f aca="false">1000*COUNT(Q$24:Q605)/N$16</f>
        <v>93.6594785967171</v>
      </c>
      <c r="J605" s="0" t="n">
        <f aca="false">$F$22*H605+$E$22*G605+$D$22</f>
        <v>785.129761346889</v>
      </c>
      <c r="K605" s="0" t="n">
        <f aca="false">J605/$F$9</f>
        <v>0.412118350444132</v>
      </c>
      <c r="L605" s="0" t="n">
        <f aca="false">K605*M605</f>
        <v>0.00205186331244484</v>
      </c>
      <c r="M605" s="0" t="n">
        <f aca="false">N605</f>
        <v>0.00497882055053746</v>
      </c>
      <c r="N605" s="0" t="n">
        <f aca="false">3600/(B605*N$15)</f>
        <v>0.00497882055053746</v>
      </c>
      <c r="O605" s="0" t="n">
        <f aca="false">ROUND(A605*P$13,0)</f>
        <v>712509</v>
      </c>
      <c r="P605" s="0" t="n">
        <f aca="false">O605-O604</f>
        <v>1244</v>
      </c>
      <c r="Q605" s="0" t="n">
        <f aca="false">F$9*(Q$23-P$13*1000/(P605*N$16))*P$13/SUM(P$24:P605)</f>
        <v>794.000913503536</v>
      </c>
      <c r="R605" s="0" t="n">
        <f aca="false">F$9*((Q$23^2 - (P$13*1000/(P605*N$16))^2)/2)/(1000*COUNT(Q$24:Q605)/N$16)</f>
        <v>794.375608703191</v>
      </c>
    </row>
    <row r="606" customFormat="false" ht="13.8" hidden="false" customHeight="false" outlineLevel="0" collapsed="false">
      <c r="A606" s="0" t="n">
        <f aca="false">SUM(M$23:M606)</f>
        <v>2.85501606853168</v>
      </c>
      <c r="B606" s="0" t="n">
        <f aca="false">C606*3600/1609.344</f>
        <v>72.3016915592352</v>
      </c>
      <c r="C606" s="0" t="n">
        <f aca="false">G606</f>
        <v>32.3217481946405</v>
      </c>
      <c r="D606" s="0" t="n">
        <f aca="false">(C606+C605)/2</f>
        <v>32.3227741262967</v>
      </c>
      <c r="E606" s="0" t="n">
        <f aca="false">F606*$F$9</f>
        <v>7.81804038126681</v>
      </c>
      <c r="F606" s="0" t="n">
        <f aca="false">(C605-C606)/0.5</f>
        <v>0.00410372662489067</v>
      </c>
      <c r="G606" s="0" t="n">
        <f aca="false">G605-L605</f>
        <v>32.3217481946405</v>
      </c>
      <c r="H606" s="0" t="n">
        <f aca="false">G606*G606</f>
        <v>1044.69540635775</v>
      </c>
      <c r="I606" s="0" t="n">
        <f aca="false">1000*COUNT(Q$24:Q606)/N$16</f>
        <v>93.8204055358867</v>
      </c>
      <c r="J606" s="0" t="n">
        <f aca="false">$F$22*H606+$E$22*G606+$D$22</f>
        <v>785.057701064309</v>
      </c>
      <c r="K606" s="0" t="n">
        <f aca="false">J606/$F$9</f>
        <v>0.412080525658661</v>
      </c>
      <c r="L606" s="0" t="n">
        <f aca="false">K606*M606</f>
        <v>0.00205180523495192</v>
      </c>
      <c r="M606" s="0" t="n">
        <f aca="false">N606</f>
        <v>0.00497913661819461</v>
      </c>
      <c r="N606" s="0" t="n">
        <f aca="false">3600/(B606*N$15)</f>
        <v>0.00497913661819461</v>
      </c>
      <c r="O606" s="0" t="n">
        <f aca="false">ROUND(A606*P$13,0)</f>
        <v>713754</v>
      </c>
      <c r="P606" s="0" t="n">
        <f aca="false">O606-O605</f>
        <v>1245</v>
      </c>
      <c r="Q606" s="0" t="n">
        <f aca="false">F$9*(Q$23-P$13*1000/(P606*N$16))*P$13/SUM(P$24:P606)</f>
        <v>809.976445659509</v>
      </c>
      <c r="R606" s="0" t="n">
        <f aca="false">F$9*((Q$23^2 - (P$13*1000/(P606*N$16))^2)/2)/(1000*COUNT(Q$24:Q606)/N$16)</f>
        <v>810.065036048619</v>
      </c>
    </row>
    <row r="607" customFormat="false" ht="13.8" hidden="false" customHeight="false" outlineLevel="0" collapsed="false">
      <c r="A607" s="0" t="n">
        <f aca="false">SUM(M$23:M607)</f>
        <v>2.85999552124872</v>
      </c>
      <c r="B607" s="0" t="n">
        <f aca="false">C607*3600/1609.344</f>
        <v>72.297101801641</v>
      </c>
      <c r="C607" s="0" t="n">
        <f aca="false">G607</f>
        <v>32.3196963894056</v>
      </c>
      <c r="D607" s="0" t="n">
        <f aca="false">(C607+C606)/2</f>
        <v>32.320722292023</v>
      </c>
      <c r="E607" s="0" t="n">
        <f aca="false">F607*$F$9</f>
        <v>7.81781909351785</v>
      </c>
      <c r="F607" s="0" t="n">
        <f aca="false">(C606-C607)/0.5</f>
        <v>0.00410361046989749</v>
      </c>
      <c r="G607" s="0" t="n">
        <f aca="false">G606-L606</f>
        <v>32.3196963894056</v>
      </c>
      <c r="H607" s="0" t="n">
        <f aca="false">G607*G607</f>
        <v>1044.56277470336</v>
      </c>
      <c r="I607" s="0" t="n">
        <f aca="false">1000*COUNT(Q$24:Q607)/N$16</f>
        <v>93.9813324750563</v>
      </c>
      <c r="J607" s="0" t="n">
        <f aca="false">$F$22*H607+$E$22*G607+$D$22</f>
        <v>784.985646907002</v>
      </c>
      <c r="K607" s="0" t="n">
        <f aca="false">J607/$F$9</f>
        <v>0.412042704088375</v>
      </c>
      <c r="L607" s="0" t="n">
        <f aca="false">K607*M607</f>
        <v>0.00205174716240767</v>
      </c>
      <c r="M607" s="0" t="n">
        <f aca="false">N607</f>
        <v>0.00497945271703587</v>
      </c>
      <c r="N607" s="0" t="n">
        <f aca="false">3600/(B607*N$15)</f>
        <v>0.00497945271703587</v>
      </c>
      <c r="O607" s="0" t="n">
        <f aca="false">ROUND(A607*P$13,0)</f>
        <v>714999</v>
      </c>
      <c r="P607" s="0" t="n">
        <f aca="false">O607-O606</f>
        <v>1245</v>
      </c>
      <c r="Q607" s="0" t="n">
        <f aca="false">F$9*(Q$23-P$13*1000/(P607*N$16))*P$13/SUM(P$24:P607)</f>
        <v>808.563694065788</v>
      </c>
      <c r="R607" s="0" t="n">
        <f aca="false">F$9*((Q$23^2 - (P$13*1000/(P607*N$16))^2)/2)/(1000*COUNT(Q$24:Q607)/N$16)</f>
        <v>808.677938384152</v>
      </c>
    </row>
    <row r="608" customFormat="false" ht="13.8" hidden="false" customHeight="false" outlineLevel="0" collapsed="false">
      <c r="A608" s="0" t="n">
        <f aca="false">SUM(M$23:M608)</f>
        <v>2.86497529009579</v>
      </c>
      <c r="B608" s="0" t="n">
        <f aca="false">C608*3600/1609.344</f>
        <v>72.2925121739513</v>
      </c>
      <c r="C608" s="0" t="n">
        <f aca="false">G608</f>
        <v>32.3176446422432</v>
      </c>
      <c r="D608" s="0" t="n">
        <f aca="false">(C608+C607)/2</f>
        <v>32.3186705158244</v>
      </c>
      <c r="E608" s="0" t="n">
        <f aca="false">F608*$F$9</f>
        <v>7.81759782463892</v>
      </c>
      <c r="F608" s="0" t="n">
        <f aca="false">(C607-C608)/0.5</f>
        <v>0.00410349432480928</v>
      </c>
      <c r="G608" s="0" t="n">
        <f aca="false">G607-L607</f>
        <v>32.3176446422432</v>
      </c>
      <c r="H608" s="0" t="n">
        <f aca="false">G608*G608</f>
        <v>1044.43015522231</v>
      </c>
      <c r="I608" s="0" t="n">
        <f aca="false">1000*COUNT(Q$24:Q608)/N$16</f>
        <v>94.142259414226</v>
      </c>
      <c r="J608" s="0" t="n">
        <f aca="false">$F$22*H608+$E$22*G608+$D$22</f>
        <v>784.913598874449</v>
      </c>
      <c r="K608" s="0" t="n">
        <f aca="false">J608/$F$9</f>
        <v>0.412004885733003</v>
      </c>
      <c r="L608" s="0" t="n">
        <f aca="false">K608*M608</f>
        <v>0.0020516890948123</v>
      </c>
      <c r="M608" s="0" t="n">
        <f aca="false">N608</f>
        <v>0.00497976884706625</v>
      </c>
      <c r="N608" s="0" t="n">
        <f aca="false">3600/(B608*N$15)</f>
        <v>0.00497976884706625</v>
      </c>
      <c r="O608" s="0" t="n">
        <f aca="false">ROUND(A608*P$13,0)</f>
        <v>716244</v>
      </c>
      <c r="P608" s="0" t="n">
        <f aca="false">O608-O607</f>
        <v>1245</v>
      </c>
      <c r="Q608" s="0" t="n">
        <f aca="false">F$9*(Q$23-P$13*1000/(P608*N$16))*P$13/SUM(P$24:P608)</f>
        <v>807.155862101445</v>
      </c>
      <c r="R608" s="0" t="n">
        <f aca="false">F$9*((Q$23^2 - (P$13*1000/(P608*N$16))^2)/2)/(1000*COUNT(Q$24:Q608)/N$16)</f>
        <v>807.295582933923</v>
      </c>
    </row>
    <row r="609" customFormat="false" ht="13.8" hidden="false" customHeight="false" outlineLevel="0" collapsed="false">
      <c r="A609" s="0" t="n">
        <f aca="false">SUM(M$23:M609)</f>
        <v>2.86995537510408</v>
      </c>
      <c r="B609" s="0" t="n">
        <f aca="false">C609*3600/1609.344</f>
        <v>72.2879226761551</v>
      </c>
      <c r="C609" s="0" t="n">
        <f aca="false">G609</f>
        <v>32.3155929531484</v>
      </c>
      <c r="D609" s="0" t="n">
        <f aca="false">(C609+C608)/2</f>
        <v>32.3166187976958</v>
      </c>
      <c r="E609" s="0" t="n">
        <f aca="false">F609*$F$9</f>
        <v>7.81737657463001</v>
      </c>
      <c r="F609" s="0" t="n">
        <f aca="false">(C608-C609)/0.5</f>
        <v>0.00410337818962603</v>
      </c>
      <c r="G609" s="0" t="n">
        <f aca="false">G608-L608</f>
        <v>32.3155929531484</v>
      </c>
      <c r="H609" s="0" t="n">
        <f aca="false">G609*G609</f>
        <v>1044.29754791357</v>
      </c>
      <c r="I609" s="0" t="n">
        <f aca="false">1000*COUNT(Q$24:Q609)/N$16</f>
        <v>94.3031863533956</v>
      </c>
      <c r="J609" s="0" t="n">
        <f aca="false">$F$22*H609+$E$22*G609+$D$22</f>
        <v>784.841556966129</v>
      </c>
      <c r="K609" s="0" t="n">
        <f aca="false">J609/$F$9</f>
        <v>0.411967070592269</v>
      </c>
      <c r="L609" s="0" t="n">
        <f aca="false">K609*M609</f>
        <v>0.00205163103216601</v>
      </c>
      <c r="M609" s="0" t="n">
        <f aca="false">N609</f>
        <v>0.00498008500829074</v>
      </c>
      <c r="N609" s="0" t="n">
        <f aca="false">3600/(B609*N$15)</f>
        <v>0.00498008500829074</v>
      </c>
      <c r="O609" s="0" t="n">
        <f aca="false">ROUND(A609*P$13,0)</f>
        <v>717489</v>
      </c>
      <c r="P609" s="0" t="n">
        <f aca="false">O609-O608</f>
        <v>1245</v>
      </c>
      <c r="Q609" s="0" t="n">
        <f aca="false">F$9*(Q$23-P$13*1000/(P609*N$16))*P$13/SUM(P$24:P609)</f>
        <v>805.752924113682</v>
      </c>
      <c r="R609" s="0" t="n">
        <f aca="false">F$9*((Q$23^2 - (P$13*1000/(P609*N$16))^2)/2)/(1000*COUNT(Q$24:Q609)/N$16)</f>
        <v>805.917945420384</v>
      </c>
    </row>
    <row r="610" customFormat="false" ht="13.8" hidden="false" customHeight="false" outlineLevel="0" collapsed="false">
      <c r="A610" s="0" t="n">
        <f aca="false">SUM(M$23:M610)</f>
        <v>2.87493577630479</v>
      </c>
      <c r="B610" s="0" t="n">
        <f aca="false">C610*3600/1609.344</f>
        <v>72.2833333082413</v>
      </c>
      <c r="C610" s="0" t="n">
        <f aca="false">G610</f>
        <v>32.3135413221162</v>
      </c>
      <c r="D610" s="0" t="n">
        <f aca="false">(C610+C609)/2</f>
        <v>32.3145671376323</v>
      </c>
      <c r="E610" s="0" t="n">
        <f aca="false">F610*$F$9</f>
        <v>7.81715534346405</v>
      </c>
      <c r="F610" s="0" t="n">
        <f aca="false">(C609-C610)/0.5</f>
        <v>0.00410326206433354</v>
      </c>
      <c r="G610" s="0" t="n">
        <f aca="false">G609-L609</f>
        <v>32.3135413221162</v>
      </c>
      <c r="H610" s="0" t="n">
        <f aca="false">G610*G610</f>
        <v>1044.16495277611</v>
      </c>
      <c r="I610" s="0" t="n">
        <f aca="false">1000*COUNT(Q$24:Q610)/N$16</f>
        <v>94.4641132925652</v>
      </c>
      <c r="J610" s="0" t="n">
        <f aca="false">$F$22*H610+$E$22*G610+$D$22</f>
        <v>784.769521181521</v>
      </c>
      <c r="K610" s="0" t="n">
        <f aca="false">J610/$F$9</f>
        <v>0.4119292586659</v>
      </c>
      <c r="L610" s="0" t="n">
        <f aca="false">K610*M610</f>
        <v>0.00205157297446902</v>
      </c>
      <c r="M610" s="0" t="n">
        <f aca="false">N610</f>
        <v>0.00498040120071434</v>
      </c>
      <c r="N610" s="0" t="n">
        <f aca="false">3600/(B610*N$15)</f>
        <v>0.00498040120071434</v>
      </c>
      <c r="O610" s="0" t="n">
        <f aca="false">ROUND(A610*P$13,0)</f>
        <v>718734</v>
      </c>
      <c r="P610" s="0" t="n">
        <f aca="false">O610-O609</f>
        <v>1245</v>
      </c>
      <c r="Q610" s="0" t="n">
        <f aca="false">F$9*(Q$23-P$13*1000/(P610*N$16))*P$13/SUM(P$24:P610)</f>
        <v>804.354854627746</v>
      </c>
      <c r="R610" s="0" t="n">
        <f aca="false">F$9*((Q$23^2 - (P$13*1000/(P610*N$16))^2)/2)/(1000*COUNT(Q$24:Q610)/N$16)</f>
        <v>804.545001731422</v>
      </c>
    </row>
    <row r="611" customFormat="false" ht="13.8" hidden="false" customHeight="false" outlineLevel="0" collapsed="false">
      <c r="A611" s="0" t="n">
        <f aca="false">SUM(M$23:M611)</f>
        <v>2.87991649372913</v>
      </c>
      <c r="B611" s="0" t="n">
        <f aca="false">C611*3600/1609.344</f>
        <v>72.2787440701989</v>
      </c>
      <c r="C611" s="0" t="n">
        <f aca="false">G611</f>
        <v>32.3114897491417</v>
      </c>
      <c r="D611" s="0" t="n">
        <f aca="false">(C611+C610)/2</f>
        <v>32.312515535629</v>
      </c>
      <c r="E611" s="0" t="n">
        <f aca="false">F611*$F$9</f>
        <v>7.81693413114104</v>
      </c>
      <c r="F611" s="0" t="n">
        <f aca="false">(C610-C611)/0.5</f>
        <v>0.0041031459489318</v>
      </c>
      <c r="G611" s="0" t="n">
        <f aca="false">G610-L610</f>
        <v>32.3114897491417</v>
      </c>
      <c r="H611" s="0" t="n">
        <f aca="false">G611*G611</f>
        <v>1044.03236980889</v>
      </c>
      <c r="I611" s="0" t="n">
        <f aca="false">1000*COUNT(Q$24:Q611)/N$16</f>
        <v>94.6250402317348</v>
      </c>
      <c r="J611" s="0" t="n">
        <f aca="false">$F$22*H611+$E$22*G611+$D$22</f>
        <v>784.697491520105</v>
      </c>
      <c r="K611" s="0" t="n">
        <f aca="false">J611/$F$9</f>
        <v>0.411891449953625</v>
      </c>
      <c r="L611" s="0" t="n">
        <f aca="false">K611*M611</f>
        <v>0.00205151492172153</v>
      </c>
      <c r="M611" s="0" t="n">
        <f aca="false">N611</f>
        <v>0.00498071742434206</v>
      </c>
      <c r="N611" s="0" t="n">
        <f aca="false">3600/(B611*N$15)</f>
        <v>0.00498071742434206</v>
      </c>
      <c r="O611" s="0" t="n">
        <f aca="false">ROUND(A611*P$13,0)</f>
        <v>719979</v>
      </c>
      <c r="P611" s="0" t="n">
        <f aca="false">O611-O610</f>
        <v>1245</v>
      </c>
      <c r="Q611" s="0" t="n">
        <f aca="false">F$9*(Q$23-P$13*1000/(P611*N$16))*P$13/SUM(P$24:P611)</f>
        <v>802.961628345382</v>
      </c>
      <c r="R611" s="0" t="n">
        <f aca="false">F$9*((Q$23^2 - (P$13*1000/(P611*N$16))^2)/2)/(1000*COUNT(Q$24:Q611)/N$16)</f>
        <v>803.176727918954</v>
      </c>
    </row>
    <row r="612" customFormat="false" ht="13.8" hidden="false" customHeight="false" outlineLevel="0" collapsed="false">
      <c r="A612" s="0" t="n">
        <f aca="false">SUM(M$23:M612)</f>
        <v>2.88489752740831</v>
      </c>
      <c r="B612" s="0" t="n">
        <f aca="false">C612*3600/1609.344</f>
        <v>72.2741549620168</v>
      </c>
      <c r="C612" s="0" t="n">
        <f aca="false">G612</f>
        <v>32.30943823422</v>
      </c>
      <c r="D612" s="0" t="n">
        <f aca="false">(C612+C611)/2</f>
        <v>32.3104639916809</v>
      </c>
      <c r="E612" s="0" t="n">
        <f aca="false">F612*$F$9</f>
        <v>7.81671293771514</v>
      </c>
      <c r="F612" s="0" t="n">
        <f aca="false">(C611-C612)/0.5</f>
        <v>0.00410302984344924</v>
      </c>
      <c r="G612" s="0" t="n">
        <f aca="false">G611-L611</f>
        <v>32.30943823422</v>
      </c>
      <c r="H612" s="0" t="n">
        <f aca="false">G612*G612</f>
        <v>1043.89979901088</v>
      </c>
      <c r="I612" s="0" t="n">
        <f aca="false">1000*COUNT(Q$24:Q612)/N$16</f>
        <v>94.7859671709044</v>
      </c>
      <c r="J612" s="0" t="n">
        <f aca="false">$F$22*H612+$E$22*G612+$D$22</f>
        <v>784.62546798136</v>
      </c>
      <c r="K612" s="0" t="n">
        <f aca="false">J612/$F$9</f>
        <v>0.411853644455168</v>
      </c>
      <c r="L612" s="0" t="n">
        <f aca="false">K612*M612</f>
        <v>0.00205145687392376</v>
      </c>
      <c r="M612" s="0" t="n">
        <f aca="false">N612</f>
        <v>0.00498103367917889</v>
      </c>
      <c r="N612" s="0" t="n">
        <f aca="false">3600/(B612*N$15)</f>
        <v>0.00498103367917889</v>
      </c>
      <c r="O612" s="0" t="n">
        <f aca="false">ROUND(A612*P$13,0)</f>
        <v>721224</v>
      </c>
      <c r="P612" s="0" t="n">
        <f aca="false">O612-O611</f>
        <v>1245</v>
      </c>
      <c r="Q612" s="0" t="n">
        <f aca="false">F$9*(Q$23-P$13*1000/(P612*N$16))*P$13/SUM(P$24:P612)</f>
        <v>801.573220143308</v>
      </c>
      <c r="R612" s="0" t="n">
        <f aca="false">F$9*((Q$23^2 - (P$13*1000/(P612*N$16))^2)/2)/(1000*COUNT(Q$24:Q612)/N$16)</f>
        <v>801.813100197529</v>
      </c>
    </row>
    <row r="613" customFormat="false" ht="13.8" hidden="false" customHeight="false" outlineLevel="0" collapsed="false">
      <c r="A613" s="0" t="n">
        <f aca="false">SUM(M$23:M613)</f>
        <v>2.88987887737354</v>
      </c>
      <c r="B613" s="0" t="n">
        <f aca="false">C613*3600/1609.344</f>
        <v>72.2695659836839</v>
      </c>
      <c r="C613" s="0" t="n">
        <f aca="false">G613</f>
        <v>32.3073867773461</v>
      </c>
      <c r="D613" s="0" t="n">
        <f aca="false">(C613+C612)/2</f>
        <v>32.308412505783</v>
      </c>
      <c r="E613" s="0" t="n">
        <f aca="false">F613*$F$9</f>
        <v>7.8164917631051</v>
      </c>
      <c r="F613" s="0" t="n">
        <f aca="false">(C612-C613)/0.5</f>
        <v>0.00410291374784322</v>
      </c>
      <c r="G613" s="0" t="n">
        <f aca="false">G612-L612</f>
        <v>32.3073867773461</v>
      </c>
      <c r="H613" s="0" t="n">
        <f aca="false">G613*G613</f>
        <v>1043.76724038104</v>
      </c>
      <c r="I613" s="0" t="n">
        <f aca="false">1000*COUNT(Q$24:Q613)/N$16</f>
        <v>94.946894110074</v>
      </c>
      <c r="J613" s="0" t="n">
        <f aca="false">$F$22*H613+$E$22*G613+$D$22</f>
        <v>784.553450564766</v>
      </c>
      <c r="K613" s="0" t="n">
        <f aca="false">J613/$F$9</f>
        <v>0.411815842170258</v>
      </c>
      <c r="L613" s="0" t="n">
        <f aca="false">K613*M613</f>
        <v>0.00205139883107591</v>
      </c>
      <c r="M613" s="0" t="n">
        <f aca="false">N613</f>
        <v>0.00498134996522985</v>
      </c>
      <c r="N613" s="0" t="n">
        <f aca="false">3600/(B613*N$15)</f>
        <v>0.00498134996522985</v>
      </c>
      <c r="O613" s="0" t="n">
        <f aca="false">ROUND(A613*P$13,0)</f>
        <v>722470</v>
      </c>
      <c r="P613" s="0" t="n">
        <f aca="false">O613-O612</f>
        <v>1246</v>
      </c>
      <c r="Q613" s="0" t="n">
        <f aca="false">F$9*(Q$23-P$13*1000/(P613*N$16))*P$13/SUM(P$24:P613)</f>
        <v>817.313985127751</v>
      </c>
      <c r="R613" s="0" t="n">
        <f aca="false">F$9*((Q$23^2 - (P$13*1000/(P613*N$16))^2)/2)/(1000*COUNT(Q$24:Q613)/N$16)</f>
        <v>817.263223103685</v>
      </c>
    </row>
    <row r="614" customFormat="false" ht="13.8" hidden="false" customHeight="false" outlineLevel="0" collapsed="false">
      <c r="A614" s="0" t="n">
        <f aca="false">SUM(M$23:M614)</f>
        <v>2.89486054365604</v>
      </c>
      <c r="B614" s="0" t="n">
        <f aca="false">C614*3600/1609.344</f>
        <v>72.2649771351892</v>
      </c>
      <c r="C614" s="0" t="n">
        <f aca="false">G614</f>
        <v>32.305335378515</v>
      </c>
      <c r="D614" s="0" t="n">
        <f aca="false">(C614+C613)/2</f>
        <v>32.3063610779305</v>
      </c>
      <c r="E614" s="0" t="n">
        <f aca="false">F614*$F$9</f>
        <v>7.81627060739217</v>
      </c>
      <c r="F614" s="0" t="n">
        <f aca="false">(C613-C614)/0.5</f>
        <v>0.00410279766215638</v>
      </c>
      <c r="G614" s="0" t="n">
        <f aca="false">G613-L613</f>
        <v>32.305335378515</v>
      </c>
      <c r="H614" s="0" t="n">
        <f aca="false">G614*G614</f>
        <v>1043.63469391833</v>
      </c>
      <c r="I614" s="0" t="n">
        <f aca="false">1000*COUNT(Q$24:Q614)/N$16</f>
        <v>95.1078210492436</v>
      </c>
      <c r="J614" s="0" t="n">
        <f aca="false">$F$22*H614+$E$22*G614+$D$22</f>
        <v>784.481439269802</v>
      </c>
      <c r="K614" s="0" t="n">
        <f aca="false">J614/$F$9</f>
        <v>0.41177804309862</v>
      </c>
      <c r="L614" s="0" t="n">
        <f aca="false">K614*M614</f>
        <v>0.00205134079317819</v>
      </c>
      <c r="M614" s="0" t="n">
        <f aca="false">N614</f>
        <v>0.00498166628249992</v>
      </c>
      <c r="N614" s="0" t="n">
        <f aca="false">3600/(B614*N$15)</f>
        <v>0.00498166628249992</v>
      </c>
      <c r="O614" s="0" t="n">
        <f aca="false">ROUND(A614*P$13,0)</f>
        <v>723715</v>
      </c>
      <c r="P614" s="0" t="n">
        <f aca="false">O614-O613</f>
        <v>1245</v>
      </c>
      <c r="Q614" s="0" t="n">
        <f aca="false">F$9*(Q$23-P$13*1000/(P614*N$16))*P$13/SUM(P$24:P614)</f>
        <v>798.809652755258</v>
      </c>
      <c r="R614" s="0" t="n">
        <f aca="false">F$9*((Q$23^2 - (P$13*1000/(P614*N$16))^2)/2)/(1000*COUNT(Q$24:Q614)/N$16)</f>
        <v>799.099688690939</v>
      </c>
    </row>
    <row r="615" customFormat="false" ht="13.8" hidden="false" customHeight="false" outlineLevel="0" collapsed="false">
      <c r="A615" s="0" t="n">
        <f aca="false">SUM(M$23:M615)</f>
        <v>2.89984252628704</v>
      </c>
      <c r="B615" s="0" t="n">
        <f aca="false">C615*3600/1609.344</f>
        <v>72.2603884165216</v>
      </c>
      <c r="C615" s="0" t="n">
        <f aca="false">G615</f>
        <v>32.3032840377218</v>
      </c>
      <c r="D615" s="0" t="n">
        <f aca="false">(C615+C614)/2</f>
        <v>32.3043097081184</v>
      </c>
      <c r="E615" s="0" t="n">
        <f aca="false">F615*$F$9</f>
        <v>7.81604947052219</v>
      </c>
      <c r="F615" s="0" t="n">
        <f aca="false">(C614-C615)/0.5</f>
        <v>0.00410268158636029</v>
      </c>
      <c r="G615" s="0" t="n">
        <f aca="false">G614-L614</f>
        <v>32.3032840377218</v>
      </c>
      <c r="H615" s="0" t="n">
        <f aca="false">G615*G615</f>
        <v>1043.50215962173</v>
      </c>
      <c r="I615" s="0" t="n">
        <f aca="false">1000*COUNT(Q$24:Q615)/N$16</f>
        <v>95.2687479884133</v>
      </c>
      <c r="J615" s="0" t="n">
        <f aca="false">$F$22*H615+$E$22*G615+$D$22</f>
        <v>784.409434095947</v>
      </c>
      <c r="K615" s="0" t="n">
        <f aca="false">J615/$F$9</f>
        <v>0.411740247239982</v>
      </c>
      <c r="L615" s="0" t="n">
        <f aca="false">K615*M615</f>
        <v>0.00205128276023082</v>
      </c>
      <c r="M615" s="0" t="n">
        <f aca="false">N615</f>
        <v>0.00498198263099413</v>
      </c>
      <c r="N615" s="0" t="n">
        <f aca="false">3600/(B615*N$15)</f>
        <v>0.00498198263099413</v>
      </c>
      <c r="O615" s="0" t="n">
        <f aca="false">ROUND(A615*P$13,0)</f>
        <v>724961</v>
      </c>
      <c r="P615" s="0" t="n">
        <f aca="false">O615-O614</f>
        <v>1246</v>
      </c>
      <c r="Q615" s="0" t="n">
        <f aca="false">F$9*(Q$23-P$13*1000/(P615*N$16))*P$13/SUM(P$24:P615)</f>
        <v>814.500999712741</v>
      </c>
      <c r="R615" s="0" t="n">
        <f aca="false">F$9*((Q$23^2 - (P$13*1000/(P615*N$16))^2)/2)/(1000*COUNT(Q$24:Q615)/N$16)</f>
        <v>814.502198701308</v>
      </c>
    </row>
    <row r="616" customFormat="false" ht="13.8" hidden="false" customHeight="false" outlineLevel="0" collapsed="false">
      <c r="A616" s="0" t="n">
        <f aca="false">SUM(M$23:M616)</f>
        <v>2.90482482529775</v>
      </c>
      <c r="B616" s="0" t="n">
        <f aca="false">C616*3600/1609.344</f>
        <v>72.25579982767</v>
      </c>
      <c r="C616" s="0" t="n">
        <f aca="false">G616</f>
        <v>32.3012327549616</v>
      </c>
      <c r="D616" s="0" t="n">
        <f aca="false">(C616+C615)/2</f>
        <v>32.3022583963417</v>
      </c>
      <c r="E616" s="0" t="n">
        <f aca="false">F616*$F$9</f>
        <v>7.81582835249516</v>
      </c>
      <c r="F616" s="0" t="n">
        <f aca="false">(C615-C616)/0.5</f>
        <v>0.00410256552045496</v>
      </c>
      <c r="G616" s="0" t="n">
        <f aca="false">G615-L615</f>
        <v>32.3012327549616</v>
      </c>
      <c r="H616" s="0" t="n">
        <f aca="false">G616*G616</f>
        <v>1043.3696374902</v>
      </c>
      <c r="I616" s="0" t="n">
        <f aca="false">1000*COUNT(Q$24:Q616)/N$16</f>
        <v>95.4296749275829</v>
      </c>
      <c r="J616" s="0" t="n">
        <f aca="false">$F$22*H616+$E$22*G616+$D$22</f>
        <v>784.337435042682</v>
      </c>
      <c r="K616" s="0" t="n">
        <f aca="false">J616/$F$9</f>
        <v>0.411702454594071</v>
      </c>
      <c r="L616" s="0" t="n">
        <f aca="false">K616*M616</f>
        <v>0.00205122473223399</v>
      </c>
      <c r="M616" s="0" t="n">
        <f aca="false">N616</f>
        <v>0.00498229901071747</v>
      </c>
      <c r="N616" s="0" t="n">
        <f aca="false">3600/(B616*N$15)</f>
        <v>0.00498229901071747</v>
      </c>
      <c r="O616" s="0" t="n">
        <f aca="false">ROUND(A616*P$13,0)</f>
        <v>726206</v>
      </c>
      <c r="P616" s="0" t="n">
        <f aca="false">O616-O615</f>
        <v>1245</v>
      </c>
      <c r="Q616" s="0" t="n">
        <f aca="false">F$9*(Q$23-P$13*1000/(P616*N$16))*P$13/SUM(P$24:P616)</f>
        <v>796.065075682774</v>
      </c>
      <c r="R616" s="0" t="n">
        <f aca="false">F$9*((Q$23^2 - (P$13*1000/(P616*N$16))^2)/2)/(1000*COUNT(Q$24:Q616)/N$16)</f>
        <v>796.404580128743</v>
      </c>
    </row>
    <row r="617" customFormat="false" ht="13.8" hidden="false" customHeight="false" outlineLevel="0" collapsed="false">
      <c r="A617" s="0" t="n">
        <f aca="false">SUM(M$23:M617)</f>
        <v>2.90980744071943</v>
      </c>
      <c r="B617" s="0" t="n">
        <f aca="false">C617*3600/1609.344</f>
        <v>72.2512113686233</v>
      </c>
      <c r="C617" s="0" t="n">
        <f aca="false">G617</f>
        <v>32.2991815302294</v>
      </c>
      <c r="D617" s="0" t="n">
        <f aca="false">(C617+C616)/2</f>
        <v>32.3002071425955</v>
      </c>
      <c r="E617" s="0" t="n">
        <f aca="false">F617*$F$9</f>
        <v>7.81560725336523</v>
      </c>
      <c r="F617" s="0" t="n">
        <f aca="false">(C616-C617)/0.5</f>
        <v>0.00410244946446881</v>
      </c>
      <c r="G617" s="0" t="n">
        <f aca="false">G616-L616</f>
        <v>32.2991815302294</v>
      </c>
      <c r="H617" s="0" t="n">
        <f aca="false">G617*G617</f>
        <v>1043.23712752271</v>
      </c>
      <c r="I617" s="0" t="n">
        <f aca="false">1000*COUNT(Q$24:Q617)/N$16</f>
        <v>95.5906018667525</v>
      </c>
      <c r="J617" s="0" t="n">
        <f aca="false">$F$22*H617+$E$22*G617+$D$22</f>
        <v>784.265442109486</v>
      </c>
      <c r="K617" s="0" t="n">
        <f aca="false">J617/$F$9</f>
        <v>0.411664665160613</v>
      </c>
      <c r="L617" s="0" t="n">
        <f aca="false">K617*M617</f>
        <v>0.00205116670918793</v>
      </c>
      <c r="M617" s="0" t="n">
        <f aca="false">N617</f>
        <v>0.00498261542167497</v>
      </c>
      <c r="N617" s="0" t="n">
        <f aca="false">3600/(B617*N$15)</f>
        <v>0.00498261542167497</v>
      </c>
      <c r="O617" s="0" t="n">
        <f aca="false">ROUND(A617*P$13,0)</f>
        <v>727452</v>
      </c>
      <c r="P617" s="0" t="n">
        <f aca="false">O617-O616</f>
        <v>1246</v>
      </c>
      <c r="Q617" s="0" t="n">
        <f aca="false">F$9*(Q$23-P$13*1000/(P617*N$16))*P$13/SUM(P$24:P617)</f>
        <v>811.707311034039</v>
      </c>
      <c r="R617" s="0" t="n">
        <f aca="false">F$9*((Q$23^2 - (P$13*1000/(P617*N$16))^2)/2)/(1000*COUNT(Q$24:Q617)/N$16)</f>
        <v>811.759767055849</v>
      </c>
    </row>
    <row r="618" customFormat="false" ht="13.8" hidden="false" customHeight="false" outlineLevel="0" collapsed="false">
      <c r="A618" s="0" t="n">
        <f aca="false">SUM(M$23:M618)</f>
        <v>2.9147903725833</v>
      </c>
      <c r="B618" s="0" t="n">
        <f aca="false">C618*3600/1609.344</f>
        <v>72.2466230393705</v>
      </c>
      <c r="C618" s="0" t="n">
        <f aca="false">G618</f>
        <v>32.2971303635202</v>
      </c>
      <c r="D618" s="0" t="n">
        <f aca="false">(C618+C617)/2</f>
        <v>32.2981559468748</v>
      </c>
      <c r="E618" s="0" t="n">
        <f aca="false">F618*$F$9</f>
        <v>7.81538617307825</v>
      </c>
      <c r="F618" s="0" t="n">
        <f aca="false">(C617-C618)/0.5</f>
        <v>0.00410233341837341</v>
      </c>
      <c r="G618" s="0" t="n">
        <f aca="false">G617-L617</f>
        <v>32.2971303635202</v>
      </c>
      <c r="H618" s="0" t="n">
        <f aca="false">G618*G618</f>
        <v>1043.10462971822</v>
      </c>
      <c r="I618" s="0" t="n">
        <f aca="false">1000*COUNT(Q$24:Q618)/N$16</f>
        <v>95.7515288059221</v>
      </c>
      <c r="J618" s="0" t="n">
        <f aca="false">$F$22*H618+$E$22*G618+$D$22</f>
        <v>784.19345529584</v>
      </c>
      <c r="K618" s="0" t="n">
        <f aca="false">J618/$F$9</f>
        <v>0.411626878939335</v>
      </c>
      <c r="L618" s="0" t="n">
        <f aca="false">K618*M618</f>
        <v>0.00205110869109284</v>
      </c>
      <c r="M618" s="0" t="n">
        <f aca="false">N618</f>
        <v>0.00498293186387161</v>
      </c>
      <c r="N618" s="0" t="n">
        <f aca="false">3600/(B618*N$15)</f>
        <v>0.00498293186387161</v>
      </c>
      <c r="O618" s="0" t="n">
        <f aca="false">ROUND(A618*P$13,0)</f>
        <v>728698</v>
      </c>
      <c r="P618" s="0" t="n">
        <f aca="false">O618-O617</f>
        <v>1246</v>
      </c>
      <c r="Q618" s="0" t="n">
        <f aca="false">F$9*(Q$23-P$13*1000/(P618*N$16))*P$13/SUM(P$24:P618)</f>
        <v>810.317084106201</v>
      </c>
      <c r="R618" s="0" t="n">
        <f aca="false">F$9*((Q$23^2 - (P$13*1000/(P618*N$16))^2)/2)/(1000*COUNT(Q$24:Q618)/N$16)</f>
        <v>810.395464926344</v>
      </c>
    </row>
    <row r="619" customFormat="false" ht="13.8" hidden="false" customHeight="false" outlineLevel="0" collapsed="false">
      <c r="A619" s="0" t="n">
        <f aca="false">SUM(M$23:M619)</f>
        <v>2.91977362092061</v>
      </c>
      <c r="B619" s="0" t="n">
        <f aca="false">C619*3600/1609.344</f>
        <v>72.2420348399004</v>
      </c>
      <c r="C619" s="0" t="n">
        <f aca="false">G619</f>
        <v>32.2950792548291</v>
      </c>
      <c r="D619" s="0" t="n">
        <f aca="false">(C619+C618)/2</f>
        <v>32.2961048091746</v>
      </c>
      <c r="E619" s="0" t="n">
        <f aca="false">F619*$F$9</f>
        <v>7.81516511166129</v>
      </c>
      <c r="F619" s="0" t="n">
        <f aca="false">(C618-C619)/0.5</f>
        <v>0.00410221738218297</v>
      </c>
      <c r="G619" s="0" t="n">
        <f aca="false">G618-L618</f>
        <v>32.2950792548291</v>
      </c>
      <c r="H619" s="0" t="n">
        <f aca="false">G619*G619</f>
        <v>1042.97214407569</v>
      </c>
      <c r="I619" s="0" t="n">
        <f aca="false">1000*COUNT(Q$24:Q619)/N$16</f>
        <v>95.9124557450917</v>
      </c>
      <c r="J619" s="0" t="n">
        <f aca="false">$F$22*H619+$E$22*G619+$D$22</f>
        <v>784.121474601221</v>
      </c>
      <c r="K619" s="0" t="n">
        <f aca="false">J619/$F$9</f>
        <v>0.411589095929965</v>
      </c>
      <c r="L619" s="0" t="n">
        <f aca="false">K619*M619</f>
        <v>0.00205105067794892</v>
      </c>
      <c r="M619" s="0" t="n">
        <f aca="false">N619</f>
        <v>0.00498324833731243</v>
      </c>
      <c r="N619" s="0" t="n">
        <f aca="false">3600/(B619*N$15)</f>
        <v>0.00498324833731243</v>
      </c>
      <c r="O619" s="0" t="n">
        <f aca="false">ROUND(A619*P$13,0)</f>
        <v>729943</v>
      </c>
      <c r="P619" s="0" t="n">
        <f aca="false">O619-O618</f>
        <v>1245</v>
      </c>
      <c r="Q619" s="0" t="n">
        <f aca="false">F$9*(Q$23-P$13*1000/(P619*N$16))*P$13/SUM(P$24:P619)</f>
        <v>791.982847533994</v>
      </c>
      <c r="R619" s="0" t="n">
        <f aca="false">F$9*((Q$23^2 - (P$13*1000/(P619*N$16))^2)/2)/(1000*COUNT(Q$24:Q619)/N$16)</f>
        <v>792.395832242189</v>
      </c>
    </row>
    <row r="620" customFormat="false" ht="13.8" hidden="false" customHeight="false" outlineLevel="0" collapsed="false">
      <c r="A620" s="0" t="n">
        <f aca="false">SUM(M$23:M620)</f>
        <v>2.92475718576261</v>
      </c>
      <c r="B620" s="0" t="n">
        <f aca="false">C620*3600/1609.344</f>
        <v>72.2374467702021</v>
      </c>
      <c r="C620" s="0" t="n">
        <f aca="false">G620</f>
        <v>32.2930282041511</v>
      </c>
      <c r="D620" s="0" t="n">
        <f aca="false">(C620+C619)/2</f>
        <v>32.2940537294901</v>
      </c>
      <c r="E620" s="0" t="n">
        <f aca="false">F620*$F$9</f>
        <v>7.81494406911436</v>
      </c>
      <c r="F620" s="0" t="n">
        <f aca="false">(C619-C620)/0.5</f>
        <v>0.0041021013558975</v>
      </c>
      <c r="G620" s="0" t="n">
        <f aca="false">G619-L619</f>
        <v>32.2930282041511</v>
      </c>
      <c r="H620" s="0" t="n">
        <f aca="false">G620*G620</f>
        <v>1042.8396705941</v>
      </c>
      <c r="I620" s="0" t="n">
        <f aca="false">1000*COUNT(Q$24:Q620)/N$16</f>
        <v>96.0733826842614</v>
      </c>
      <c r="J620" s="0" t="n">
        <f aca="false">$F$22*H620+$E$22*G620+$D$22</f>
        <v>784.049500025111</v>
      </c>
      <c r="K620" s="0" t="n">
        <f aca="false">J620/$F$9</f>
        <v>0.411551316132229</v>
      </c>
      <c r="L620" s="0" t="n">
        <f aca="false">K620*M620</f>
        <v>0.0020509926697564</v>
      </c>
      <c r="M620" s="0" t="n">
        <f aca="false">N620</f>
        <v>0.00498356484200242</v>
      </c>
      <c r="N620" s="0" t="n">
        <f aca="false">3600/(B620*N$15)</f>
        <v>0.00498356484200242</v>
      </c>
      <c r="O620" s="0" t="n">
        <f aca="false">ROUND(A620*P$13,0)</f>
        <v>731189</v>
      </c>
      <c r="P620" s="0" t="n">
        <f aca="false">O620-O619</f>
        <v>1246</v>
      </c>
      <c r="Q620" s="0" t="n">
        <f aca="false">F$9*(Q$23-P$13*1000/(P620*N$16))*P$13/SUM(P$24:P620)</f>
        <v>807.551974143573</v>
      </c>
      <c r="R620" s="0" t="n">
        <f aca="false">F$9*((Q$23^2 - (P$13*1000/(P620*N$16))^2)/2)/(1000*COUNT(Q$24:Q620)/N$16)</f>
        <v>807.680572246523</v>
      </c>
    </row>
    <row r="621" customFormat="false" ht="13.8" hidden="false" customHeight="false" outlineLevel="0" collapsed="false">
      <c r="A621" s="0" t="n">
        <f aca="false">SUM(M$23:M621)</f>
        <v>2.92974106714056</v>
      </c>
      <c r="B621" s="0" t="n">
        <f aca="false">C621*3600/1609.344</f>
        <v>72.2328588302643</v>
      </c>
      <c r="C621" s="0" t="n">
        <f aca="false">G621</f>
        <v>32.2909772114814</v>
      </c>
      <c r="D621" s="0" t="n">
        <f aca="false">(C621+C620)/2</f>
        <v>32.2920027078163</v>
      </c>
      <c r="E621" s="0" t="n">
        <f aca="false">F621*$F$9</f>
        <v>7.81472304543745</v>
      </c>
      <c r="F621" s="0" t="n">
        <f aca="false">(C620-C621)/0.5</f>
        <v>0.004101985339517</v>
      </c>
      <c r="G621" s="0" t="n">
        <f aca="false">G620-L620</f>
        <v>32.2909772114814</v>
      </c>
      <c r="H621" s="0" t="n">
        <f aca="false">G621*G621</f>
        <v>1042.70720927241</v>
      </c>
      <c r="I621" s="0" t="n">
        <f aca="false">1000*COUNT(Q$24:Q621)/N$16</f>
        <v>96.234309623431</v>
      </c>
      <c r="J621" s="0" t="n">
        <f aca="false">$F$22*H621+$E$22*G621+$D$22</f>
        <v>783.977531566989</v>
      </c>
      <c r="K621" s="0" t="n">
        <f aca="false">J621/$F$9</f>
        <v>0.411513539545854</v>
      </c>
      <c r="L621" s="0" t="n">
        <f aca="false">K621*M621</f>
        <v>0.00205093466651547</v>
      </c>
      <c r="M621" s="0" t="n">
        <f aca="false">N621</f>
        <v>0.0049838813779466</v>
      </c>
      <c r="N621" s="0" t="n">
        <f aca="false">3600/(B621*N$15)</f>
        <v>0.0049838813779466</v>
      </c>
      <c r="O621" s="0" t="n">
        <f aca="false">ROUND(A621*P$13,0)</f>
        <v>732435</v>
      </c>
      <c r="P621" s="0" t="n">
        <f aca="false">O621-O620</f>
        <v>1246</v>
      </c>
      <c r="Q621" s="0" t="n">
        <f aca="false">F$9*(Q$23-P$13*1000/(P621*N$16))*P$13/SUM(P$24:P621)</f>
        <v>806.175932570368</v>
      </c>
      <c r="R621" s="0" t="n">
        <f aca="false">F$9*((Q$23^2 - (P$13*1000/(P621*N$16))^2)/2)/(1000*COUNT(Q$24:Q621)/N$16)</f>
        <v>806.329935838084</v>
      </c>
    </row>
    <row r="622" customFormat="false" ht="13.8" hidden="false" customHeight="false" outlineLevel="0" collapsed="false">
      <c r="A622" s="0" t="n">
        <f aca="false">SUM(M$23:M622)</f>
        <v>2.93472526508571</v>
      </c>
      <c r="B622" s="0" t="n">
        <f aca="false">C622*3600/1609.344</f>
        <v>72.2282710200762</v>
      </c>
      <c r="C622" s="0" t="n">
        <f aca="false">G622</f>
        <v>32.2889262768149</v>
      </c>
      <c r="D622" s="0" t="n">
        <f aca="false">(C622+C621)/2</f>
        <v>32.2899517441481</v>
      </c>
      <c r="E622" s="0" t="n">
        <f aca="false">F622*$F$9</f>
        <v>7.81450204060349</v>
      </c>
      <c r="F622" s="0" t="n">
        <f aca="false">(C621-C622)/0.5</f>
        <v>0.00410186933302725</v>
      </c>
      <c r="G622" s="0" t="n">
        <f aca="false">G621-L621</f>
        <v>32.2889262768149</v>
      </c>
      <c r="H622" s="0" t="n">
        <f aca="false">G622*G622</f>
        <v>1042.57476010958</v>
      </c>
      <c r="I622" s="0" t="n">
        <f aca="false">1000*COUNT(Q$24:Q622)/N$16</f>
        <v>96.3952365626006</v>
      </c>
      <c r="J622" s="0" t="n">
        <f aca="false">$F$22*H622+$E$22*G622+$D$22</f>
        <v>783.905569226336</v>
      </c>
      <c r="K622" s="0" t="n">
        <f aca="false">J622/$F$9</f>
        <v>0.411475766170567</v>
      </c>
      <c r="L622" s="0" t="n">
        <f aca="false">K622*M622</f>
        <v>0.00205087666822635</v>
      </c>
      <c r="M622" s="0" t="n">
        <f aca="false">N622</f>
        <v>0.00498419794514999</v>
      </c>
      <c r="N622" s="0" t="n">
        <f aca="false">3600/(B622*N$15)</f>
        <v>0.00498419794514999</v>
      </c>
      <c r="O622" s="0" t="n">
        <f aca="false">ROUND(A622*P$13,0)</f>
        <v>733681</v>
      </c>
      <c r="P622" s="0" t="n">
        <f aca="false">O622-O621</f>
        <v>1246</v>
      </c>
      <c r="Q622" s="0" t="n">
        <f aca="false">F$9*(Q$23-P$13*1000/(P622*N$16))*P$13/SUM(P$24:P622)</f>
        <v>804.804572477775</v>
      </c>
      <c r="R622" s="0" t="n">
        <f aca="false">F$9*((Q$23^2 - (P$13*1000/(P622*N$16))^2)/2)/(1000*COUNT(Q$24:Q622)/N$16)</f>
        <v>804.983809067069</v>
      </c>
    </row>
    <row r="623" customFormat="false" ht="13.8" hidden="false" customHeight="false" outlineLevel="0" collapsed="false">
      <c r="A623" s="0" t="n">
        <f aca="false">SUM(M$23:M623)</f>
        <v>2.93970977962933</v>
      </c>
      <c r="B623" s="0" t="n">
        <f aca="false">C623*3600/1609.344</f>
        <v>72.2236833396265</v>
      </c>
      <c r="C623" s="0" t="n">
        <f aca="false">G623</f>
        <v>32.2868754001466</v>
      </c>
      <c r="D623" s="0" t="n">
        <f aca="false">(C623+C622)/2</f>
        <v>32.2879008384807</v>
      </c>
      <c r="E623" s="0" t="n">
        <f aca="false">F623*$F$9</f>
        <v>7.81428105466663</v>
      </c>
      <c r="F623" s="0" t="n">
        <f aca="false">(C622-C623)/0.5</f>
        <v>0.00410175333645668</v>
      </c>
      <c r="G623" s="0" t="n">
        <f aca="false">G622-L622</f>
        <v>32.2868754001466</v>
      </c>
      <c r="H623" s="0" t="n">
        <f aca="false">G623*G623</f>
        <v>1042.44232310459</v>
      </c>
      <c r="I623" s="0" t="n">
        <f aca="false">1000*COUNT(Q$24:Q623)/N$16</f>
        <v>96.5561635017702</v>
      </c>
      <c r="J623" s="0" t="n">
        <f aca="false">$F$22*H623+$E$22*G623+$D$22</f>
        <v>783.83361300263</v>
      </c>
      <c r="K623" s="0" t="n">
        <f aca="false">J623/$F$9</f>
        <v>0.411437996006095</v>
      </c>
      <c r="L623" s="0" t="n">
        <f aca="false">K623*M623</f>
        <v>0.00205081867488926</v>
      </c>
      <c r="M623" s="0" t="n">
        <f aca="false">N623</f>
        <v>0.00498451454361759</v>
      </c>
      <c r="N623" s="0" t="n">
        <f aca="false">3600/(B623*N$15)</f>
        <v>0.00498451454361759</v>
      </c>
      <c r="O623" s="0" t="n">
        <f aca="false">ROUND(A623*P$13,0)</f>
        <v>734927</v>
      </c>
      <c r="P623" s="0" t="n">
        <f aca="false">O623-O622</f>
        <v>1246</v>
      </c>
      <c r="Q623" s="0" t="n">
        <f aca="false">F$9*(Q$23-P$13*1000/(P623*N$16))*P$13/SUM(P$24:P623)</f>
        <v>803.437870015814</v>
      </c>
      <c r="R623" s="0" t="n">
        <f aca="false">F$9*((Q$23^2 - (P$13*1000/(P623*N$16))^2)/2)/(1000*COUNT(Q$24:Q623)/N$16)</f>
        <v>803.642169385291</v>
      </c>
    </row>
    <row r="624" customFormat="false" ht="13.8" hidden="false" customHeight="false" outlineLevel="0" collapsed="false">
      <c r="A624" s="0" t="n">
        <f aca="false">SUM(M$23:M624)</f>
        <v>2.94469461080268</v>
      </c>
      <c r="B624" s="0" t="n">
        <f aca="false">C624*3600/1609.344</f>
        <v>72.2190957889042</v>
      </c>
      <c r="C624" s="0" t="n">
        <f aca="false">G624</f>
        <v>32.2848245814717</v>
      </c>
      <c r="D624" s="0" t="n">
        <f aca="false">(C624+C623)/2</f>
        <v>32.2858499908092</v>
      </c>
      <c r="E624" s="0" t="n">
        <f aca="false">F624*$F$9</f>
        <v>7.81406008757273</v>
      </c>
      <c r="F624" s="0" t="n">
        <f aca="false">(C623-C624)/0.5</f>
        <v>0.00410163734977687</v>
      </c>
      <c r="G624" s="0" t="n">
        <f aca="false">G623-L623</f>
        <v>32.2848245814717</v>
      </c>
      <c r="H624" s="0" t="n">
        <f aca="false">G624*G624</f>
        <v>1042.3098982564</v>
      </c>
      <c r="I624" s="0" t="n">
        <f aca="false">1000*COUNT(Q$24:Q624)/N$16</f>
        <v>96.7170904409398</v>
      </c>
      <c r="J624" s="0" t="n">
        <f aca="false">$F$22*H624+$E$22*G624+$D$22</f>
        <v>783.761662895353</v>
      </c>
      <c r="K624" s="0" t="n">
        <f aca="false">J624/$F$9</f>
        <v>0.411400229052165</v>
      </c>
      <c r="L624" s="0" t="n">
        <f aca="false">K624*M624</f>
        <v>0.00205076068650439</v>
      </c>
      <c r="M624" s="0" t="n">
        <f aca="false">N624</f>
        <v>0.00498483117335444</v>
      </c>
      <c r="N624" s="0" t="n">
        <f aca="false">3600/(B624*N$15)</f>
        <v>0.00498483117335444</v>
      </c>
      <c r="O624" s="0" t="n">
        <f aca="false">ROUND(A624*P$13,0)</f>
        <v>736174</v>
      </c>
      <c r="P624" s="0" t="n">
        <f aca="false">O624-O623</f>
        <v>1247</v>
      </c>
      <c r="Q624" s="0" t="n">
        <f aca="false">F$9*(Q$23-P$13*1000/(P624*N$16))*P$13/SUM(P$24:P624)</f>
        <v>818.853930801181</v>
      </c>
      <c r="R624" s="0" t="n">
        <f aca="false">F$9*((Q$23^2 - (P$13*1000/(P624*N$16))^2)/2)/(1000*COUNT(Q$24:Q624)/N$16)</f>
        <v>818.766785069539</v>
      </c>
    </row>
    <row r="625" customFormat="false" ht="13.8" hidden="false" customHeight="false" outlineLevel="0" collapsed="false">
      <c r="A625" s="0" t="n">
        <f aca="false">SUM(M$23:M625)</f>
        <v>2.94967975863705</v>
      </c>
      <c r="B625" s="0" t="n">
        <f aca="false">C625*3600/1609.344</f>
        <v>72.2145083678983</v>
      </c>
      <c r="C625" s="0" t="n">
        <f aca="false">G625</f>
        <v>32.2827738207852</v>
      </c>
      <c r="D625" s="0" t="n">
        <f aca="false">(C625+C624)/2</f>
        <v>32.2837992011285</v>
      </c>
      <c r="E625" s="0" t="n">
        <f aca="false">F625*$F$9</f>
        <v>7.81383913934884</v>
      </c>
      <c r="F625" s="0" t="n">
        <f aca="false">(C624-C625)/0.5</f>
        <v>0.00410152137300202</v>
      </c>
      <c r="G625" s="0" t="n">
        <f aca="false">G624-L624</f>
        <v>32.2827738207852</v>
      </c>
      <c r="H625" s="0" t="n">
        <f aca="false">G625*G625</f>
        <v>1042.17748556398</v>
      </c>
      <c r="I625" s="0" t="n">
        <f aca="false">1000*COUNT(Q$24:Q625)/N$16</f>
        <v>96.8780173801094</v>
      </c>
      <c r="J625" s="0" t="n">
        <f aca="false">$F$22*H625+$E$22*G625+$D$22</f>
        <v>783.689718903983</v>
      </c>
      <c r="K625" s="0" t="n">
        <f aca="false">J625/$F$9</f>
        <v>0.411362465308505</v>
      </c>
      <c r="L625" s="0" t="n">
        <f aca="false">K625*M625</f>
        <v>0.00205070270307196</v>
      </c>
      <c r="M625" s="0" t="n">
        <f aca="false">N625</f>
        <v>0.00498514783436554</v>
      </c>
      <c r="N625" s="0" t="n">
        <f aca="false">3600/(B625*N$15)</f>
        <v>0.00498514783436554</v>
      </c>
      <c r="O625" s="0" t="n">
        <f aca="false">ROUND(A625*P$13,0)</f>
        <v>737420</v>
      </c>
      <c r="P625" s="0" t="n">
        <f aca="false">O625-O624</f>
        <v>1246</v>
      </c>
      <c r="Q625" s="0" t="n">
        <f aca="false">F$9*(Q$23-P$13*1000/(P625*N$16))*P$13/SUM(P$24:P625)</f>
        <v>800.717255783724</v>
      </c>
      <c r="R625" s="0" t="n">
        <f aca="false">F$9*((Q$23^2 - (P$13*1000/(P625*N$16))^2)/2)/(1000*COUNT(Q$24:Q625)/N$16)</f>
        <v>800.972261845805</v>
      </c>
    </row>
    <row r="626" customFormat="false" ht="13.8" hidden="false" customHeight="false" outlineLevel="0" collapsed="false">
      <c r="A626" s="0" t="n">
        <f aca="false">SUM(M$23:M626)</f>
        <v>2.9546652231637</v>
      </c>
      <c r="B626" s="0" t="n">
        <f aca="false">C626*3600/1609.344</f>
        <v>72.2099210765975</v>
      </c>
      <c r="C626" s="0" t="n">
        <f aca="false">G626</f>
        <v>32.2807231180822</v>
      </c>
      <c r="D626" s="0" t="n">
        <f aca="false">(C626+C625)/2</f>
        <v>32.2817484694337</v>
      </c>
      <c r="E626" s="0" t="n">
        <f aca="false">F626*$F$9</f>
        <v>7.81361821002206</v>
      </c>
      <c r="F626" s="0" t="n">
        <f aca="false">(C625-C626)/0.5</f>
        <v>0.00410140540614634</v>
      </c>
      <c r="G626" s="0" t="n">
        <f aca="false">G625-L625</f>
        <v>32.2807231180822</v>
      </c>
      <c r="H626" s="0" t="n">
        <f aca="false">G626*G626</f>
        <v>1042.04508502628</v>
      </c>
      <c r="I626" s="0" t="n">
        <f aca="false">1000*COUNT(Q$24:Q626)/N$16</f>
        <v>97.0389443192791</v>
      </c>
      <c r="J626" s="0" t="n">
        <f aca="false">$F$22*H626+$E$22*G626+$D$22</f>
        <v>783.617781028002</v>
      </c>
      <c r="K626" s="0" t="n">
        <f aca="false">J626/$F$9</f>
        <v>0.411324704774841</v>
      </c>
      <c r="L626" s="0" t="n">
        <f aca="false">K626*M626</f>
        <v>0.00205064472459218</v>
      </c>
      <c r="M626" s="0" t="n">
        <f aca="false">N626</f>
        <v>0.00498546452665591</v>
      </c>
      <c r="N626" s="0" t="n">
        <f aca="false">3600/(B626*N$15)</f>
        <v>0.00498546452665591</v>
      </c>
      <c r="O626" s="0" t="n">
        <f aca="false">ROUND(A626*P$13,0)</f>
        <v>738666</v>
      </c>
      <c r="P626" s="0" t="n">
        <f aca="false">O626-O625</f>
        <v>1246</v>
      </c>
      <c r="Q626" s="0" t="n">
        <f aca="false">F$9*(Q$23-P$13*1000/(P626*N$16))*P$13/SUM(P$24:P626)</f>
        <v>799.364388396337</v>
      </c>
      <c r="R626" s="0" t="n">
        <f aca="false">F$9*((Q$23^2 - (P$13*1000/(P626*N$16))^2)/2)/(1000*COUNT(Q$24:Q626)/N$16)</f>
        <v>799.643949637105</v>
      </c>
    </row>
    <row r="627" customFormat="false" ht="13.8" hidden="false" customHeight="false" outlineLevel="0" collapsed="false">
      <c r="A627" s="0" t="n">
        <f aca="false">SUM(M$23:M627)</f>
        <v>2.95965100441394</v>
      </c>
      <c r="B627" s="0" t="n">
        <f aca="false">C627*3600/1609.344</f>
        <v>72.205333914991</v>
      </c>
      <c r="C627" s="0" t="n">
        <f aca="false">G627</f>
        <v>32.2786724733576</v>
      </c>
      <c r="D627" s="0" t="n">
        <f aca="false">(C627+C626)/2</f>
        <v>32.2796977957199</v>
      </c>
      <c r="E627" s="0" t="n">
        <f aca="false">F627*$F$9</f>
        <v>7.81339729953823</v>
      </c>
      <c r="F627" s="0" t="n">
        <f aca="false">(C626-C627)/0.5</f>
        <v>0.00410128944918142</v>
      </c>
      <c r="G627" s="0" t="n">
        <f aca="false">G626-L626</f>
        <v>32.2786724733576</v>
      </c>
      <c r="H627" s="0" t="n">
        <f aca="false">G627*G627</f>
        <v>1041.91269664229</v>
      </c>
      <c r="I627" s="0" t="n">
        <f aca="false">1000*COUNT(Q$24:Q627)/N$16</f>
        <v>97.1998712584487</v>
      </c>
      <c r="J627" s="0" t="n">
        <f aca="false">$F$22*H627+$E$22*G627+$D$22</f>
        <v>783.545849266888</v>
      </c>
      <c r="K627" s="0" t="n">
        <f aca="false">J627/$F$9</f>
        <v>0.4112869474509</v>
      </c>
      <c r="L627" s="0" t="n">
        <f aca="false">K627*M627</f>
        <v>0.00205058675106527</v>
      </c>
      <c r="M627" s="0" t="n">
        <f aca="false">N627</f>
        <v>0.00498578125023058</v>
      </c>
      <c r="N627" s="0" t="n">
        <f aca="false">3600/(B627*N$15)</f>
        <v>0.00498578125023058</v>
      </c>
      <c r="O627" s="0" t="n">
        <f aca="false">ROUND(A627*P$13,0)</f>
        <v>739913</v>
      </c>
      <c r="P627" s="0" t="n">
        <f aca="false">O627-O626</f>
        <v>1247</v>
      </c>
      <c r="Q627" s="0" t="n">
        <f aca="false">F$9*(Q$23-P$13*1000/(P627*N$16))*P$13/SUM(P$24:P627)</f>
        <v>814.709297029655</v>
      </c>
      <c r="R627" s="0" t="n">
        <f aca="false">F$9*((Q$23^2 - (P$13*1000/(P627*N$16))^2)/2)/(1000*COUNT(Q$24:Q627)/N$16)</f>
        <v>814.700062627141</v>
      </c>
    </row>
    <row r="628" customFormat="false" ht="13.8" hidden="false" customHeight="false" outlineLevel="0" collapsed="false">
      <c r="A628" s="0" t="n">
        <f aca="false">SUM(M$23:M628)</f>
        <v>2.96463710241903</v>
      </c>
      <c r="B628" s="0" t="n">
        <f aca="false">C628*3600/1609.344</f>
        <v>72.2007468830675</v>
      </c>
      <c r="C628" s="0" t="n">
        <f aca="false">G628</f>
        <v>32.2766218866065</v>
      </c>
      <c r="D628" s="0" t="n">
        <f aca="false">(C628+C627)/2</f>
        <v>32.277647179982</v>
      </c>
      <c r="E628" s="0" t="n">
        <f aca="false">F628*$F$9</f>
        <v>7.81317640795149</v>
      </c>
      <c r="F628" s="0" t="n">
        <f aca="false">(C627-C628)/0.5</f>
        <v>0.00410117350213568</v>
      </c>
      <c r="G628" s="0" t="n">
        <f aca="false">G627-L627</f>
        <v>32.2766218866065</v>
      </c>
      <c r="H628" s="0" t="n">
        <f aca="false">G628*G628</f>
        <v>1041.78032041097</v>
      </c>
      <c r="I628" s="0" t="n">
        <f aca="false">1000*COUNT(Q$24:Q628)/N$16</f>
        <v>97.3607981976183</v>
      </c>
      <c r="J628" s="0" t="n">
        <f aca="false">$F$22*H628+$E$22*G628+$D$22</f>
        <v>783.473923620123</v>
      </c>
      <c r="K628" s="0" t="n">
        <f aca="false">J628/$F$9</f>
        <v>0.41124919333641</v>
      </c>
      <c r="L628" s="0" t="n">
        <f aca="false">K628*M628</f>
        <v>0.00205052878249142</v>
      </c>
      <c r="M628" s="0" t="n">
        <f aca="false">N628</f>
        <v>0.00498609800509456</v>
      </c>
      <c r="N628" s="0" t="n">
        <f aca="false">3600/(B628*N$15)</f>
        <v>0.00498609800509456</v>
      </c>
      <c r="O628" s="0" t="n">
        <f aca="false">ROUND(A628*P$13,0)</f>
        <v>741159</v>
      </c>
      <c r="P628" s="0" t="n">
        <f aca="false">O628-O627</f>
        <v>1246</v>
      </c>
      <c r="Q628" s="0" t="n">
        <f aca="false">F$9*(Q$23-P$13*1000/(P628*N$16))*P$13/SUM(P$24:P628)</f>
        <v>796.671245370477</v>
      </c>
      <c r="R628" s="0" t="n">
        <f aca="false">F$9*((Q$23^2 - (P$13*1000/(P628*N$16))^2)/2)/(1000*COUNT(Q$24:Q628)/N$16)</f>
        <v>797.000498563925</v>
      </c>
    </row>
    <row r="629" customFormat="false" ht="13.8" hidden="false" customHeight="false" outlineLevel="0" collapsed="false">
      <c r="A629" s="0" t="n">
        <f aca="false">SUM(M$23:M629)</f>
        <v>2.96962351721028</v>
      </c>
      <c r="B629" s="0" t="n">
        <f aca="false">C629*3600/1609.344</f>
        <v>72.1961599808161</v>
      </c>
      <c r="C629" s="0" t="n">
        <f aca="false">G629</f>
        <v>32.274571357824</v>
      </c>
      <c r="D629" s="0" t="n">
        <f aca="false">(C629+C628)/2</f>
        <v>32.2755966222153</v>
      </c>
      <c r="E629" s="0" t="n">
        <f aca="false">F629*$F$9</f>
        <v>7.81295553520771</v>
      </c>
      <c r="F629" s="0" t="n">
        <f aca="false">(C628-C629)/0.5</f>
        <v>0.00410105756498069</v>
      </c>
      <c r="G629" s="0" t="n">
        <f aca="false">G628-L628</f>
        <v>32.274571357824</v>
      </c>
      <c r="H629" s="0" t="n">
        <f aca="false">G629*G629</f>
        <v>1041.64795633127</v>
      </c>
      <c r="I629" s="0" t="n">
        <f aca="false">1000*COUNT(Q$24:Q629)/N$16</f>
        <v>97.5217251367879</v>
      </c>
      <c r="J629" s="0" t="n">
        <f aca="false">$F$22*H629+$E$22*G629+$D$22</f>
        <v>783.402004087187</v>
      </c>
      <c r="K629" s="0" t="n">
        <f aca="false">J629/$F$9</f>
        <v>0.411211442431098</v>
      </c>
      <c r="L629" s="0" t="n">
        <f aca="false">K629*M629</f>
        <v>0.00205047081887086</v>
      </c>
      <c r="M629" s="0" t="n">
        <f aca="false">N629</f>
        <v>0.00498641479125287</v>
      </c>
      <c r="N629" s="0" t="n">
        <f aca="false">3600/(B629*N$15)</f>
        <v>0.00498641479125287</v>
      </c>
      <c r="O629" s="0" t="n">
        <f aca="false">ROUND(A629*P$13,0)</f>
        <v>742406</v>
      </c>
      <c r="P629" s="0" t="n">
        <f aca="false">O629-O628</f>
        <v>1247</v>
      </c>
      <c r="Q629" s="0" t="n">
        <f aca="false">F$9*(Q$23-P$13*1000/(P629*N$16))*P$13/SUM(P$24:P629)</f>
        <v>811.969073289568</v>
      </c>
      <c r="R629" s="0" t="n">
        <f aca="false">F$9*((Q$23^2 - (P$13*1000/(P629*N$16))^2)/2)/(1000*COUNT(Q$24:Q629)/N$16)</f>
        <v>812.011283542563</v>
      </c>
    </row>
    <row r="630" customFormat="false" ht="13.8" hidden="false" customHeight="false" outlineLevel="0" collapsed="false">
      <c r="A630" s="0" t="n">
        <f aca="false">SUM(M$23:M630)</f>
        <v>2.97461024881899</v>
      </c>
      <c r="B630" s="0" t="n">
        <f aca="false">C630*3600/1609.344</f>
        <v>72.1915732082255</v>
      </c>
      <c r="C630" s="0" t="n">
        <f aca="false">G630</f>
        <v>32.2725208870051</v>
      </c>
      <c r="D630" s="0" t="n">
        <f aca="false">(C630+C629)/2</f>
        <v>32.2735461224146</v>
      </c>
      <c r="E630" s="0" t="n">
        <f aca="false">F630*$F$9</f>
        <v>7.81273468136102</v>
      </c>
      <c r="F630" s="0" t="n">
        <f aca="false">(C629-C630)/0.5</f>
        <v>0.00410094163774488</v>
      </c>
      <c r="G630" s="0" t="n">
        <f aca="false">G629-L629</f>
        <v>32.2725208870051</v>
      </c>
      <c r="H630" s="0" t="n">
        <f aca="false">G630*G630</f>
        <v>1041.51560440218</v>
      </c>
      <c r="I630" s="0" t="n">
        <f aca="false">1000*COUNT(Q$24:Q630)/N$16</f>
        <v>97.6826520759575</v>
      </c>
      <c r="J630" s="0" t="n">
        <f aca="false">$F$22*H630+$E$22*G630+$D$22</f>
        <v>783.330090667559</v>
      </c>
      <c r="K630" s="0" t="n">
        <f aca="false">J630/$F$9</f>
        <v>0.41117369473469</v>
      </c>
      <c r="L630" s="0" t="n">
        <f aca="false">K630*M630</f>
        <v>0.00205041286020378</v>
      </c>
      <c r="M630" s="0" t="n">
        <f aca="false">N630</f>
        <v>0.00498673160871055</v>
      </c>
      <c r="N630" s="0" t="n">
        <f aca="false">3600/(B630*N$15)</f>
        <v>0.00498673160871055</v>
      </c>
      <c r="O630" s="0" t="n">
        <f aca="false">ROUND(A630*P$13,0)</f>
        <v>743653</v>
      </c>
      <c r="P630" s="0" t="n">
        <f aca="false">O630-O629</f>
        <v>1247</v>
      </c>
      <c r="Q630" s="0" t="n">
        <f aca="false">F$9*(Q$23-P$13*1000/(P630*N$16))*P$13/SUM(P$24:P630)</f>
        <v>810.605316345502</v>
      </c>
      <c r="R630" s="0" t="n">
        <f aca="false">F$9*((Q$23^2 - (P$13*1000/(P630*N$16))^2)/2)/(1000*COUNT(Q$24:Q630)/N$16)</f>
        <v>810.673538429643</v>
      </c>
    </row>
    <row r="631" customFormat="false" ht="13.8" hidden="false" customHeight="false" outlineLevel="0" collapsed="false">
      <c r="A631" s="0" t="n">
        <f aca="false">SUM(M$23:M631)</f>
        <v>2.97959729727647</v>
      </c>
      <c r="B631" s="0" t="n">
        <f aca="false">C631*3600/1609.344</f>
        <v>72.1869865652848</v>
      </c>
      <c r="C631" s="0" t="n">
        <f aca="false">G631</f>
        <v>32.2704704741449</v>
      </c>
      <c r="D631" s="0" t="n">
        <f aca="false">(C631+C630)/2</f>
        <v>32.271495680575</v>
      </c>
      <c r="E631" s="0" t="n">
        <f aca="false">F631*$F$9</f>
        <v>7.81251384638436</v>
      </c>
      <c r="F631" s="0" t="n">
        <f aca="false">(C630-C631)/0.5</f>
        <v>0.00410082572041404</v>
      </c>
      <c r="G631" s="0" t="n">
        <f aca="false">G630-L630</f>
        <v>32.2704704741449</v>
      </c>
      <c r="H631" s="0" t="n">
        <f aca="false">G631*G631</f>
        <v>1041.38326462266</v>
      </c>
      <c r="I631" s="0" t="n">
        <f aca="false">1000*COUNT(Q$24:Q631)/N$16</f>
        <v>97.8435790151271</v>
      </c>
      <c r="J631" s="0" t="n">
        <f aca="false">$F$22*H631+$E$22*G631+$D$22</f>
        <v>783.258183360719</v>
      </c>
      <c r="K631" s="0" t="n">
        <f aca="false">J631/$F$9</f>
        <v>0.411135950246915</v>
      </c>
      <c r="L631" s="0" t="n">
        <f aca="false">K631*M631</f>
        <v>0.00205035490649041</v>
      </c>
      <c r="M631" s="0" t="n">
        <f aca="false">N631</f>
        <v>0.00498704845747261</v>
      </c>
      <c r="N631" s="0" t="n">
        <f aca="false">3600/(B631*N$15)</f>
        <v>0.00498704845747261</v>
      </c>
      <c r="O631" s="0" t="n">
        <f aca="false">ROUND(A631*P$13,0)</f>
        <v>744899</v>
      </c>
      <c r="P631" s="0" t="n">
        <f aca="false">O631-O630</f>
        <v>1246</v>
      </c>
      <c r="Q631" s="0" t="n">
        <f aca="false">F$9*(Q$23-P$13*1000/(P631*N$16))*P$13/SUM(P$24:P631)</f>
        <v>792.664852383952</v>
      </c>
      <c r="R631" s="0" t="n">
        <f aca="false">F$9*((Q$23^2 - (P$13*1000/(P631*N$16))^2)/2)/(1000*COUNT(Q$24:Q631)/N$16)</f>
        <v>793.067930314432</v>
      </c>
    </row>
    <row r="632" customFormat="false" ht="13.8" hidden="false" customHeight="false" outlineLevel="0" collapsed="false">
      <c r="A632" s="0" t="n">
        <f aca="false">SUM(M$23:M632)</f>
        <v>2.98458466261401</v>
      </c>
      <c r="B632" s="0" t="n">
        <f aca="false">C632*3600/1609.344</f>
        <v>72.1824000519829</v>
      </c>
      <c r="C632" s="0" t="n">
        <f aca="false">G632</f>
        <v>32.2684201192384</v>
      </c>
      <c r="D632" s="0" t="n">
        <f aca="false">(C632+C631)/2</f>
        <v>32.2694452966917</v>
      </c>
      <c r="E632" s="0" t="n">
        <f aca="false">F632*$F$9</f>
        <v>7.81229303025065</v>
      </c>
      <c r="F632" s="0" t="n">
        <f aca="false">(C631-C632)/0.5</f>
        <v>0.00410070981297395</v>
      </c>
      <c r="G632" s="0" t="n">
        <f aca="false">G631-L631</f>
        <v>32.2684201192384</v>
      </c>
      <c r="H632" s="0" t="n">
        <f aca="false">G632*G632</f>
        <v>1041.25093699167</v>
      </c>
      <c r="I632" s="0" t="n">
        <f aca="false">1000*COUNT(Q$24:Q632)/N$16</f>
        <v>98.0045059542968</v>
      </c>
      <c r="J632" s="0" t="n">
        <f aca="false">$F$22*H632+$E$22*G632+$D$22</f>
        <v>783.18628216615</v>
      </c>
      <c r="K632" s="0" t="n">
        <f aca="false">J632/$F$9</f>
        <v>0.411098208967499</v>
      </c>
      <c r="L632" s="0" t="n">
        <f aca="false">K632*M632</f>
        <v>0.00205029695773096</v>
      </c>
      <c r="M632" s="0" t="n">
        <f aca="false">N632</f>
        <v>0.00498736533754409</v>
      </c>
      <c r="N632" s="0" t="n">
        <f aca="false">3600/(B632*N$15)</f>
        <v>0.00498736533754409</v>
      </c>
      <c r="O632" s="0" t="n">
        <f aca="false">ROUND(A632*P$13,0)</f>
        <v>746146</v>
      </c>
      <c r="P632" s="0" t="n">
        <f aca="false">O632-O631</f>
        <v>1247</v>
      </c>
      <c r="Q632" s="0" t="n">
        <f aca="false">F$9*(Q$23-P$13*1000/(P632*N$16))*P$13/SUM(P$24:P632)</f>
        <v>807.892584075446</v>
      </c>
      <c r="R632" s="0" t="n">
        <f aca="false">F$9*((Q$23^2 - (P$13*1000/(P632*N$16))^2)/2)/(1000*COUNT(Q$24:Q632)/N$16)</f>
        <v>808.011227958609</v>
      </c>
    </row>
    <row r="633" customFormat="false" ht="13.8" hidden="false" customHeight="false" outlineLevel="0" collapsed="false">
      <c r="A633" s="0" t="n">
        <f aca="false">SUM(M$23:M633)</f>
        <v>2.98957234486294</v>
      </c>
      <c r="B633" s="0" t="n">
        <f aca="false">C633*3600/1609.344</f>
        <v>72.1778136683087</v>
      </c>
      <c r="C633" s="0" t="n">
        <f aca="false">G633</f>
        <v>32.2663698222807</v>
      </c>
      <c r="D633" s="0" t="n">
        <f aca="false">(C633+C632)/2</f>
        <v>32.2673949707596</v>
      </c>
      <c r="E633" s="0" t="n">
        <f aca="false">F633*$F$9</f>
        <v>7.81207223304111</v>
      </c>
      <c r="F633" s="0" t="n">
        <f aca="false">(C632-C633)/0.5</f>
        <v>0.00410059391546724</v>
      </c>
      <c r="G633" s="0" t="n">
        <f aca="false">G632-L632</f>
        <v>32.2663698222807</v>
      </c>
      <c r="H633" s="0" t="n">
        <f aca="false">G633*G633</f>
        <v>1041.11862150819</v>
      </c>
      <c r="I633" s="0" t="n">
        <f aca="false">1000*COUNT(Q$24:Q633)/N$16</f>
        <v>98.1654328934664</v>
      </c>
      <c r="J633" s="0" t="n">
        <f aca="false">$F$22*H633+$E$22*G633+$D$22</f>
        <v>783.11438708333</v>
      </c>
      <c r="K633" s="0" t="n">
        <f aca="false">J633/$F$9</f>
        <v>0.411060470896169</v>
      </c>
      <c r="L633" s="0" t="n">
        <f aca="false">K633*M633</f>
        <v>0.00205023901392563</v>
      </c>
      <c r="M633" s="0" t="n">
        <f aca="false">N633</f>
        <v>0.00498768224893</v>
      </c>
      <c r="N633" s="0" t="n">
        <f aca="false">3600/(B633*N$15)</f>
        <v>0.00498768224893</v>
      </c>
      <c r="O633" s="0" t="n">
        <f aca="false">ROUND(A633*P$13,0)</f>
        <v>747393</v>
      </c>
      <c r="P633" s="0" t="n">
        <f aca="false">O633-O632</f>
        <v>1247</v>
      </c>
      <c r="Q633" s="0" t="n">
        <f aca="false">F$9*(Q$23-P$13*1000/(P633*N$16))*P$13/SUM(P$24:P633)</f>
        <v>806.542474851235</v>
      </c>
      <c r="R633" s="0" t="n">
        <f aca="false">F$9*((Q$23^2 - (P$13*1000/(P633*N$16))^2)/2)/(1000*COUNT(Q$24:Q633)/N$16)</f>
        <v>806.686619388185</v>
      </c>
    </row>
    <row r="634" customFormat="false" ht="13.8" hidden="false" customHeight="false" outlineLevel="0" collapsed="false">
      <c r="A634" s="0" t="n">
        <f aca="false">SUM(M$23:M634)</f>
        <v>2.99456034405458</v>
      </c>
      <c r="B634" s="0" t="n">
        <f aca="false">C634*3600/1609.344</f>
        <v>72.173227414251</v>
      </c>
      <c r="C634" s="0" t="n">
        <f aca="false">G634</f>
        <v>32.2643195832668</v>
      </c>
      <c r="D634" s="0" t="n">
        <f aca="false">(C634+C633)/2</f>
        <v>32.2653447027738</v>
      </c>
      <c r="E634" s="0" t="n">
        <f aca="false">F634*$F$9</f>
        <v>7.81185145467452</v>
      </c>
      <c r="F634" s="0" t="n">
        <f aca="false">(C633-C634)/0.5</f>
        <v>0.0041004780278513</v>
      </c>
      <c r="G634" s="0" t="n">
        <f aca="false">G633-L633</f>
        <v>32.2643195832668</v>
      </c>
      <c r="H634" s="0" t="n">
        <f aca="false">G634*G634</f>
        <v>1040.98631817117</v>
      </c>
      <c r="I634" s="0" t="n">
        <f aca="false">1000*COUNT(Q$24:Q634)/N$16</f>
        <v>98.326359832636</v>
      </c>
      <c r="J634" s="0" t="n">
        <f aca="false">$F$22*H634+$E$22*G634+$D$22</f>
        <v>783.042498111739</v>
      </c>
      <c r="K634" s="0" t="n">
        <f aca="false">J634/$F$9</f>
        <v>0.411022736032653</v>
      </c>
      <c r="L634" s="0" t="n">
        <f aca="false">K634*M634</f>
        <v>0.00205018107507463</v>
      </c>
      <c r="M634" s="0" t="n">
        <f aca="false">N634</f>
        <v>0.00498799919163537</v>
      </c>
      <c r="N634" s="0" t="n">
        <f aca="false">3600/(B634*N$15)</f>
        <v>0.00498799919163537</v>
      </c>
      <c r="O634" s="0" t="n">
        <f aca="false">ROUND(A634*P$13,0)</f>
        <v>748640</v>
      </c>
      <c r="P634" s="0" t="n">
        <f aca="false">O634-O633</f>
        <v>1247</v>
      </c>
      <c r="Q634" s="0" t="n">
        <f aca="false">F$9*(Q$23-P$13*1000/(P634*N$16))*P$13/SUM(P$24:P634)</f>
        <v>805.196870567092</v>
      </c>
      <c r="R634" s="0" t="n">
        <f aca="false">F$9*((Q$23^2 - (P$13*1000/(P634*N$16))^2)/2)/(1000*COUNT(Q$24:Q634)/N$16)</f>
        <v>805.366346688696</v>
      </c>
    </row>
    <row r="635" customFormat="false" ht="13.8" hidden="false" customHeight="false" outlineLevel="0" collapsed="false">
      <c r="A635" s="0" t="n">
        <f aca="false">SUM(M$23:M635)</f>
        <v>2.99954866022024</v>
      </c>
      <c r="B635" s="0" t="n">
        <f aca="false">C635*3600/1609.344</f>
        <v>72.1686412897989</v>
      </c>
      <c r="C635" s="0" t="n">
        <f aca="false">G635</f>
        <v>32.2622694021917</v>
      </c>
      <c r="D635" s="0" t="n">
        <f aca="false">(C635+C634)/2</f>
        <v>32.2632944927293</v>
      </c>
      <c r="E635" s="0" t="n">
        <f aca="false">F635*$F$9</f>
        <v>7.81163069520503</v>
      </c>
      <c r="F635" s="0" t="n">
        <f aca="false">(C634-C635)/0.5</f>
        <v>0.00410036215015452</v>
      </c>
      <c r="G635" s="0" t="n">
        <f aca="false">G634-L634</f>
        <v>32.2622694021917</v>
      </c>
      <c r="H635" s="0" t="n">
        <f aca="false">G635*G635</f>
        <v>1040.8540269796</v>
      </c>
      <c r="I635" s="0" t="n">
        <f aca="false">1000*COUNT(Q$24:Q635)/N$16</f>
        <v>98.4872867718056</v>
      </c>
      <c r="J635" s="0" t="n">
        <f aca="false">$F$22*H635+$E$22*G635+$D$22</f>
        <v>782.97061525086</v>
      </c>
      <c r="K635" s="0" t="n">
        <f aca="false">J635/$F$9</f>
        <v>0.410985004376677</v>
      </c>
      <c r="L635" s="0" t="n">
        <f aca="false">K635*M635</f>
        <v>0.00205012314117818</v>
      </c>
      <c r="M635" s="0" t="n">
        <f aca="false">N635</f>
        <v>0.00498831616566524</v>
      </c>
      <c r="N635" s="0" t="n">
        <f aca="false">3600/(B635*N$15)</f>
        <v>0.00498831616566524</v>
      </c>
      <c r="O635" s="0" t="n">
        <f aca="false">ROUND(A635*P$13,0)</f>
        <v>749887</v>
      </c>
      <c r="P635" s="0" t="n">
        <f aca="false">O635-O634</f>
        <v>1247</v>
      </c>
      <c r="Q635" s="0" t="n">
        <f aca="false">F$9*(Q$23-P$13*1000/(P635*N$16))*P$13/SUM(P$24:P635)</f>
        <v>803.85574871297</v>
      </c>
      <c r="R635" s="0" t="n">
        <f aca="false">F$9*((Q$23^2 - (P$13*1000/(P635*N$16))^2)/2)/(1000*COUNT(Q$24:Q635)/N$16)</f>
        <v>804.050388605871</v>
      </c>
    </row>
    <row r="636" customFormat="false" ht="13.8" hidden="false" customHeight="false" outlineLevel="0" collapsed="false">
      <c r="A636" s="0" t="n">
        <f aca="false">SUM(M$23:M636)</f>
        <v>3.00453729339126</v>
      </c>
      <c r="B636" s="0" t="n">
        <f aca="false">C636*3600/1609.344</f>
        <v>72.1640552949412</v>
      </c>
      <c r="C636" s="0" t="n">
        <f aca="false">G636</f>
        <v>32.2602192790505</v>
      </c>
      <c r="D636" s="0" t="n">
        <f aca="false">(C636+C635)/2</f>
        <v>32.2612443406211</v>
      </c>
      <c r="E636" s="0" t="n">
        <f aca="false">F636*$F$9</f>
        <v>7.81140995460556</v>
      </c>
      <c r="F636" s="0" t="n">
        <f aca="false">(C635-C636)/0.5</f>
        <v>0.00410024628236272</v>
      </c>
      <c r="G636" s="0" t="n">
        <f aca="false">G635-L635</f>
        <v>32.2602192790505</v>
      </c>
      <c r="H636" s="0" t="n">
        <f aca="false">G636*G636</f>
        <v>1040.72174793242</v>
      </c>
      <c r="I636" s="0" t="n">
        <f aca="false">1000*COUNT(Q$24:Q636)/N$16</f>
        <v>98.6482137109752</v>
      </c>
      <c r="J636" s="0" t="n">
        <f aca="false">$F$22*H636+$E$22*G636+$D$22</f>
        <v>782.898738500171</v>
      </c>
      <c r="K636" s="0" t="n">
        <f aca="false">J636/$F$9</f>
        <v>0.41094727592797</v>
      </c>
      <c r="L636" s="0" t="n">
        <f aca="false">K636*M636</f>
        <v>0.00205006521223649</v>
      </c>
      <c r="M636" s="0" t="n">
        <f aca="false">N636</f>
        <v>0.00498863317102464</v>
      </c>
      <c r="N636" s="0" t="n">
        <f aca="false">3600/(B636*N$15)</f>
        <v>0.00498863317102464</v>
      </c>
      <c r="O636" s="0" t="n">
        <f aca="false">ROUND(A636*P$13,0)</f>
        <v>751134</v>
      </c>
      <c r="P636" s="0" t="n">
        <f aca="false">O636-O635</f>
        <v>1247</v>
      </c>
      <c r="Q636" s="0" t="n">
        <f aca="false">F$9*(Q$23-P$13*1000/(P636*N$16))*P$13/SUM(P$24:P636)</f>
        <v>802.519086928539</v>
      </c>
      <c r="R636" s="0" t="n">
        <f aca="false">F$9*((Q$23^2 - (P$13*1000/(P636*N$16))^2)/2)/(1000*COUNT(Q$24:Q636)/N$16)</f>
        <v>802.738724024132</v>
      </c>
    </row>
    <row r="637" customFormat="false" ht="13.8" hidden="false" customHeight="false" outlineLevel="0" collapsed="false">
      <c r="A637" s="0" t="n">
        <f aca="false">SUM(M$23:M637)</f>
        <v>3.00952624359898</v>
      </c>
      <c r="B637" s="0" t="n">
        <f aca="false">C637*3600/1609.344</f>
        <v>72.1594694296669</v>
      </c>
      <c r="C637" s="0" t="n">
        <f aca="false">G637</f>
        <v>32.2581692138383</v>
      </c>
      <c r="D637" s="0" t="n">
        <f aca="false">(C637+C636)/2</f>
        <v>32.2591942464444</v>
      </c>
      <c r="E637" s="0" t="n">
        <f aca="false">F637*$F$9</f>
        <v>7.81118923287612</v>
      </c>
      <c r="F637" s="0" t="n">
        <f aca="false">(C636-C637)/0.5</f>
        <v>0.00410013042447588</v>
      </c>
      <c r="G637" s="0" t="n">
        <f aca="false">G636-L636</f>
        <v>32.2581692138383</v>
      </c>
      <c r="H637" s="0" t="n">
        <f aca="false">G637*G637</f>
        <v>1040.58948102862</v>
      </c>
      <c r="I637" s="0" t="n">
        <f aca="false">1000*COUNT(Q$24:Q637)/N$16</f>
        <v>98.8091406501448</v>
      </c>
      <c r="J637" s="0" t="n">
        <f aca="false">$F$22*H637+$E$22*G637+$D$22</f>
        <v>782.826867859153</v>
      </c>
      <c r="K637" s="0" t="n">
        <f aca="false">J637/$F$9</f>
        <v>0.410909550686259</v>
      </c>
      <c r="L637" s="0" t="n">
        <f aca="false">K637*M637</f>
        <v>0.00205000728824977</v>
      </c>
      <c r="M637" s="0" t="n">
        <f aca="false">N637</f>
        <v>0.00498895020771859</v>
      </c>
      <c r="N637" s="0" t="n">
        <f aca="false">3600/(B637*N$15)</f>
        <v>0.00498895020771859</v>
      </c>
      <c r="O637" s="0" t="n">
        <f aca="false">ROUND(A637*P$13,0)</f>
        <v>752382</v>
      </c>
      <c r="P637" s="0" t="n">
        <f aca="false">O637-O636</f>
        <v>1248</v>
      </c>
      <c r="Q637" s="0" t="n">
        <f aca="false">F$9*(Q$23-P$13*1000/(P637*N$16))*P$13/SUM(P$24:P637)</f>
        <v>817.576667882847</v>
      </c>
      <c r="R637" s="0" t="n">
        <f aca="false">F$9*((Q$23^2 - (P$13*1000/(P637*N$16))^2)/2)/(1000*COUNT(Q$24:Q637)/N$16)</f>
        <v>817.505864842047</v>
      </c>
    </row>
    <row r="638" customFormat="false" ht="13.8" hidden="false" customHeight="false" outlineLevel="0" collapsed="false">
      <c r="A638" s="0" t="n">
        <f aca="false">SUM(M$23:M638)</f>
        <v>3.01451551087474</v>
      </c>
      <c r="B638" s="0" t="n">
        <f aca="false">C638*3600/1609.344</f>
        <v>72.1548836939648</v>
      </c>
      <c r="C638" s="0" t="n">
        <f aca="false">G638</f>
        <v>32.25611920655</v>
      </c>
      <c r="D638" s="0" t="n">
        <f aca="false">(C638+C637)/2</f>
        <v>32.2571442101942</v>
      </c>
      <c r="E638" s="0" t="n">
        <f aca="false">F638*$F$9</f>
        <v>7.8109685300167</v>
      </c>
      <c r="F638" s="0" t="n">
        <f aca="false">(C637-C638)/0.5</f>
        <v>0.004100014576494</v>
      </c>
      <c r="G638" s="0" t="n">
        <f aca="false">G637-L637</f>
        <v>32.25611920655</v>
      </c>
      <c r="H638" s="0" t="n">
        <f aca="false">G638*G638</f>
        <v>1040.45722626717</v>
      </c>
      <c r="I638" s="0" t="n">
        <f aca="false">1000*COUNT(Q$24:Q638)/N$16</f>
        <v>98.9700675893145</v>
      </c>
      <c r="J638" s="0" t="n">
        <f aca="false">$F$22*H638+$E$22*G638+$D$22</f>
        <v>782.755003327288</v>
      </c>
      <c r="K638" s="0" t="n">
        <f aca="false">J638/$F$9</f>
        <v>0.410871828651271</v>
      </c>
      <c r="L638" s="0" t="n">
        <f aca="false">K638*M638</f>
        <v>0.00204994936921822</v>
      </c>
      <c r="M638" s="0" t="n">
        <f aca="false">N638</f>
        <v>0.00498926727575213</v>
      </c>
      <c r="N638" s="0" t="n">
        <f aca="false">3600/(B638*N$15)</f>
        <v>0.00498926727575213</v>
      </c>
      <c r="O638" s="0" t="n">
        <f aca="false">ROUND(A638*P$13,0)</f>
        <v>753629</v>
      </c>
      <c r="P638" s="0" t="n">
        <f aca="false">O638-O637</f>
        <v>1247</v>
      </c>
      <c r="Q638" s="0" t="n">
        <f aca="false">F$9*(Q$23-P$13*1000/(P638*N$16))*P$13/SUM(P$24:P638)</f>
        <v>799.857991832674</v>
      </c>
      <c r="R638" s="0" t="n">
        <f aca="false">F$9*((Q$23^2 - (P$13*1000/(P638*N$16))^2)/2)/(1000*COUNT(Q$24:Q638)/N$16)</f>
        <v>800.128191588281</v>
      </c>
    </row>
    <row r="639" customFormat="false" ht="13.8" hidden="false" customHeight="false" outlineLevel="0" collapsed="false">
      <c r="A639" s="0" t="n">
        <f aca="false">SUM(M$23:M639)</f>
        <v>3.01950509524987</v>
      </c>
      <c r="B639" s="0" t="n">
        <f aca="false">C639*3600/1609.344</f>
        <v>72.150298087824</v>
      </c>
      <c r="C639" s="0" t="n">
        <f aca="false">G639</f>
        <v>32.2540692571808</v>
      </c>
      <c r="D639" s="0" t="n">
        <f aca="false">(C639+C638)/2</f>
        <v>32.2550942318654</v>
      </c>
      <c r="E639" s="0" t="n">
        <f aca="false">F639*$F$9</f>
        <v>7.81074784605438</v>
      </c>
      <c r="F639" s="0" t="n">
        <f aca="false">(C638-C639)/0.5</f>
        <v>0.00409989873843131</v>
      </c>
      <c r="G639" s="0" t="n">
        <f aca="false">G638-L638</f>
        <v>32.2540692571808</v>
      </c>
      <c r="H639" s="0" t="n">
        <f aca="false">G639*G639</f>
        <v>1040.32498364702</v>
      </c>
      <c r="I639" s="0" t="n">
        <f aca="false">1000*COUNT(Q$24:Q639)/N$16</f>
        <v>99.1309945284841</v>
      </c>
      <c r="J639" s="0" t="n">
        <f aca="false">$F$22*H639+$E$22*G639+$D$22</f>
        <v>782.683144904055</v>
      </c>
      <c r="K639" s="0" t="n">
        <f aca="false">J639/$F$9</f>
        <v>0.410834109822733</v>
      </c>
      <c r="L639" s="0" t="n">
        <f aca="false">K639*M639</f>
        <v>0.00204989145514207</v>
      </c>
      <c r="M639" s="0" t="n">
        <f aca="false">N639</f>
        <v>0.0049895843751303</v>
      </c>
      <c r="N639" s="0" t="n">
        <f aca="false">3600/(B639*N$15)</f>
        <v>0.0049895843751303</v>
      </c>
      <c r="O639" s="0" t="n">
        <f aca="false">ROUND(A639*P$13,0)</f>
        <v>754876</v>
      </c>
      <c r="P639" s="0" t="n">
        <f aca="false">O639-O638</f>
        <v>1247</v>
      </c>
      <c r="Q639" s="0" t="n">
        <f aca="false">F$9*(Q$23-P$13*1000/(P639*N$16))*P$13/SUM(P$24:P639)</f>
        <v>798.53458108878</v>
      </c>
      <c r="R639" s="0" t="n">
        <f aca="false">F$9*((Q$23^2 - (P$13*1000/(P639*N$16))^2)/2)/(1000*COUNT(Q$24:Q639)/N$16)</f>
        <v>798.829282186352</v>
      </c>
    </row>
    <row r="640" customFormat="false" ht="13.8" hidden="false" customHeight="false" outlineLevel="0" collapsed="false">
      <c r="A640" s="0" t="n">
        <f aca="false">SUM(M$23:M640)</f>
        <v>3.02449499675572</v>
      </c>
      <c r="B640" s="0" t="n">
        <f aca="false">C640*3600/1609.344</f>
        <v>72.1457126112332</v>
      </c>
      <c r="C640" s="0" t="n">
        <f aca="false">G640</f>
        <v>32.2520193657257</v>
      </c>
      <c r="D640" s="0" t="n">
        <f aca="false">(C640+C639)/2</f>
        <v>32.2530443114533</v>
      </c>
      <c r="E640" s="0" t="n">
        <f aca="false">F640*$F$9</f>
        <v>7.81052718098916</v>
      </c>
      <c r="F640" s="0" t="n">
        <f aca="false">(C639-C640)/0.5</f>
        <v>0.00409978291028779</v>
      </c>
      <c r="G640" s="0" t="n">
        <f aca="false">G639-L639</f>
        <v>32.2520193657257</v>
      </c>
      <c r="H640" s="0" t="n">
        <f aca="false">G640*G640</f>
        <v>1040.19275316714</v>
      </c>
      <c r="I640" s="0" t="n">
        <f aca="false">1000*COUNT(Q$24:Q640)/N$16</f>
        <v>99.2919214676537</v>
      </c>
      <c r="J640" s="0" t="n">
        <f aca="false">$F$22*H640+$E$22*G640+$D$22</f>
        <v>782.611292588935</v>
      </c>
      <c r="K640" s="0" t="n">
        <f aca="false">J640/$F$9</f>
        <v>0.410796394200373</v>
      </c>
      <c r="L640" s="0" t="n">
        <f aca="false">K640*M640</f>
        <v>0.00204983354602153</v>
      </c>
      <c r="M640" s="0" t="n">
        <f aca="false">N640</f>
        <v>0.00498990150585812</v>
      </c>
      <c r="N640" s="0" t="n">
        <f aca="false">3600/(B640*N$15)</f>
        <v>0.00498990150585812</v>
      </c>
      <c r="O640" s="0" t="n">
        <f aca="false">ROUND(A640*P$13,0)</f>
        <v>756124</v>
      </c>
      <c r="P640" s="0" t="n">
        <f aca="false">O640-O639</f>
        <v>1248</v>
      </c>
      <c r="Q640" s="0" t="n">
        <f aca="false">F$9*(Q$23-P$13*1000/(P640*N$16))*P$13/SUM(P$24:P640)</f>
        <v>813.524111743133</v>
      </c>
      <c r="R640" s="0" t="n">
        <f aca="false">F$9*((Q$23^2 - (P$13*1000/(P640*N$16))^2)/2)/(1000*COUNT(Q$24:Q640)/N$16)</f>
        <v>813.530957881713</v>
      </c>
    </row>
    <row r="641" customFormat="false" ht="13.8" hidden="false" customHeight="false" outlineLevel="0" collapsed="false">
      <c r="A641" s="0" t="n">
        <f aca="false">SUM(M$23:M641)</f>
        <v>3.02948521542366</v>
      </c>
      <c r="B641" s="0" t="n">
        <f aca="false">C641*3600/1609.344</f>
        <v>72.1411272641814</v>
      </c>
      <c r="C641" s="0" t="n">
        <f aca="false">G641</f>
        <v>32.2499695321797</v>
      </c>
      <c r="D641" s="0" t="n">
        <f aca="false">(C641+C640)/2</f>
        <v>32.2509944489527</v>
      </c>
      <c r="E641" s="0" t="n">
        <f aca="false">F641*$F$9</f>
        <v>7.81030653479396</v>
      </c>
      <c r="F641" s="0" t="n">
        <f aca="false">(C640-C641)/0.5</f>
        <v>0.00409966709204923</v>
      </c>
      <c r="G641" s="0" t="n">
        <f aca="false">G640-L640</f>
        <v>32.2499695321797</v>
      </c>
      <c r="H641" s="0" t="n">
        <f aca="false">G641*G641</f>
        <v>1040.06053482652</v>
      </c>
      <c r="I641" s="0" t="n">
        <f aca="false">1000*COUNT(Q$24:Q641)/N$16</f>
        <v>99.4528484068233</v>
      </c>
      <c r="J641" s="0" t="n">
        <f aca="false">$F$22*H641+$E$22*G641+$D$22</f>
        <v>782.539446381409</v>
      </c>
      <c r="K641" s="0" t="n">
        <f aca="false">J641/$F$9</f>
        <v>0.410758681783918</v>
      </c>
      <c r="L641" s="0" t="n">
        <f aca="false">K641*M641</f>
        <v>0.0020497756418568</v>
      </c>
      <c r="M641" s="0" t="n">
        <f aca="false">N641</f>
        <v>0.00499021866794065</v>
      </c>
      <c r="N641" s="0" t="n">
        <f aca="false">3600/(B641*N$15)</f>
        <v>0.00499021866794065</v>
      </c>
      <c r="O641" s="0" t="n">
        <f aca="false">ROUND(A641*P$13,0)</f>
        <v>757371</v>
      </c>
      <c r="P641" s="0" t="n">
        <f aca="false">O641-O640</f>
        <v>1247</v>
      </c>
      <c r="Q641" s="0" t="n">
        <f aca="false">F$9*(Q$23-P$13*1000/(P641*N$16))*P$13/SUM(P$24:P641)</f>
        <v>795.899801680661</v>
      </c>
      <c r="R641" s="0" t="n">
        <f aca="false">F$9*((Q$23^2 - (P$13*1000/(P641*N$16))^2)/2)/(1000*COUNT(Q$24:Q641)/N$16)</f>
        <v>796.244074153387</v>
      </c>
    </row>
    <row r="642" customFormat="false" ht="13.8" hidden="false" customHeight="false" outlineLevel="0" collapsed="false">
      <c r="A642" s="0" t="n">
        <f aca="false">SUM(M$23:M642)</f>
        <v>3.03447575128505</v>
      </c>
      <c r="B642" s="0" t="n">
        <f aca="false">C642*3600/1609.344</f>
        <v>72.1365420466576</v>
      </c>
      <c r="C642" s="0" t="n">
        <f aca="false">G642</f>
        <v>32.2479197565378</v>
      </c>
      <c r="D642" s="0" t="n">
        <f aca="false">(C642+C641)/2</f>
        <v>32.2489446443587</v>
      </c>
      <c r="E642" s="0" t="n">
        <f aca="false">F642*$F$9</f>
        <v>7.81008590746879</v>
      </c>
      <c r="F642" s="0" t="n">
        <f aca="false">(C641-C642)/0.5</f>
        <v>0.00409955128371564</v>
      </c>
      <c r="G642" s="0" t="n">
        <f aca="false">G641-L641</f>
        <v>32.2479197565378</v>
      </c>
      <c r="H642" s="0" t="n">
        <f aca="false">G642*G642</f>
        <v>1039.9283286241</v>
      </c>
      <c r="I642" s="0" t="n">
        <f aca="false">1000*COUNT(Q$24:Q642)/N$16</f>
        <v>99.6137753459929</v>
      </c>
      <c r="J642" s="0" t="n">
        <f aca="false">$F$22*H642+$E$22*G642+$D$22</f>
        <v>782.467606280957</v>
      </c>
      <c r="K642" s="0" t="n">
        <f aca="false">J642/$F$9</f>
        <v>0.410720972573095</v>
      </c>
      <c r="L642" s="0" t="n">
        <f aca="false">K642*M642</f>
        <v>0.00204971774264809</v>
      </c>
      <c r="M642" s="0" t="n">
        <f aca="false">N642</f>
        <v>0.0049905358613829</v>
      </c>
      <c r="N642" s="0" t="n">
        <f aca="false">3600/(B642*N$15)</f>
        <v>0.0049905358613829</v>
      </c>
      <c r="O642" s="0" t="n">
        <f aca="false">ROUND(A642*P$13,0)</f>
        <v>758619</v>
      </c>
      <c r="P642" s="0" t="n">
        <f aca="false">O642-O641</f>
        <v>1248</v>
      </c>
      <c r="Q642" s="0" t="n">
        <f aca="false">F$9*(Q$23-P$13*1000/(P642*N$16))*P$13/SUM(P$24:P642)</f>
        <v>810.844296926236</v>
      </c>
      <c r="R642" s="0" t="n">
        <f aca="false">F$9*((Q$23^2 - (P$13*1000/(P642*N$16))^2)/2)/(1000*COUNT(Q$24:Q642)/N$16)</f>
        <v>810.902424899865</v>
      </c>
    </row>
    <row r="643" customFormat="false" ht="13.8" hidden="false" customHeight="false" outlineLevel="0" collapsed="false">
      <c r="A643" s="0" t="n">
        <f aca="false">SUM(M$23:M643)</f>
        <v>3.03946660437124</v>
      </c>
      <c r="B643" s="0" t="n">
        <f aca="false">C643*3600/1609.344</f>
        <v>72.1319569586506</v>
      </c>
      <c r="C643" s="0" t="n">
        <f aca="false">G643</f>
        <v>32.2458700387952</v>
      </c>
      <c r="D643" s="0" t="n">
        <f aca="false">(C643+C642)/2</f>
        <v>32.2468948976665</v>
      </c>
      <c r="E643" s="0" t="n">
        <f aca="false">F643*$F$9</f>
        <v>7.80986529904071</v>
      </c>
      <c r="F643" s="0" t="n">
        <f aca="false">(C642-C643)/0.5</f>
        <v>0.00409943548530123</v>
      </c>
      <c r="G643" s="0" t="n">
        <f aca="false">G642-L642</f>
        <v>32.2458700387952</v>
      </c>
      <c r="H643" s="0" t="n">
        <f aca="false">G643*G643</f>
        <v>1039.79613455887</v>
      </c>
      <c r="I643" s="0" t="n">
        <f aca="false">1000*COUNT(Q$24:Q643)/N$16</f>
        <v>99.7747022851625</v>
      </c>
      <c r="J643" s="0" t="n">
        <f aca="false">$F$22*H643+$E$22*G643+$D$22</f>
        <v>782.395772287061</v>
      </c>
      <c r="K643" s="0" t="n">
        <f aca="false">J643/$F$9</f>
        <v>0.410683266567632</v>
      </c>
      <c r="L643" s="0" t="n">
        <f aca="false">K643*M643</f>
        <v>0.00204965984839563</v>
      </c>
      <c r="M643" s="0" t="n">
        <f aca="false">N643</f>
        <v>0.00499085308618992</v>
      </c>
      <c r="N643" s="0" t="n">
        <f aca="false">3600/(B643*N$15)</f>
        <v>0.00499085308618992</v>
      </c>
      <c r="O643" s="0" t="n">
        <f aca="false">ROUND(A643*P$13,0)</f>
        <v>759867</v>
      </c>
      <c r="P643" s="0" t="n">
        <f aca="false">O643-O642</f>
        <v>1248</v>
      </c>
      <c r="Q643" s="0" t="n">
        <f aca="false">F$9*(Q$23-P$13*1000/(P643*N$16))*P$13/SUM(P$24:P643)</f>
        <v>809.510465769004</v>
      </c>
      <c r="R643" s="0" t="n">
        <f aca="false">F$9*((Q$23^2 - (P$13*1000/(P643*N$16))^2)/2)/(1000*COUNT(Q$24:Q643)/N$16)</f>
        <v>809.59451776293</v>
      </c>
    </row>
    <row r="644" customFormat="false" ht="13.8" hidden="false" customHeight="false" outlineLevel="0" collapsed="false">
      <c r="A644" s="0" t="n">
        <f aca="false">SUM(M$23:M644)</f>
        <v>3.0444577747136</v>
      </c>
      <c r="B644" s="0" t="n">
        <f aca="false">C644*3600/1609.344</f>
        <v>72.1273720001493</v>
      </c>
      <c r="C644" s="0" t="n">
        <f aca="false">G644</f>
        <v>32.2438203789468</v>
      </c>
      <c r="D644" s="0" t="n">
        <f aca="false">(C644+C643)/2</f>
        <v>32.244845208871</v>
      </c>
      <c r="E644" s="0" t="n">
        <f aca="false">F644*$F$9</f>
        <v>7.80964470948266</v>
      </c>
      <c r="F644" s="0" t="n">
        <f aca="false">(C643-C644)/0.5</f>
        <v>0.00409931969679178</v>
      </c>
      <c r="G644" s="0" t="n">
        <f aca="false">G643-L643</f>
        <v>32.2438203789468</v>
      </c>
      <c r="H644" s="0" t="n">
        <f aca="false">G644*G644</f>
        <v>1039.66395262978</v>
      </c>
      <c r="I644" s="0" t="n">
        <f aca="false">1000*COUNT(Q$24:Q644)/N$16</f>
        <v>99.9356292243322</v>
      </c>
      <c r="J644" s="0" t="n">
        <f aca="false">$F$22*H644+$E$22*G644+$D$22</f>
        <v>782.323944399201</v>
      </c>
      <c r="K644" s="0" t="n">
        <f aca="false">J644/$F$9</f>
        <v>0.410645563767257</v>
      </c>
      <c r="L644" s="0" t="n">
        <f aca="false">K644*M644</f>
        <v>0.00204960195909961</v>
      </c>
      <c r="M644" s="0" t="n">
        <f aca="false">N644</f>
        <v>0.00499117034236676</v>
      </c>
      <c r="N644" s="0" t="n">
        <f aca="false">3600/(B644*N$15)</f>
        <v>0.00499117034236676</v>
      </c>
      <c r="O644" s="0" t="n">
        <f aca="false">ROUND(A644*P$13,0)</f>
        <v>761114</v>
      </c>
      <c r="P644" s="0" t="n">
        <f aca="false">O644-O643</f>
        <v>1247</v>
      </c>
      <c r="Q644" s="0" t="n">
        <f aca="false">F$9*(Q$23-P$13*1000/(P644*N$16))*P$13/SUM(P$24:P644)</f>
        <v>791.979551550132</v>
      </c>
      <c r="R644" s="0" t="n">
        <f aca="false">F$9*((Q$23^2 - (P$13*1000/(P644*N$16))^2)/2)/(1000*COUNT(Q$24:Q644)/N$16)</f>
        <v>792.397484423177</v>
      </c>
    </row>
    <row r="645" customFormat="false" ht="13.8" hidden="false" customHeight="false" outlineLevel="0" collapsed="false">
      <c r="A645" s="0" t="n">
        <f aca="false">SUM(M$23:M645)</f>
        <v>3.04944926234352</v>
      </c>
      <c r="B645" s="0" t="n">
        <f aca="false">C645*3600/1609.344</f>
        <v>72.1227871711428</v>
      </c>
      <c r="C645" s="0" t="n">
        <f aca="false">G645</f>
        <v>32.2417707769877</v>
      </c>
      <c r="D645" s="0" t="n">
        <f aca="false">(C645+C644)/2</f>
        <v>32.2427955779672</v>
      </c>
      <c r="E645" s="0" t="n">
        <f aca="false">F645*$F$9</f>
        <v>7.80942413882171</v>
      </c>
      <c r="F645" s="0" t="n">
        <f aca="false">(C644-C645)/0.5</f>
        <v>0.00409920391820151</v>
      </c>
      <c r="G645" s="0" t="n">
        <f aca="false">G644-L644</f>
        <v>32.2417707769877</v>
      </c>
      <c r="H645" s="0" t="n">
        <f aca="false">G645*G645</f>
        <v>1039.53178283582</v>
      </c>
      <c r="I645" s="0" t="n">
        <f aca="false">1000*COUNT(Q$24:Q645)/N$16</f>
        <v>100.096556163502</v>
      </c>
      <c r="J645" s="0" t="n">
        <f aca="false">$F$22*H645+$E$22*G645+$D$22</f>
        <v>782.252122616858</v>
      </c>
      <c r="K645" s="0" t="n">
        <f aca="false">J645/$F$9</f>
        <v>0.410607864171696</v>
      </c>
      <c r="L645" s="0" t="n">
        <f aca="false">K645*M645</f>
        <v>0.00204954407476026</v>
      </c>
      <c r="M645" s="0" t="n">
        <f aca="false">N645</f>
        <v>0.00499148762991845</v>
      </c>
      <c r="N645" s="0" t="n">
        <f aca="false">3600/(B645*N$15)</f>
        <v>0.00499148762991845</v>
      </c>
      <c r="O645" s="0" t="n">
        <f aca="false">ROUND(A645*P$13,0)</f>
        <v>762362</v>
      </c>
      <c r="P645" s="0" t="n">
        <f aca="false">O645-O644</f>
        <v>1248</v>
      </c>
      <c r="Q645" s="0" t="n">
        <f aca="false">F$9*(Q$23-P$13*1000/(P645*N$16))*P$13/SUM(P$24:P645)</f>
        <v>806.856985153716</v>
      </c>
      <c r="R645" s="0" t="n">
        <f aca="false">F$9*((Q$23^2 - (P$13*1000/(P645*N$16))^2)/2)/(1000*COUNT(Q$24:Q645)/N$16)</f>
        <v>806.991319956618</v>
      </c>
    </row>
    <row r="646" customFormat="false" ht="13.8" hidden="false" customHeight="false" outlineLevel="0" collapsed="false">
      <c r="A646" s="0" t="n">
        <f aca="false">SUM(M$23:M646)</f>
        <v>3.05444106729237</v>
      </c>
      <c r="B646" s="0" t="n">
        <f aca="false">C646*3600/1609.344</f>
        <v>72.1182024716198</v>
      </c>
      <c r="C646" s="0" t="n">
        <f aca="false">G646</f>
        <v>32.2397212329129</v>
      </c>
      <c r="D646" s="0" t="n">
        <f aca="false">(C646+C645)/2</f>
        <v>32.2407460049503</v>
      </c>
      <c r="E646" s="0" t="n">
        <f aca="false">F646*$F$9</f>
        <v>7.80920358703078</v>
      </c>
      <c r="F646" s="0" t="n">
        <f aca="false">(C645-C646)/0.5</f>
        <v>0.00409908814951621</v>
      </c>
      <c r="G646" s="0" t="n">
        <f aca="false">G645-L645</f>
        <v>32.2397212329129</v>
      </c>
      <c r="H646" s="0" t="n">
        <f aca="false">G646*G646</f>
        <v>1039.39962517593</v>
      </c>
      <c r="I646" s="0" t="n">
        <f aca="false">1000*COUNT(Q$24:Q646)/N$16</f>
        <v>100.257483102671</v>
      </c>
      <c r="J646" s="0" t="n">
        <f aca="false">$F$22*H646+$E$22*G646+$D$22</f>
        <v>782.180306939513</v>
      </c>
      <c r="K646" s="0" t="n">
        <f aca="false">J646/$F$9</f>
        <v>0.410570167780679</v>
      </c>
      <c r="L646" s="0" t="n">
        <f aca="false">K646*M646</f>
        <v>0.00204948619537778</v>
      </c>
      <c r="M646" s="0" t="n">
        <f aca="false">N646</f>
        <v>0.00499180494885003</v>
      </c>
      <c r="N646" s="0" t="n">
        <f aca="false">3600/(B646*N$15)</f>
        <v>0.00499180494885003</v>
      </c>
      <c r="O646" s="0" t="n">
        <f aca="false">ROUND(A646*P$13,0)</f>
        <v>763610</v>
      </c>
      <c r="P646" s="0" t="n">
        <f aca="false">O646-O645</f>
        <v>1248</v>
      </c>
      <c r="Q646" s="0" t="n">
        <f aca="false">F$9*(Q$23-P$13*1000/(P646*N$16))*P$13/SUM(P$24:P646)</f>
        <v>805.536229238301</v>
      </c>
      <c r="R646" s="0" t="n">
        <f aca="false">F$9*((Q$23^2 - (P$13*1000/(P646*N$16))^2)/2)/(1000*COUNT(Q$24:Q646)/N$16)</f>
        <v>805.695988784938</v>
      </c>
    </row>
    <row r="647" customFormat="false" ht="13.8" hidden="false" customHeight="false" outlineLevel="0" collapsed="false">
      <c r="A647" s="0" t="n">
        <f aca="false">SUM(M$23:M647)</f>
        <v>3.05943318959154</v>
      </c>
      <c r="B647" s="0" t="n">
        <f aca="false">C647*3600/1609.344</f>
        <v>72.1136179015693</v>
      </c>
      <c r="C647" s="0" t="n">
        <f aca="false">G647</f>
        <v>32.2376717467175</v>
      </c>
      <c r="D647" s="0" t="n">
        <f aca="false">(C647+C646)/2</f>
        <v>32.2386964898152</v>
      </c>
      <c r="E647" s="0" t="n">
        <f aca="false">F647*$F$9</f>
        <v>7.80898305413695</v>
      </c>
      <c r="F647" s="0" t="n">
        <f aca="false">(C646-C647)/0.5</f>
        <v>0.00409897239075008</v>
      </c>
      <c r="G647" s="0" t="n">
        <f aca="false">G646-L646</f>
        <v>32.2376717467175</v>
      </c>
      <c r="H647" s="0" t="n">
        <f aca="false">G647*G647</f>
        <v>1039.26747964911</v>
      </c>
      <c r="I647" s="0" t="n">
        <f aca="false">1000*COUNT(Q$24:Q647)/N$16</f>
        <v>100.418410041841</v>
      </c>
      <c r="J647" s="0" t="n">
        <f aca="false">$F$22*H647+$E$22*G647+$D$22</f>
        <v>782.108497366647</v>
      </c>
      <c r="K647" s="0" t="n">
        <f aca="false">J647/$F$9</f>
        <v>0.410532474593931</v>
      </c>
      <c r="L647" s="0" t="n">
        <f aca="false">K647*M647</f>
        <v>0.00204942832095239</v>
      </c>
      <c r="M647" s="0" t="n">
        <f aca="false">N647</f>
        <v>0.00499212229916655</v>
      </c>
      <c r="N647" s="0" t="n">
        <f aca="false">3600/(B647*N$15)</f>
        <v>0.00499212229916655</v>
      </c>
      <c r="O647" s="0" t="n">
        <f aca="false">ROUND(A647*P$13,0)</f>
        <v>764858</v>
      </c>
      <c r="P647" s="0" t="n">
        <f aca="false">O647-O646</f>
        <v>1248</v>
      </c>
      <c r="Q647" s="0" t="n">
        <f aca="false">F$9*(Q$23-P$13*1000/(P647*N$16))*P$13/SUM(P$24:P647)</f>
        <v>804.219790185624</v>
      </c>
      <c r="R647" s="0" t="n">
        <f aca="false">F$9*((Q$23^2 - (P$13*1000/(P647*N$16))^2)/2)/(1000*COUNT(Q$24:Q647)/N$16)</f>
        <v>804.404809315732</v>
      </c>
    </row>
    <row r="648" customFormat="false" ht="13.8" hidden="false" customHeight="false" outlineLevel="0" collapsed="false">
      <c r="A648" s="0" t="n">
        <f aca="false">SUM(M$23:M648)</f>
        <v>3.06442562927241</v>
      </c>
      <c r="B648" s="0" t="n">
        <f aca="false">C648*3600/1609.344</f>
        <v>72.1090334609802</v>
      </c>
      <c r="C648" s="0" t="n">
        <f aca="false">G648</f>
        <v>32.2356223183966</v>
      </c>
      <c r="D648" s="0" t="n">
        <f aca="false">(C648+C647)/2</f>
        <v>32.236647032557</v>
      </c>
      <c r="E648" s="0" t="n">
        <f aca="false">F648*$F$9</f>
        <v>7.80876254014022</v>
      </c>
      <c r="F648" s="0" t="n">
        <f aca="false">(C647-C648)/0.5</f>
        <v>0.00409885664190313</v>
      </c>
      <c r="G648" s="0" t="n">
        <f aca="false">G647-L647</f>
        <v>32.2356223183966</v>
      </c>
      <c r="H648" s="0" t="n">
        <f aca="false">G648*G648</f>
        <v>1039.13534625431</v>
      </c>
      <c r="I648" s="0" t="n">
        <f aca="false">1000*COUNT(Q$24:Q648)/N$16</f>
        <v>100.579336981011</v>
      </c>
      <c r="J648" s="0" t="n">
        <f aca="false">$F$22*H648+$E$22*G648+$D$22</f>
        <v>782.03669389774</v>
      </c>
      <c r="K648" s="0" t="n">
        <f aca="false">J648/$F$9</f>
        <v>0.410494784611181</v>
      </c>
      <c r="L648" s="0" t="n">
        <f aca="false">K648*M648</f>
        <v>0.00204937045148429</v>
      </c>
      <c r="M648" s="0" t="n">
        <f aca="false">N648</f>
        <v>0.00499243968087305</v>
      </c>
      <c r="N648" s="0" t="n">
        <f aca="false">3600/(B648*N$15)</f>
        <v>0.00499243968087305</v>
      </c>
      <c r="O648" s="0" t="n">
        <f aca="false">ROUND(A648*P$13,0)</f>
        <v>766106</v>
      </c>
      <c r="P648" s="0" t="n">
        <f aca="false">O648-O647</f>
        <v>1248</v>
      </c>
      <c r="Q648" s="0" t="n">
        <f aca="false">F$9*(Q$23-P$13*1000/(P648*N$16))*P$13/SUM(P$24:P648)</f>
        <v>802.907646865854</v>
      </c>
      <c r="R648" s="0" t="n">
        <f aca="false">F$9*((Q$23^2 - (P$13*1000/(P648*N$16))^2)/2)/(1000*COUNT(Q$24:Q648)/N$16)</f>
        <v>803.117761620826</v>
      </c>
    </row>
    <row r="649" customFormat="false" ht="13.8" hidden="false" customHeight="false" outlineLevel="0" collapsed="false">
      <c r="A649" s="0" t="n">
        <f aca="false">SUM(M$23:M649)</f>
        <v>3.06941838636639</v>
      </c>
      <c r="B649" s="0" t="n">
        <f aca="false">C649*3600/1609.344</f>
        <v>72.1044491498414</v>
      </c>
      <c r="C649" s="0" t="n">
        <f aca="false">G649</f>
        <v>32.2335729479451</v>
      </c>
      <c r="D649" s="0" t="n">
        <f aca="false">(C649+C648)/2</f>
        <v>32.2345976331708</v>
      </c>
      <c r="E649" s="0" t="n">
        <f aca="false">F649*$F$9</f>
        <v>7.80854204504059</v>
      </c>
      <c r="F649" s="0" t="n">
        <f aca="false">(C648-C649)/0.5</f>
        <v>0.00409874090297535</v>
      </c>
      <c r="G649" s="0" t="n">
        <f aca="false">G648-L648</f>
        <v>32.2335729479451</v>
      </c>
      <c r="H649" s="0" t="n">
        <f aca="false">G649*G649</f>
        <v>1039.0032249905</v>
      </c>
      <c r="I649" s="0" t="n">
        <f aca="false">1000*COUNT(Q$24:Q649)/N$16</f>
        <v>100.74026392018</v>
      </c>
      <c r="J649" s="0" t="n">
        <f aca="false">$F$22*H649+$E$22*G649+$D$22</f>
        <v>781.964896532274</v>
      </c>
      <c r="K649" s="0" t="n">
        <f aca="false">J649/$F$9</f>
        <v>0.410457097832155</v>
      </c>
      <c r="L649" s="0" t="n">
        <f aca="false">K649*M649</f>
        <v>0.00204931258697371</v>
      </c>
      <c r="M649" s="0" t="n">
        <f aca="false">N649</f>
        <v>0.00499275709397458</v>
      </c>
      <c r="N649" s="0" t="n">
        <f aca="false">3600/(B649*N$15)</f>
        <v>0.00499275709397458</v>
      </c>
      <c r="O649" s="0" t="n">
        <f aca="false">ROUND(A649*P$13,0)</f>
        <v>767355</v>
      </c>
      <c r="P649" s="0" t="n">
        <f aca="false">O649-O648</f>
        <v>1249</v>
      </c>
      <c r="Q649" s="0" t="n">
        <f aca="false">F$9*(Q$23-P$13*1000/(P649*N$16))*P$13/SUM(P$24:P649)</f>
        <v>817.643542512506</v>
      </c>
      <c r="R649" s="0" t="n">
        <f aca="false">F$9*((Q$23^2 - (P$13*1000/(P649*N$16))^2)/2)/(1000*COUNT(Q$24:Q649)/N$16)</f>
        <v>817.563366284174</v>
      </c>
    </row>
    <row r="650" customFormat="false" ht="13.8" hidden="false" customHeight="false" outlineLevel="0" collapsed="false">
      <c r="A650" s="0" t="n">
        <f aca="false">SUM(M$23:M650)</f>
        <v>3.07441146090486</v>
      </c>
      <c r="B650" s="0" t="n">
        <f aca="false">C650*3600/1609.344</f>
        <v>72.0998649681418</v>
      </c>
      <c r="C650" s="0" t="n">
        <f aca="false">G650</f>
        <v>32.2315236353581</v>
      </c>
      <c r="D650" s="0" t="n">
        <f aca="false">(C650+C649)/2</f>
        <v>32.2325482916516</v>
      </c>
      <c r="E650" s="0" t="n">
        <f aca="false">F650*$F$9</f>
        <v>7.80832156881097</v>
      </c>
      <c r="F650" s="0" t="n">
        <f aca="false">(C649-C650)/0.5</f>
        <v>0.00409862517395254</v>
      </c>
      <c r="G650" s="0" t="n">
        <f aca="false">G649-L649</f>
        <v>32.2315236353581</v>
      </c>
      <c r="H650" s="0" t="n">
        <f aca="false">G650*G650</f>
        <v>1038.87111585665</v>
      </c>
      <c r="I650" s="0" t="n">
        <f aca="false">1000*COUNT(Q$24:Q650)/N$16</f>
        <v>100.90119085935</v>
      </c>
      <c r="J650" s="0" t="n">
        <f aca="false">$F$22*H650+$E$22*G650+$D$22</f>
        <v>781.893105269731</v>
      </c>
      <c r="K650" s="0" t="n">
        <f aca="false">J650/$F$9</f>
        <v>0.410419414256583</v>
      </c>
      <c r="L650" s="0" t="n">
        <f aca="false">K650*M650</f>
        <v>0.00204925472742085</v>
      </c>
      <c r="M650" s="0" t="n">
        <f aca="false">N650</f>
        <v>0.00499307453847619</v>
      </c>
      <c r="N650" s="0" t="n">
        <f aca="false">3600/(B650*N$15)</f>
        <v>0.00499307453847619</v>
      </c>
      <c r="O650" s="0" t="n">
        <f aca="false">ROUND(A650*P$13,0)</f>
        <v>768603</v>
      </c>
      <c r="P650" s="0" t="n">
        <f aca="false">O650-O649</f>
        <v>1248</v>
      </c>
      <c r="Q650" s="0" t="n">
        <f aca="false">F$9*(Q$23-P$13*1000/(P650*N$16))*P$13/SUM(P$24:P650)</f>
        <v>800.295120730011</v>
      </c>
      <c r="R650" s="0" t="n">
        <f aca="false">F$9*((Q$23^2 - (P$13*1000/(P650*N$16))^2)/2)/(1000*COUNT(Q$24:Q650)/N$16)</f>
        <v>800.555982476901</v>
      </c>
    </row>
    <row r="651" customFormat="false" ht="13.8" hidden="false" customHeight="false" outlineLevel="0" collapsed="false">
      <c r="A651" s="0" t="n">
        <f aca="false">SUM(M$23:M651)</f>
        <v>3.07940485291925</v>
      </c>
      <c r="B651" s="0" t="n">
        <f aca="false">C651*3600/1609.344</f>
        <v>72.0952809158704</v>
      </c>
      <c r="C651" s="0" t="n">
        <f aca="false">G651</f>
        <v>32.2294743806307</v>
      </c>
      <c r="D651" s="0" t="n">
        <f aca="false">(C651+C650)/2</f>
        <v>32.2304990079944</v>
      </c>
      <c r="E651" s="0" t="n">
        <f aca="false">F651*$F$9</f>
        <v>7.80810111145139</v>
      </c>
      <c r="F651" s="0" t="n">
        <f aca="false">(C650-C651)/0.5</f>
        <v>0.0040985094548347</v>
      </c>
      <c r="G651" s="0" t="n">
        <f aca="false">G650-L650</f>
        <v>32.2294743806307</v>
      </c>
      <c r="H651" s="0" t="n">
        <f aca="false">G651*G651</f>
        <v>1038.73901885173</v>
      </c>
      <c r="I651" s="0" t="n">
        <f aca="false">1000*COUNT(Q$24:Q651)/N$16</f>
        <v>101.062117798519</v>
      </c>
      <c r="J651" s="0" t="n">
        <f aca="false">$F$22*H651+$E$22*G651+$D$22</f>
        <v>781.82132010959</v>
      </c>
      <c r="K651" s="0" t="n">
        <f aca="false">J651/$F$9</f>
        <v>0.410381733884191</v>
      </c>
      <c r="L651" s="0" t="n">
        <f aca="false">K651*M651</f>
        <v>0.00204919687282593</v>
      </c>
      <c r="M651" s="0" t="n">
        <f aca="false">N651</f>
        <v>0.00499339201438291</v>
      </c>
      <c r="N651" s="0" t="n">
        <f aca="false">3600/(B651*N$15)</f>
        <v>0.00499339201438291</v>
      </c>
      <c r="O651" s="0" t="n">
        <f aca="false">ROUND(A651*P$13,0)</f>
        <v>769851</v>
      </c>
      <c r="P651" s="0" t="n">
        <f aca="false">O651-O650</f>
        <v>1248</v>
      </c>
      <c r="Q651" s="0" t="n">
        <f aca="false">F$9*(Q$23-P$13*1000/(P651*N$16))*P$13/SUM(P$24:P651)</f>
        <v>798.995742584831</v>
      </c>
      <c r="R651" s="0" t="n">
        <f aca="false">F$9*((Q$23^2 - (P$13*1000/(P651*N$16))^2)/2)/(1000*COUNT(Q$24:Q651)/N$16)</f>
        <v>799.281211804167</v>
      </c>
    </row>
    <row r="652" customFormat="false" ht="13.8" hidden="false" customHeight="false" outlineLevel="0" collapsed="false">
      <c r="A652" s="0" t="n">
        <f aca="false">SUM(M$23:M652)</f>
        <v>3.08439856244095</v>
      </c>
      <c r="B652" s="0" t="n">
        <f aca="false">C652*3600/1609.344</f>
        <v>72.090696993016</v>
      </c>
      <c r="C652" s="0" t="n">
        <f aca="false">G652</f>
        <v>32.2274251837579</v>
      </c>
      <c r="D652" s="0" t="n">
        <f aca="false">(C652+C651)/2</f>
        <v>32.2284497821943</v>
      </c>
      <c r="E652" s="0" t="n">
        <f aca="false">F652*$F$9</f>
        <v>7.80788067301597</v>
      </c>
      <c r="F652" s="0" t="n">
        <f aca="false">(C651-C652)/0.5</f>
        <v>0.00409839374565024</v>
      </c>
      <c r="G652" s="0" t="n">
        <f aca="false">G651-L651</f>
        <v>32.2274251837579</v>
      </c>
      <c r="H652" s="0" t="n">
        <f aca="false">G652*G652</f>
        <v>1038.60693397471</v>
      </c>
      <c r="I652" s="0" t="n">
        <f aca="false">1000*COUNT(Q$24:Q652)/N$16</f>
        <v>101.223044737689</v>
      </c>
      <c r="J652" s="0" t="n">
        <f aca="false">$F$22*H652+$E$22*G652+$D$22</f>
        <v>781.749541051333</v>
      </c>
      <c r="K652" s="0" t="n">
        <f aca="false">J652/$F$9</f>
        <v>0.410344056714707</v>
      </c>
      <c r="L652" s="0" t="n">
        <f aca="false">K652*M652</f>
        <v>0.00204913902318916</v>
      </c>
      <c r="M652" s="0" t="n">
        <f aca="false">N652</f>
        <v>0.00499370952169981</v>
      </c>
      <c r="N652" s="0" t="n">
        <f aca="false">3600/(B652*N$15)</f>
        <v>0.00499370952169981</v>
      </c>
      <c r="O652" s="0" t="n">
        <f aca="false">ROUND(A652*P$13,0)</f>
        <v>771100</v>
      </c>
      <c r="P652" s="0" t="n">
        <f aca="false">O652-O651</f>
        <v>1249</v>
      </c>
      <c r="Q652" s="0" t="n">
        <f aca="false">F$9*(Q$23-P$13*1000/(P652*N$16))*P$13/SUM(P$24:P652)</f>
        <v>813.666305122313</v>
      </c>
      <c r="R652" s="0" t="n">
        <f aca="false">F$9*((Q$23^2 - (P$13*1000/(P652*N$16))^2)/2)/(1000*COUNT(Q$24:Q652)/N$16)</f>
        <v>813.664017955315</v>
      </c>
    </row>
    <row r="653" customFormat="false" ht="13.8" hidden="false" customHeight="false" outlineLevel="0" collapsed="false">
      <c r="A653" s="0" t="n">
        <f aca="false">SUM(M$23:M653)</f>
        <v>3.08939258950138</v>
      </c>
      <c r="B653" s="0" t="n">
        <f aca="false">C653*3600/1609.344</f>
        <v>72.0861131995675</v>
      </c>
      <c r="C653" s="0" t="n">
        <f aca="false">G653</f>
        <v>32.2253760447347</v>
      </c>
      <c r="D653" s="0" t="n">
        <f aca="false">(C653+C652)/2</f>
        <v>32.2264006142463</v>
      </c>
      <c r="E653" s="0" t="n">
        <f aca="false">F653*$F$9</f>
        <v>7.80766025347766</v>
      </c>
      <c r="F653" s="0" t="n">
        <f aca="false">(C652-C653)/0.5</f>
        <v>0.00409827804638496</v>
      </c>
      <c r="G653" s="0" t="n">
        <f aca="false">G652-L652</f>
        <v>32.2253760447347</v>
      </c>
      <c r="H653" s="0" t="n">
        <f aca="false">G653*G653</f>
        <v>1038.47486122456</v>
      </c>
      <c r="I653" s="0" t="n">
        <f aca="false">1000*COUNT(Q$24:Q653)/N$16</f>
        <v>101.383971676859</v>
      </c>
      <c r="J653" s="0" t="n">
        <f aca="false">$F$22*H653+$E$22*G653+$D$22</f>
        <v>781.677768094441</v>
      </c>
      <c r="K653" s="0" t="n">
        <f aca="false">J653/$F$9</f>
        <v>0.410306382747858</v>
      </c>
      <c r="L653" s="0" t="n">
        <f aca="false">K653*M653</f>
        <v>0.00204908117851075</v>
      </c>
      <c r="M653" s="0" t="n">
        <f aca="false">N653</f>
        <v>0.00499402706043194</v>
      </c>
      <c r="N653" s="0" t="n">
        <f aca="false">3600/(B653*N$15)</f>
        <v>0.00499402706043194</v>
      </c>
      <c r="O653" s="0" t="n">
        <f aca="false">ROUND(A653*P$13,0)</f>
        <v>772348</v>
      </c>
      <c r="P653" s="0" t="n">
        <f aca="false">O653-O652</f>
        <v>1248</v>
      </c>
      <c r="Q653" s="0" t="n">
        <f aca="false">F$9*(Q$23-P$13*1000/(P653*N$16))*P$13/SUM(P$24:P653)</f>
        <v>796.408570771853</v>
      </c>
      <c r="R653" s="0" t="n">
        <f aca="false">F$9*((Q$23^2 - (P$13*1000/(P653*N$16))^2)/2)/(1000*COUNT(Q$24:Q653)/N$16)</f>
        <v>796.743811131772</v>
      </c>
    </row>
    <row r="654" customFormat="false" ht="13.8" hidden="false" customHeight="false" outlineLevel="0" collapsed="false">
      <c r="A654" s="0" t="n">
        <f aca="false">SUM(M$23:M654)</f>
        <v>3.09438693413196</v>
      </c>
      <c r="B654" s="0" t="n">
        <f aca="false">C654*3600/1609.344</f>
        <v>72.081529535514</v>
      </c>
      <c r="C654" s="0" t="n">
        <f aca="false">G654</f>
        <v>32.2233269635562</v>
      </c>
      <c r="D654" s="0" t="n">
        <f aca="false">(C654+C653)/2</f>
        <v>32.2243515041454</v>
      </c>
      <c r="E654" s="0" t="n">
        <f aca="false">F654*$F$9</f>
        <v>7.80743985280936</v>
      </c>
      <c r="F654" s="0" t="n">
        <f aca="false">(C653-C654)/0.5</f>
        <v>0.00409816235702465</v>
      </c>
      <c r="G654" s="0" t="n">
        <f aca="false">G653-L653</f>
        <v>32.2233269635562</v>
      </c>
      <c r="H654" s="0" t="n">
        <f aca="false">G654*G654</f>
        <v>1038.34280060025</v>
      </c>
      <c r="I654" s="0" t="n">
        <f aca="false">1000*COUNT(Q$24:Q654)/N$16</f>
        <v>101.544898616028</v>
      </c>
      <c r="J654" s="0" t="n">
        <f aca="false">$F$22*H654+$E$22*G654+$D$22</f>
        <v>781.606001238395</v>
      </c>
      <c r="K654" s="0" t="n">
        <f aca="false">J654/$F$9</f>
        <v>0.410268711983373</v>
      </c>
      <c r="L654" s="0" t="n">
        <f aca="false">K654*M654</f>
        <v>0.00204902333879091</v>
      </c>
      <c r="M654" s="0" t="n">
        <f aca="false">N654</f>
        <v>0.00499434463058433</v>
      </c>
      <c r="N654" s="0" t="n">
        <f aca="false">3600/(B654*N$15)</f>
        <v>0.00499434463058433</v>
      </c>
      <c r="O654" s="0" t="n">
        <f aca="false">ROUND(A654*P$13,0)</f>
        <v>773597</v>
      </c>
      <c r="P654" s="0" t="n">
        <f aca="false">O654-O653</f>
        <v>1249</v>
      </c>
      <c r="Q654" s="0" t="n">
        <f aca="false">F$9*(Q$23-P$13*1000/(P654*N$16))*P$13/SUM(P$24:P654)</f>
        <v>811.035889981019</v>
      </c>
      <c r="R654" s="0" t="n">
        <f aca="false">F$9*((Q$23^2 - (P$13*1000/(P654*N$16))^2)/2)/(1000*COUNT(Q$24:Q654)/N$16)</f>
        <v>811.085051178912</v>
      </c>
    </row>
    <row r="655" customFormat="false" ht="13.8" hidden="false" customHeight="false" outlineLevel="0" collapsed="false">
      <c r="A655" s="0" t="n">
        <f aca="false">SUM(M$23:M655)</f>
        <v>3.09938159636413</v>
      </c>
      <c r="B655" s="0" t="n">
        <f aca="false">C655*3600/1609.344</f>
        <v>72.0769460008441</v>
      </c>
      <c r="C655" s="0" t="n">
        <f aca="false">G655</f>
        <v>32.2212779402174</v>
      </c>
      <c r="D655" s="0" t="n">
        <f aca="false">(C655+C654)/2</f>
        <v>32.2223024518868</v>
      </c>
      <c r="E655" s="0" t="n">
        <f aca="false">F655*$F$9</f>
        <v>7.80721947103817</v>
      </c>
      <c r="F655" s="0" t="n">
        <f aca="false">(C654-C655)/0.5</f>
        <v>0.00409804667758351</v>
      </c>
      <c r="G655" s="0" t="n">
        <f aca="false">G654-L654</f>
        <v>32.2212779402174</v>
      </c>
      <c r="H655" s="0" t="n">
        <f aca="false">G655*G655</f>
        <v>1038.21075210074</v>
      </c>
      <c r="I655" s="0" t="n">
        <f aca="false">1000*COUNT(Q$24:Q655)/N$16</f>
        <v>101.705825555198</v>
      </c>
      <c r="J655" s="0" t="n">
        <f aca="false">$F$22*H655+$E$22*G655+$D$22</f>
        <v>781.534240482678</v>
      </c>
      <c r="K655" s="0" t="n">
        <f aca="false">J655/$F$9</f>
        <v>0.410231044420979</v>
      </c>
      <c r="L655" s="0" t="n">
        <f aca="false">K655*M655</f>
        <v>0.00204896550402986</v>
      </c>
      <c r="M655" s="0" t="n">
        <f aca="false">N655</f>
        <v>0.00499466223216205</v>
      </c>
      <c r="N655" s="0" t="n">
        <f aca="false">3600/(B655*N$15)</f>
        <v>0.00499466223216205</v>
      </c>
      <c r="O655" s="0" t="n">
        <f aca="false">ROUND(A655*P$13,0)</f>
        <v>774845</v>
      </c>
      <c r="P655" s="0" t="n">
        <f aca="false">O655-O654</f>
        <v>1248</v>
      </c>
      <c r="Q655" s="0" t="n">
        <f aca="false">F$9*(Q$23-P$13*1000/(P655*N$16))*P$13/SUM(P$24:P655)</f>
        <v>793.838099559324</v>
      </c>
      <c r="R655" s="0" t="n">
        <f aca="false">F$9*((Q$23^2 - (P$13*1000/(P655*N$16))^2)/2)/(1000*COUNT(Q$24:Q655)/N$16)</f>
        <v>794.222469957305</v>
      </c>
    </row>
    <row r="656" customFormat="false" ht="13.8" hidden="false" customHeight="false" outlineLevel="0" collapsed="false">
      <c r="A656" s="0" t="n">
        <f aca="false">SUM(M$23:M656)</f>
        <v>3.1043765762293</v>
      </c>
      <c r="B656" s="0" t="n">
        <f aca="false">C656*3600/1609.344</f>
        <v>72.072362595547</v>
      </c>
      <c r="C656" s="0" t="n">
        <f aca="false">G656</f>
        <v>32.2192289747133</v>
      </c>
      <c r="D656" s="0" t="n">
        <f aca="false">(C656+C655)/2</f>
        <v>32.2202534574654</v>
      </c>
      <c r="E656" s="0" t="n">
        <f aca="false">F656*$F$9</f>
        <v>7.80699910816407</v>
      </c>
      <c r="F656" s="0" t="n">
        <f aca="false">(C655-C656)/0.5</f>
        <v>0.00409793100806155</v>
      </c>
      <c r="G656" s="0" t="n">
        <f aca="false">G655-L655</f>
        <v>32.2192289747133</v>
      </c>
      <c r="H656" s="0" t="n">
        <f aca="false">G656*G656</f>
        <v>1038.07871572501</v>
      </c>
      <c r="I656" s="0" t="n">
        <f aca="false">1000*COUNT(Q$24:Q656)/N$16</f>
        <v>101.866752494368</v>
      </c>
      <c r="J656" s="0" t="n">
        <f aca="false">$F$22*H656+$E$22*G656+$D$22</f>
        <v>781.462485826769</v>
      </c>
      <c r="K656" s="0" t="n">
        <f aca="false">J656/$F$9</f>
        <v>0.410193380060404</v>
      </c>
      <c r="L656" s="0" t="n">
        <f aca="false">K656*M656</f>
        <v>0.00204890767422781</v>
      </c>
      <c r="M656" s="0" t="n">
        <f aca="false">N656</f>
        <v>0.00499497986517016</v>
      </c>
      <c r="N656" s="0" t="n">
        <f aca="false">3600/(B656*N$15)</f>
        <v>0.00499497986517016</v>
      </c>
      <c r="O656" s="0" t="n">
        <f aca="false">ROUND(A656*P$13,0)</f>
        <v>776094</v>
      </c>
      <c r="P656" s="0" t="n">
        <f aca="false">O656-O655</f>
        <v>1249</v>
      </c>
      <c r="Q656" s="0" t="n">
        <f aca="false">F$9*(Q$23-P$13*1000/(P656*N$16))*P$13/SUM(P$24:P656)</f>
        <v>808.422427214134</v>
      </c>
      <c r="R656" s="0" t="n">
        <f aca="false">F$9*((Q$23^2 - (P$13*1000/(P656*N$16))^2)/2)/(1000*COUNT(Q$24:Q656)/N$16)</f>
        <v>808.522381190985</v>
      </c>
    </row>
    <row r="657" customFormat="false" ht="13.8" hidden="false" customHeight="false" outlineLevel="0" collapsed="false">
      <c r="A657" s="0" t="n">
        <f aca="false">SUM(M$23:M657)</f>
        <v>3.10937187375891</v>
      </c>
      <c r="B657" s="0" t="n">
        <f aca="false">C657*3600/1609.344</f>
        <v>72.0677793196115</v>
      </c>
      <c r="C657" s="0" t="n">
        <f aca="false">G657</f>
        <v>32.2171800670391</v>
      </c>
      <c r="D657" s="0" t="n">
        <f aca="false">(C657+C656)/2</f>
        <v>32.2182045208762</v>
      </c>
      <c r="E657" s="0" t="n">
        <f aca="false">F657*$F$9</f>
        <v>7.80677876418707</v>
      </c>
      <c r="F657" s="0" t="n">
        <f aca="false">(C656-C657)/0.5</f>
        <v>0.00409781534845877</v>
      </c>
      <c r="G657" s="0" t="n">
        <f aca="false">G656-L656</f>
        <v>32.2171800670391</v>
      </c>
      <c r="H657" s="0" t="n">
        <f aca="false">G657*G657</f>
        <v>1037.94669147202</v>
      </c>
      <c r="I657" s="0" t="n">
        <f aca="false">1000*COUNT(Q$24:Q657)/N$16</f>
        <v>102.027679433537</v>
      </c>
      <c r="J657" s="0" t="n">
        <f aca="false">$F$22*H657+$E$22*G657+$D$22</f>
        <v>781.390737270151</v>
      </c>
      <c r="K657" s="0" t="n">
        <f aca="false">J657/$F$9</f>
        <v>0.410155718901375</v>
      </c>
      <c r="L657" s="0" t="n">
        <f aca="false">K657*M657</f>
        <v>0.00204884984938497</v>
      </c>
      <c r="M657" s="0" t="n">
        <f aca="false">N657</f>
        <v>0.00499529752961369</v>
      </c>
      <c r="N657" s="0" t="n">
        <f aca="false">3600/(B657*N$15)</f>
        <v>0.00499529752961369</v>
      </c>
      <c r="O657" s="0" t="n">
        <f aca="false">ROUND(A657*P$13,0)</f>
        <v>777343</v>
      </c>
      <c r="P657" s="0" t="n">
        <f aca="false">O657-O656</f>
        <v>1249</v>
      </c>
      <c r="Q657" s="0" t="n">
        <f aca="false">F$9*(Q$23-P$13*1000/(P657*N$16))*P$13/SUM(P$24:P657)</f>
        <v>807.121481883711</v>
      </c>
      <c r="R657" s="0" t="n">
        <f aca="false">F$9*((Q$23^2 - (P$13*1000/(P657*N$16))^2)/2)/(1000*COUNT(Q$24:Q657)/N$16)</f>
        <v>807.247109296362</v>
      </c>
    </row>
    <row r="658" customFormat="false" ht="13.8" hidden="false" customHeight="false" outlineLevel="0" collapsed="false">
      <c r="A658" s="0" t="n">
        <f aca="false">SUM(M$23:M658)</f>
        <v>3.11436748898441</v>
      </c>
      <c r="B658" s="0" t="n">
        <f aca="false">C658*3600/1609.344</f>
        <v>72.0631961730264</v>
      </c>
      <c r="C658" s="0" t="n">
        <f aca="false">G658</f>
        <v>32.2151312171897</v>
      </c>
      <c r="D658" s="0" t="n">
        <f aca="false">(C658+C657)/2</f>
        <v>32.2161556421144</v>
      </c>
      <c r="E658" s="0" t="n">
        <f aca="false">F658*$F$9</f>
        <v>7.80655843910717</v>
      </c>
      <c r="F658" s="0" t="n">
        <f aca="false">(C657-C658)/0.5</f>
        <v>0.00409769969877516</v>
      </c>
      <c r="G658" s="0" t="n">
        <f aca="false">G657-L657</f>
        <v>32.2151312171897</v>
      </c>
      <c r="H658" s="0" t="n">
        <f aca="false">G658*G658</f>
        <v>1037.81467934075</v>
      </c>
      <c r="I658" s="0" t="n">
        <f aca="false">1000*COUNT(Q$24:Q658)/N$16</f>
        <v>102.188606372707</v>
      </c>
      <c r="J658" s="0" t="n">
        <f aca="false">$F$22*H658+$E$22*G658+$D$22</f>
        <v>781.318994812305</v>
      </c>
      <c r="K658" s="0" t="n">
        <f aca="false">J658/$F$9</f>
        <v>0.410118060943621</v>
      </c>
      <c r="L658" s="0" t="n">
        <f aca="false">K658*M658</f>
        <v>0.00204879202950156</v>
      </c>
      <c r="M658" s="0" t="n">
        <f aca="false">N658</f>
        <v>0.00499561522549772</v>
      </c>
      <c r="N658" s="0" t="n">
        <f aca="false">3600/(B658*N$15)</f>
        <v>0.00499561522549772</v>
      </c>
      <c r="O658" s="0" t="n">
        <f aca="false">ROUND(A658*P$13,0)</f>
        <v>778592</v>
      </c>
      <c r="P658" s="0" t="n">
        <f aca="false">O658-O657</f>
        <v>1249</v>
      </c>
      <c r="Q658" s="0" t="n">
        <f aca="false">F$9*(Q$23-P$13*1000/(P658*N$16))*P$13/SUM(P$24:P658)</f>
        <v>805.824716891438</v>
      </c>
      <c r="R658" s="0" t="n">
        <f aca="false">F$9*((Q$23^2 - (P$13*1000/(P658*N$16))^2)/2)/(1000*COUNT(Q$24:Q658)/N$16)</f>
        <v>805.975854006131</v>
      </c>
    </row>
    <row r="659" customFormat="false" ht="13.8" hidden="false" customHeight="false" outlineLevel="0" collapsed="false">
      <c r="A659" s="0" t="n">
        <f aca="false">SUM(M$23:M659)</f>
        <v>3.11936342193723</v>
      </c>
      <c r="B659" s="0" t="n">
        <f aca="false">C659*3600/1609.344</f>
        <v>72.0586131557807</v>
      </c>
      <c r="C659" s="0" t="n">
        <f aca="false">G659</f>
        <v>32.2130824251602</v>
      </c>
      <c r="D659" s="0" t="n">
        <f aca="false">(C659+C658)/2</f>
        <v>32.214106821175</v>
      </c>
      <c r="E659" s="0" t="n">
        <f aca="false">F659*$F$9</f>
        <v>7.80633813289729</v>
      </c>
      <c r="F659" s="0" t="n">
        <f aca="false">(C658-C659)/0.5</f>
        <v>0.00409758405899652</v>
      </c>
      <c r="G659" s="0" t="n">
        <f aca="false">G658-L658</f>
        <v>32.2130824251602</v>
      </c>
      <c r="H659" s="0" t="n">
        <f aca="false">G659*G659</f>
        <v>1037.68267933017</v>
      </c>
      <c r="I659" s="0" t="n">
        <f aca="false">1000*COUNT(Q$24:Q659)/N$16</f>
        <v>102.349533311876</v>
      </c>
      <c r="J659" s="0" t="n">
        <f aca="false">$F$22*H659+$E$22*G659+$D$22</f>
        <v>781.247258452712</v>
      </c>
      <c r="K659" s="0" t="n">
        <f aca="false">J659/$F$9</f>
        <v>0.410080406186869</v>
      </c>
      <c r="L659" s="0" t="n">
        <f aca="false">K659*M659</f>
        <v>0.00204873421457778</v>
      </c>
      <c r="M659" s="0" t="n">
        <f aca="false">N659</f>
        <v>0.0049959329528273</v>
      </c>
      <c r="N659" s="0" t="n">
        <f aca="false">3600/(B659*N$15)</f>
        <v>0.0049959329528273</v>
      </c>
      <c r="O659" s="0" t="n">
        <f aca="false">ROUND(A659*P$13,0)</f>
        <v>779841</v>
      </c>
      <c r="P659" s="0" t="n">
        <f aca="false">O659-O658</f>
        <v>1249</v>
      </c>
      <c r="Q659" s="0" t="n">
        <f aca="false">F$9*(Q$23-P$13*1000/(P659*N$16))*P$13/SUM(P$24:P659)</f>
        <v>804.532112120565</v>
      </c>
      <c r="R659" s="0" t="n">
        <f aca="false">F$9*((Q$23^2 - (P$13*1000/(P659*N$16))^2)/2)/(1000*COUNT(Q$24:Q659)/N$16)</f>
        <v>804.708596374046</v>
      </c>
    </row>
    <row r="660" customFormat="false" ht="13.8" hidden="false" customHeight="false" outlineLevel="0" collapsed="false">
      <c r="A660" s="0" t="n">
        <f aca="false">SUM(M$23:M660)</f>
        <v>3.12435967264884</v>
      </c>
      <c r="B660" s="0" t="n">
        <f aca="false">C660*3600/1609.344</f>
        <v>72.0540302678634</v>
      </c>
      <c r="C660" s="0" t="n">
        <f aca="false">G660</f>
        <v>32.2110336909456</v>
      </c>
      <c r="D660" s="0" t="n">
        <f aca="false">(C660+C659)/2</f>
        <v>32.2120580580529</v>
      </c>
      <c r="E660" s="0" t="n">
        <f aca="false">F660*$F$9</f>
        <v>7.80611784561159</v>
      </c>
      <c r="F660" s="0" t="n">
        <f aca="false">(C659-C660)/0.5</f>
        <v>0.00409746842915126</v>
      </c>
      <c r="G660" s="0" t="n">
        <f aca="false">G659-L659</f>
        <v>32.2110336909456</v>
      </c>
      <c r="H660" s="0" t="n">
        <f aca="false">G660*G660</f>
        <v>1037.55069143924</v>
      </c>
      <c r="I660" s="0" t="n">
        <f aca="false">1000*COUNT(Q$24:Q660)/N$16</f>
        <v>102.510460251046</v>
      </c>
      <c r="J660" s="0" t="n">
        <f aca="false">$F$22*H660+$E$22*G660+$D$22</f>
        <v>781.175528190854</v>
      </c>
      <c r="K660" s="0" t="n">
        <f aca="false">J660/$F$9</f>
        <v>0.410042754630847</v>
      </c>
      <c r="L660" s="0" t="n">
        <f aca="false">K660*M660</f>
        <v>0.00204867640461386</v>
      </c>
      <c r="M660" s="0" t="n">
        <f aca="false">N660</f>
        <v>0.00499625071160749</v>
      </c>
      <c r="N660" s="0" t="n">
        <f aca="false">3600/(B660*N$15)</f>
        <v>0.00499625071160749</v>
      </c>
      <c r="O660" s="0" t="n">
        <f aca="false">ROUND(A660*P$13,0)</f>
        <v>781090</v>
      </c>
      <c r="P660" s="0" t="n">
        <f aca="false">O660-O659</f>
        <v>1249</v>
      </c>
      <c r="Q660" s="0" t="n">
        <f aca="false">F$9*(Q$23-P$13*1000/(P660*N$16))*P$13/SUM(P$24:P660)</f>
        <v>803.243647583209</v>
      </c>
      <c r="R660" s="0" t="n">
        <f aca="false">F$9*((Q$23^2 - (P$13*1000/(P660*N$16))^2)/2)/(1000*COUNT(Q$24:Q660)/N$16)</f>
        <v>803.445317572831</v>
      </c>
    </row>
    <row r="661" customFormat="false" ht="13.8" hidden="false" customHeight="false" outlineLevel="0" collapsed="false">
      <c r="A661" s="0" t="n">
        <f aca="false">SUM(M$23:M661)</f>
        <v>3.12935624115069</v>
      </c>
      <c r="B661" s="0" t="n">
        <f aca="false">C661*3600/1609.344</f>
        <v>72.0494475092632</v>
      </c>
      <c r="C661" s="0" t="n">
        <f aca="false">G661</f>
        <v>32.208985014541</v>
      </c>
      <c r="D661" s="0" t="n">
        <f aca="false">(C661+C660)/2</f>
        <v>32.2100093527433</v>
      </c>
      <c r="E661" s="0" t="n">
        <f aca="false">F661*$F$9</f>
        <v>7.80589757722298</v>
      </c>
      <c r="F661" s="0" t="n">
        <f aca="false">(C660-C661)/0.5</f>
        <v>0.00409735280922519</v>
      </c>
      <c r="G661" s="0" t="n">
        <f aca="false">G660-L660</f>
        <v>32.208985014541</v>
      </c>
      <c r="H661" s="0" t="n">
        <f aca="false">G661*G661</f>
        <v>1037.41871566693</v>
      </c>
      <c r="I661" s="0" t="n">
        <f aca="false">1000*COUNT(Q$24:Q661)/N$16</f>
        <v>102.671387190216</v>
      </c>
      <c r="J661" s="0" t="n">
        <f aca="false">$F$22*H661+$E$22*G661+$D$22</f>
        <v>781.103804026211</v>
      </c>
      <c r="K661" s="0" t="n">
        <f aca="false">J661/$F$9</f>
        <v>0.410005106275282</v>
      </c>
      <c r="L661" s="0" t="n">
        <f aca="false">K661*M661</f>
        <v>0.00204861859961001</v>
      </c>
      <c r="M661" s="0" t="n">
        <f aca="false">N661</f>
        <v>0.00499656850184334</v>
      </c>
      <c r="N661" s="0" t="n">
        <f aca="false">3600/(B661*N$15)</f>
        <v>0.00499656850184334</v>
      </c>
      <c r="O661" s="0" t="n">
        <f aca="false">ROUND(A661*P$13,0)</f>
        <v>782339</v>
      </c>
      <c r="P661" s="0" t="n">
        <f aca="false">O661-O660</f>
        <v>1249</v>
      </c>
      <c r="Q661" s="0" t="n">
        <f aca="false">F$9*(Q$23-P$13*1000/(P661*N$16))*P$13/SUM(P$24:P661)</f>
        <v>801.959303419326</v>
      </c>
      <c r="R661" s="0" t="n">
        <f aca="false">F$9*((Q$23^2 - (P$13*1000/(P661*N$16))^2)/2)/(1000*COUNT(Q$24:Q661)/N$16)</f>
        <v>802.185998893249</v>
      </c>
    </row>
    <row r="662" customFormat="false" ht="13.8" hidden="false" customHeight="false" outlineLevel="0" collapsed="false">
      <c r="A662" s="0" t="n">
        <f aca="false">SUM(M$23:M662)</f>
        <v>3.13435312747423</v>
      </c>
      <c r="B662" s="0" t="n">
        <f aca="false">C662*3600/1609.344</f>
        <v>72.0448648799692</v>
      </c>
      <c r="C662" s="0" t="n">
        <f aca="false">G662</f>
        <v>32.2069363959414</v>
      </c>
      <c r="D662" s="0" t="n">
        <f aca="false">(C662+C661)/2</f>
        <v>32.2079607052412</v>
      </c>
      <c r="E662" s="0" t="n">
        <f aca="false">F662*$F$9</f>
        <v>7.80567732773147</v>
      </c>
      <c r="F662" s="0" t="n">
        <f aca="false">(C661-C662)/0.5</f>
        <v>0.00409723719921828</v>
      </c>
      <c r="G662" s="0" t="n">
        <f aca="false">G661-L661</f>
        <v>32.2069363959414</v>
      </c>
      <c r="H662" s="0" t="n">
        <f aca="false">G662*G662</f>
        <v>1037.28675201222</v>
      </c>
      <c r="I662" s="0" t="n">
        <f aca="false">1000*COUNT(Q$24:Q662)/N$16</f>
        <v>102.832314129385</v>
      </c>
      <c r="J662" s="0" t="n">
        <f aca="false">$F$22*H662+$E$22*G662+$D$22</f>
        <v>781.032085958267</v>
      </c>
      <c r="K662" s="0" t="n">
        <f aca="false">J662/$F$9</f>
        <v>0.409967461119904</v>
      </c>
      <c r="L662" s="0" t="n">
        <f aca="false">K662*M662</f>
        <v>0.00204856079956643</v>
      </c>
      <c r="M662" s="0" t="n">
        <f aca="false">N662</f>
        <v>0.00499688632353993</v>
      </c>
      <c r="N662" s="0" t="n">
        <f aca="false">3600/(B662*N$15)</f>
        <v>0.00499688632353993</v>
      </c>
      <c r="O662" s="0" t="n">
        <f aca="false">ROUND(A662*P$13,0)</f>
        <v>783588</v>
      </c>
      <c r="P662" s="0" t="n">
        <f aca="false">O662-O661</f>
        <v>1249</v>
      </c>
      <c r="Q662" s="0" t="n">
        <f aca="false">F$9*(Q$23-P$13*1000/(P662*N$16))*P$13/SUM(P$24:P662)</f>
        <v>800.67905989569</v>
      </c>
      <c r="R662" s="0" t="n">
        <f aca="false">F$9*((Q$23^2 - (P$13*1000/(P662*N$16))^2)/2)/(1000*COUNT(Q$24:Q662)/N$16)</f>
        <v>800.930621743182</v>
      </c>
    </row>
    <row r="663" customFormat="false" ht="13.8" hidden="false" customHeight="false" outlineLevel="0" collapsed="false">
      <c r="A663" s="0" t="n">
        <f aca="false">SUM(M$23:M663)</f>
        <v>3.13935033165093</v>
      </c>
      <c r="B663" s="0" t="n">
        <f aca="false">C663*3600/1609.344</f>
        <v>72.0402823799702</v>
      </c>
      <c r="C663" s="0" t="n">
        <f aca="false">G663</f>
        <v>32.2048878351419</v>
      </c>
      <c r="D663" s="0" t="n">
        <f aca="false">(C663+C662)/2</f>
        <v>32.2059121155416</v>
      </c>
      <c r="E663" s="0" t="n">
        <f aca="false">F663*$F$9</f>
        <v>7.80545709713705</v>
      </c>
      <c r="F663" s="0" t="n">
        <f aca="false">(C662-C663)/0.5</f>
        <v>0.00409712159913056</v>
      </c>
      <c r="G663" s="0" t="n">
        <f aca="false">G662-L662</f>
        <v>32.2048878351419</v>
      </c>
      <c r="H663" s="0" t="n">
        <f aca="false">G663*G663</f>
        <v>1037.15480047407</v>
      </c>
      <c r="I663" s="0" t="n">
        <f aca="false">1000*COUNT(Q$24:Q663)/N$16</f>
        <v>102.993241068555</v>
      </c>
      <c r="J663" s="0" t="n">
        <f aca="false">$F$22*H663+$E$22*G663+$D$22</f>
        <v>780.960373986501</v>
      </c>
      <c r="K663" s="0" t="n">
        <f aca="false">J663/$F$9</f>
        <v>0.409929819164438</v>
      </c>
      <c r="L663" s="0" t="n">
        <f aca="false">K663*M663</f>
        <v>0.00204850300448335</v>
      </c>
      <c r="M663" s="0" t="n">
        <f aca="false">N663</f>
        <v>0.0049972041767023</v>
      </c>
      <c r="N663" s="0" t="n">
        <f aca="false">3600/(B663*N$15)</f>
        <v>0.0049972041767023</v>
      </c>
      <c r="O663" s="0" t="n">
        <f aca="false">ROUND(A663*P$13,0)</f>
        <v>784838</v>
      </c>
      <c r="P663" s="0" t="n">
        <f aca="false">O663-O662</f>
        <v>1250</v>
      </c>
      <c r="Q663" s="0" t="n">
        <f aca="false">F$9*(Q$23-P$13*1000/(P663*N$16))*P$13/SUM(P$24:P663)</f>
        <v>815.063628352524</v>
      </c>
      <c r="R663" s="0" t="n">
        <f aca="false">F$9*((Q$23^2 - (P$13*1000/(P663*N$16))^2)/2)/(1000*COUNT(Q$24:Q663)/N$16)</f>
        <v>815.026738233095</v>
      </c>
    </row>
    <row r="664" customFormat="false" ht="13.8" hidden="false" customHeight="false" outlineLevel="0" collapsed="false">
      <c r="A664" s="0" t="n">
        <f aca="false">SUM(M$23:M664)</f>
        <v>3.14434785371226</v>
      </c>
      <c r="B664" s="0" t="n">
        <f aca="false">C664*3600/1609.344</f>
        <v>72.0357000092551</v>
      </c>
      <c r="C664" s="0" t="n">
        <f aca="false">G664</f>
        <v>32.2028393321374</v>
      </c>
      <c r="D664" s="0" t="n">
        <f aca="false">(C664+C663)/2</f>
        <v>32.2038635836396</v>
      </c>
      <c r="E664" s="0" t="n">
        <f aca="false">F664*$F$9</f>
        <v>7.80523688543974</v>
      </c>
      <c r="F664" s="0" t="n">
        <f aca="false">(C663-C664)/0.5</f>
        <v>0.00409700600896201</v>
      </c>
      <c r="G664" s="0" t="n">
        <f aca="false">G663-L663</f>
        <v>32.2028393321374</v>
      </c>
      <c r="H664" s="0" t="n">
        <f aca="false">G664*G664</f>
        <v>1037.02286105145</v>
      </c>
      <c r="I664" s="0" t="n">
        <f aca="false">1000*COUNT(Q$24:Q664)/N$16</f>
        <v>103.154168007725</v>
      </c>
      <c r="J664" s="0" t="n">
        <f aca="false">$F$22*H664+$E$22*G664+$D$22</f>
        <v>780.888668110397</v>
      </c>
      <c r="K664" s="0" t="n">
        <f aca="false">J664/$F$9</f>
        <v>0.409892180408615</v>
      </c>
      <c r="L664" s="0" t="n">
        <f aca="false">K664*M664</f>
        <v>0.00204844521436097</v>
      </c>
      <c r="M664" s="0" t="n">
        <f aca="false">N664</f>
        <v>0.00499752206133553</v>
      </c>
      <c r="N664" s="0" t="n">
        <f aca="false">3600/(B664*N$15)</f>
        <v>0.00499752206133553</v>
      </c>
      <c r="O664" s="0" t="n">
        <f aca="false">ROUND(A664*P$13,0)</f>
        <v>786087</v>
      </c>
      <c r="P664" s="0" t="n">
        <f aca="false">O664-O663</f>
        <v>1249</v>
      </c>
      <c r="Q664" s="0" t="n">
        <f aca="false">F$9*(Q$23-P$13*1000/(P664*N$16))*P$13/SUM(P$24:P664)</f>
        <v>798.12977959078</v>
      </c>
      <c r="R664" s="0" t="n">
        <f aca="false">F$9*((Q$23^2 - (P$13*1000/(P664*N$16))^2)/2)/(1000*COUNT(Q$24:Q664)/N$16)</f>
        <v>798.431618243203</v>
      </c>
    </row>
    <row r="665" customFormat="false" ht="13.8" hidden="false" customHeight="false" outlineLevel="0" collapsed="false">
      <c r="A665" s="0" t="n">
        <f aca="false">SUM(M$23:M665)</f>
        <v>3.14934569368971</v>
      </c>
      <c r="B665" s="0" t="n">
        <f aca="false">C665*3600/1609.344</f>
        <v>72.0311177678128</v>
      </c>
      <c r="C665" s="0" t="n">
        <f aca="false">G665</f>
        <v>32.200790886923</v>
      </c>
      <c r="D665" s="0" t="n">
        <f aca="false">(C665+C664)/2</f>
        <v>32.2018151095302</v>
      </c>
      <c r="E665" s="0" t="n">
        <f aca="false">F665*$F$9</f>
        <v>7.8050166926666</v>
      </c>
      <c r="F665" s="0" t="n">
        <f aca="false">(C664-C665)/0.5</f>
        <v>0.00409689042872685</v>
      </c>
      <c r="G665" s="0" t="n">
        <f aca="false">G664-L664</f>
        <v>32.200790886923</v>
      </c>
      <c r="H665" s="0" t="n">
        <f aca="false">G665*G665</f>
        <v>1036.89093374334</v>
      </c>
      <c r="I665" s="0" t="n">
        <f aca="false">1000*COUNT(Q$24:Q665)/N$16</f>
        <v>103.315094946894</v>
      </c>
      <c r="J665" s="0" t="n">
        <f aca="false">$F$22*H665+$E$22*G665+$D$22</f>
        <v>780.816968329436</v>
      </c>
      <c r="K665" s="0" t="n">
        <f aca="false">J665/$F$9</f>
        <v>0.409854544852161</v>
      </c>
      <c r="L665" s="0" t="n">
        <f aca="false">K665*M665</f>
        <v>0.00204838742919952</v>
      </c>
      <c r="M665" s="0" t="n">
        <f aca="false">N665</f>
        <v>0.00499783997744467</v>
      </c>
      <c r="N665" s="0" t="n">
        <f aca="false">3600/(B665*N$15)</f>
        <v>0.00499783997744467</v>
      </c>
      <c r="O665" s="0" t="n">
        <f aca="false">ROUND(A665*P$13,0)</f>
        <v>787336</v>
      </c>
      <c r="P665" s="0" t="n">
        <f aca="false">O665-O664</f>
        <v>1249</v>
      </c>
      <c r="Q665" s="0" t="n">
        <f aca="false">F$9*(Q$23-P$13*1000/(P665*N$16))*P$13/SUM(P$24:P665)</f>
        <v>796.861724070223</v>
      </c>
      <c r="R665" s="0" t="n">
        <f aca="false">F$9*((Q$23^2 - (P$13*1000/(P665*N$16))^2)/2)/(1000*COUNT(Q$24:Q665)/N$16)</f>
        <v>797.187955286438</v>
      </c>
    </row>
    <row r="666" customFormat="false" ht="13.8" hidden="false" customHeight="false" outlineLevel="0" collapsed="false">
      <c r="A666" s="0" t="n">
        <f aca="false">SUM(M$23:M666)</f>
        <v>3.15434385161474</v>
      </c>
      <c r="B666" s="0" t="n">
        <f aca="false">C666*3600/1609.344</f>
        <v>72.0265356556322</v>
      </c>
      <c r="C666" s="0" t="n">
        <f aca="false">G666</f>
        <v>32.1987424994938</v>
      </c>
      <c r="D666" s="0" t="n">
        <f aca="false">(C666+C665)/2</f>
        <v>32.1997666932084</v>
      </c>
      <c r="E666" s="0" t="n">
        <f aca="false">F666*$F$9</f>
        <v>7.80479651876348</v>
      </c>
      <c r="F666" s="0" t="n">
        <f aca="false">(C665-C666)/0.5</f>
        <v>0.00409677485839666</v>
      </c>
      <c r="G666" s="0" t="n">
        <f aca="false">G665-L665</f>
        <v>32.1987424994938</v>
      </c>
      <c r="H666" s="0" t="n">
        <f aca="false">G666*G666</f>
        <v>1036.75901854871</v>
      </c>
      <c r="I666" s="0" t="n">
        <f aca="false">1000*COUNT(Q$24:Q666)/N$16</f>
        <v>103.476021886064</v>
      </c>
      <c r="J666" s="0" t="n">
        <f aca="false">$F$22*H666+$E$22*G666+$D$22</f>
        <v>780.745274643099</v>
      </c>
      <c r="K666" s="0" t="n">
        <f aca="false">J666/$F$9</f>
        <v>0.409816912494804</v>
      </c>
      <c r="L666" s="0" t="n">
        <f aca="false">K666*M666</f>
        <v>0.0020483296489992</v>
      </c>
      <c r="M666" s="0" t="n">
        <f aca="false">N666</f>
        <v>0.0049981579250348</v>
      </c>
      <c r="N666" s="0" t="n">
        <f aca="false">3600/(B666*N$15)</f>
        <v>0.0049981579250348</v>
      </c>
      <c r="O666" s="0" t="n">
        <f aca="false">ROUND(A666*P$13,0)</f>
        <v>788586</v>
      </c>
      <c r="P666" s="0" t="n">
        <f aca="false">O666-O665</f>
        <v>1250</v>
      </c>
      <c r="Q666" s="0" t="n">
        <f aca="false">F$9*(Q$23-P$13*1000/(P666*N$16))*P$13/SUM(P$24:P666)</f>
        <v>811.183881342715</v>
      </c>
      <c r="R666" s="0" t="n">
        <f aca="false">F$9*((Q$23^2 - (P$13*1000/(P666*N$16))^2)/2)/(1000*COUNT(Q$24:Q666)/N$16)</f>
        <v>811.22412514647</v>
      </c>
    </row>
    <row r="667" customFormat="false" ht="13.8" hidden="false" customHeight="false" outlineLevel="0" collapsed="false">
      <c r="A667" s="0" t="n">
        <f aca="false">SUM(M$23:M667)</f>
        <v>3.15934232751885</v>
      </c>
      <c r="B667" s="0" t="n">
        <f aca="false">C667*3600/1609.344</f>
        <v>72.0219536727023</v>
      </c>
      <c r="C667" s="0" t="n">
        <f aca="false">G667</f>
        <v>32.1966941698448</v>
      </c>
      <c r="D667" s="0" t="n">
        <f aca="false">(C667+C666)/2</f>
        <v>32.1977183346693</v>
      </c>
      <c r="E667" s="0" t="n">
        <f aca="false">F667*$F$9</f>
        <v>7.80457636378453</v>
      </c>
      <c r="F667" s="0" t="n">
        <f aca="false">(C666-C667)/0.5</f>
        <v>0.00409665929799985</v>
      </c>
      <c r="G667" s="0" t="n">
        <f aca="false">G666-L666</f>
        <v>32.1966941698448</v>
      </c>
      <c r="H667" s="0" t="n">
        <f aca="false">G667*G667</f>
        <v>1036.62711546652</v>
      </c>
      <c r="I667" s="0" t="n">
        <f aca="false">1000*COUNT(Q$24:Q667)/N$16</f>
        <v>103.636948825233</v>
      </c>
      <c r="J667" s="0" t="n">
        <f aca="false">$F$22*H667+$E$22*G667+$D$22</f>
        <v>780.673587050867</v>
      </c>
      <c r="K667" s="0" t="n">
        <f aca="false">J667/$F$9</f>
        <v>0.409779283336272</v>
      </c>
      <c r="L667" s="0" t="n">
        <f aca="false">K667*M667</f>
        <v>0.00204827187376022</v>
      </c>
      <c r="M667" s="0" t="n">
        <f aca="false">N667</f>
        <v>0.00499847590411099</v>
      </c>
      <c r="N667" s="0" t="n">
        <f aca="false">3600/(B667*N$15)</f>
        <v>0.00499847590411099</v>
      </c>
      <c r="O667" s="0" t="n">
        <f aca="false">ROUND(A667*P$13,0)</f>
        <v>789836</v>
      </c>
      <c r="P667" s="0" t="n">
        <f aca="false">O667-O666</f>
        <v>1250</v>
      </c>
      <c r="Q667" s="0" t="n">
        <f aca="false">F$9*(Q$23-P$13*1000/(P667*N$16))*P$13/SUM(P$24:P667)</f>
        <v>809.89814260941</v>
      </c>
      <c r="R667" s="0" t="n">
        <f aca="false">F$9*((Q$23^2 - (P$13*1000/(P667*N$16))^2)/2)/(1000*COUNT(Q$24:Q667)/N$16)</f>
        <v>809.96446035587</v>
      </c>
    </row>
    <row r="668" customFormat="false" ht="13.8" hidden="false" customHeight="false" outlineLevel="0" collapsed="false">
      <c r="A668" s="0" t="n">
        <f aca="false">SUM(M$23:M668)</f>
        <v>3.16434112143353</v>
      </c>
      <c r="B668" s="0" t="n">
        <f aca="false">C668*3600/1609.344</f>
        <v>72.0173718190119</v>
      </c>
      <c r="C668" s="0" t="n">
        <f aca="false">G668</f>
        <v>32.1946458979711</v>
      </c>
      <c r="D668" s="0" t="n">
        <f aca="false">(C668+C667)/2</f>
        <v>32.1956700339079</v>
      </c>
      <c r="E668" s="0" t="n">
        <f aca="false">F668*$F$9</f>
        <v>7.80435622770268</v>
      </c>
      <c r="F668" s="0" t="n">
        <f aca="false">(C667-C668)/0.5</f>
        <v>0.00409654374752222</v>
      </c>
      <c r="G668" s="0" t="n">
        <f aca="false">G667-L667</f>
        <v>32.1946458979711</v>
      </c>
      <c r="H668" s="0" t="n">
        <f aca="false">G668*G668</f>
        <v>1036.49522449574</v>
      </c>
      <c r="I668" s="0" t="n">
        <f aca="false">1000*COUNT(Q$24:Q668)/N$16</f>
        <v>103.797875764403</v>
      </c>
      <c r="J668" s="0" t="n">
        <f aca="false">$F$22*H668+$E$22*G668+$D$22</f>
        <v>780.601905552224</v>
      </c>
      <c r="K668" s="0" t="n">
        <f aca="false">J668/$F$9</f>
        <v>0.409741657376294</v>
      </c>
      <c r="L668" s="0" t="n">
        <f aca="false">K668*M668</f>
        <v>0.00204821410348281</v>
      </c>
      <c r="M668" s="0" t="n">
        <f aca="false">N668</f>
        <v>0.00499879391467829</v>
      </c>
      <c r="N668" s="0" t="n">
        <f aca="false">3600/(B668*N$15)</f>
        <v>0.00499879391467829</v>
      </c>
      <c r="O668" s="0" t="n">
        <f aca="false">ROUND(A668*P$13,0)</f>
        <v>791085</v>
      </c>
      <c r="P668" s="0" t="n">
        <f aca="false">O668-O667</f>
        <v>1249</v>
      </c>
      <c r="Q668" s="0" t="n">
        <f aca="false">F$9*(Q$23-P$13*1000/(P668*N$16))*P$13/SUM(P$24:P668)</f>
        <v>793.079610720129</v>
      </c>
      <c r="R668" s="0" t="n">
        <f aca="false">F$9*((Q$23^2 - (P$13*1000/(P668*N$16))^2)/2)/(1000*COUNT(Q$24:Q668)/N$16)</f>
        <v>793.480104331617</v>
      </c>
    </row>
    <row r="669" customFormat="false" ht="13.8" hidden="false" customHeight="false" outlineLevel="0" collapsed="false">
      <c r="A669" s="0" t="n">
        <f aca="false">SUM(M$23:M669)</f>
        <v>3.16934023339027</v>
      </c>
      <c r="B669" s="0" t="n">
        <f aca="false">C669*3600/1609.344</f>
        <v>72.0127900945499</v>
      </c>
      <c r="C669" s="0" t="n">
        <f aca="false">G669</f>
        <v>32.1925976838676</v>
      </c>
      <c r="D669" s="0" t="n">
        <f aca="false">(C669+C668)/2</f>
        <v>32.1936217909193</v>
      </c>
      <c r="E669" s="0" t="n">
        <f aca="false">F669*$F$9</f>
        <v>7.80413611051792</v>
      </c>
      <c r="F669" s="0" t="n">
        <f aca="false">(C668-C669)/0.5</f>
        <v>0.00409642820696377</v>
      </c>
      <c r="G669" s="0" t="n">
        <f aca="false">G668-L668</f>
        <v>32.1925976838676</v>
      </c>
      <c r="H669" s="0" t="n">
        <f aca="false">G669*G669</f>
        <v>1036.36334563536</v>
      </c>
      <c r="I669" s="0" t="n">
        <f aca="false">1000*COUNT(Q$24:Q669)/N$16</f>
        <v>103.958802703573</v>
      </c>
      <c r="J669" s="0" t="n">
        <f aca="false">$F$22*H669+$E$22*G669+$D$22</f>
        <v>780.530230146651</v>
      </c>
      <c r="K669" s="0" t="n">
        <f aca="false">J669/$F$9</f>
        <v>0.409704034614597</v>
      </c>
      <c r="L669" s="0" t="n">
        <f aca="false">K669*M669</f>
        <v>0.00204815633816718</v>
      </c>
      <c r="M669" s="0" t="n">
        <f aca="false">N669</f>
        <v>0.00499911195674178</v>
      </c>
      <c r="N669" s="0" t="n">
        <f aca="false">3600/(B669*N$15)</f>
        <v>0.00499911195674178</v>
      </c>
      <c r="O669" s="0" t="n">
        <f aca="false">ROUND(A669*P$13,0)</f>
        <v>792335</v>
      </c>
      <c r="P669" s="0" t="n">
        <f aca="false">O669-O668</f>
        <v>1250</v>
      </c>
      <c r="Q669" s="0" t="n">
        <f aca="false">F$9*(Q$23-P$13*1000/(P669*N$16))*P$13/SUM(P$24:P669)</f>
        <v>807.3398744777</v>
      </c>
      <c r="R669" s="0" t="n">
        <f aca="false">F$9*((Q$23^2 - (P$13*1000/(P669*N$16))^2)/2)/(1000*COUNT(Q$24:Q669)/N$16)</f>
        <v>807.456830447648</v>
      </c>
    </row>
    <row r="670" customFormat="false" ht="13.8" hidden="false" customHeight="false" outlineLevel="0" collapsed="false">
      <c r="A670" s="0" t="n">
        <f aca="false">SUM(M$23:M670)</f>
        <v>3.17433966342058</v>
      </c>
      <c r="B670" s="0" t="n">
        <f aca="false">C670*3600/1609.344</f>
        <v>72.0082084993052</v>
      </c>
      <c r="C670" s="0" t="n">
        <f aca="false">G670</f>
        <v>32.1905495275294</v>
      </c>
      <c r="D670" s="0" t="n">
        <f aca="false">(C670+C669)/2</f>
        <v>32.1915736056985</v>
      </c>
      <c r="E670" s="0" t="n">
        <f aca="false">F670*$F$9</f>
        <v>7.80391601225734</v>
      </c>
      <c r="F670" s="0" t="n">
        <f aca="false">(C669-C670)/0.5</f>
        <v>0.0040963126763387</v>
      </c>
      <c r="G670" s="0" t="n">
        <f aca="false">G669-L669</f>
        <v>32.1905495275294</v>
      </c>
      <c r="H670" s="0" t="n">
        <f aca="false">G670*G670</f>
        <v>1036.23147888432</v>
      </c>
      <c r="I670" s="0" t="n">
        <f aca="false">1000*COUNT(Q$24:Q670)/N$16</f>
        <v>104.119729642742</v>
      </c>
      <c r="J670" s="0" t="n">
        <f aca="false">$F$22*H670+$E$22*G670+$D$22</f>
        <v>780.458560833629</v>
      </c>
      <c r="K670" s="0" t="n">
        <f aca="false">J670/$F$9</f>
        <v>0.409666415050909</v>
      </c>
      <c r="L670" s="0" t="n">
        <f aca="false">K670*M670</f>
        <v>0.00204809857781353</v>
      </c>
      <c r="M670" s="0" t="n">
        <f aca="false">N670</f>
        <v>0.00499943003030652</v>
      </c>
      <c r="N670" s="0" t="n">
        <f aca="false">3600/(B670*N$15)</f>
        <v>0.00499943003030652</v>
      </c>
      <c r="O670" s="0" t="n">
        <f aca="false">ROUND(A670*P$13,0)</f>
        <v>793585</v>
      </c>
      <c r="P670" s="0" t="n">
        <f aca="false">O670-O669</f>
        <v>1250</v>
      </c>
      <c r="Q670" s="0" t="n">
        <f aca="false">F$9*(Q$23-P$13*1000/(P670*N$16))*P$13/SUM(P$24:P670)</f>
        <v>806.066282924229</v>
      </c>
      <c r="R670" s="0" t="n">
        <f aca="false">F$9*((Q$23^2 - (P$13*1000/(P670*N$16))^2)/2)/(1000*COUNT(Q$24:Q670)/N$16)</f>
        <v>806.208829164112</v>
      </c>
    </row>
    <row r="671" customFormat="false" ht="13.8" hidden="false" customHeight="false" outlineLevel="0" collapsed="false">
      <c r="A671" s="0" t="n">
        <f aca="false">SUM(M$23:M671)</f>
        <v>3.17933941155596</v>
      </c>
      <c r="B671" s="0" t="n">
        <f aca="false">C671*3600/1609.344</f>
        <v>72.0036270332668</v>
      </c>
      <c r="C671" s="0" t="n">
        <f aca="false">G671</f>
        <v>32.1885014289516</v>
      </c>
      <c r="D671" s="0" t="n">
        <f aca="false">(C671+C670)/2</f>
        <v>32.1895254782405</v>
      </c>
      <c r="E671" s="0" t="n">
        <f aca="false">F671*$F$9</f>
        <v>7.80369593289386</v>
      </c>
      <c r="F671" s="0" t="n">
        <f aca="false">(C670-C671)/0.5</f>
        <v>0.00409619715563281</v>
      </c>
      <c r="G671" s="0" t="n">
        <f aca="false">G670-L670</f>
        <v>32.1885014289516</v>
      </c>
      <c r="H671" s="0" t="n">
        <f aca="false">G671*G671</f>
        <v>1036.09962424162</v>
      </c>
      <c r="I671" s="0" t="n">
        <f aca="false">1000*COUNT(Q$24:Q671)/N$16</f>
        <v>104.280656581912</v>
      </c>
      <c r="J671" s="0" t="n">
        <f aca="false">$F$22*H671+$E$22*G671+$D$22</f>
        <v>780.386897612641</v>
      </c>
      <c r="K671" s="0" t="n">
        <f aca="false">J671/$F$9</f>
        <v>0.409628798684959</v>
      </c>
      <c r="L671" s="0" t="n">
        <f aca="false">K671*M671</f>
        <v>0.00204804082242209</v>
      </c>
      <c r="M671" s="0" t="n">
        <f aca="false">N671</f>
        <v>0.0049997481353776</v>
      </c>
      <c r="N671" s="0" t="n">
        <f aca="false">3600/(B671*N$15)</f>
        <v>0.0049997481353776</v>
      </c>
      <c r="O671" s="0" t="n">
        <f aca="false">ROUND(A671*P$13,0)</f>
        <v>794835</v>
      </c>
      <c r="P671" s="0" t="n">
        <f aca="false">O671-O670</f>
        <v>1250</v>
      </c>
      <c r="Q671" s="0" t="n">
        <f aca="false">F$9*(Q$23-P$13*1000/(P671*N$16))*P$13/SUM(P$24:P671)</f>
        <v>804.796703263988</v>
      </c>
      <c r="R671" s="0" t="n">
        <f aca="false">F$9*((Q$23^2 - (P$13*1000/(P671*N$16))^2)/2)/(1000*COUNT(Q$24:Q671)/N$16)</f>
        <v>804.96467973639</v>
      </c>
    </row>
    <row r="672" customFormat="false" ht="13.8" hidden="false" customHeight="false" outlineLevel="0" collapsed="false">
      <c r="A672" s="0" t="n">
        <f aca="false">SUM(M$23:M672)</f>
        <v>3.18433947782792</v>
      </c>
      <c r="B672" s="0" t="n">
        <f aca="false">C672*3600/1609.344</f>
        <v>71.9990456964235</v>
      </c>
      <c r="C672" s="0" t="n">
        <f aca="false">G672</f>
        <v>32.1864533881292</v>
      </c>
      <c r="D672" s="0" t="n">
        <f aca="false">(C672+C671)/2</f>
        <v>32.1874774085404</v>
      </c>
      <c r="E672" s="0" t="n">
        <f aca="false">F672*$F$9</f>
        <v>7.80347587242747</v>
      </c>
      <c r="F672" s="0" t="n">
        <f aca="false">(C671-C672)/0.5</f>
        <v>0.00409608164484609</v>
      </c>
      <c r="G672" s="0" t="n">
        <f aca="false">G671-L671</f>
        <v>32.1864533881292</v>
      </c>
      <c r="H672" s="0" t="n">
        <f aca="false">G672*G672</f>
        <v>1035.96778170621</v>
      </c>
      <c r="I672" s="0" t="n">
        <f aca="false">1000*COUNT(Q$24:Q672)/N$16</f>
        <v>104.441583521081</v>
      </c>
      <c r="J672" s="0" t="n">
        <f aca="false">$F$22*H672+$E$22*G672+$D$22</f>
        <v>780.315240483169</v>
      </c>
      <c r="K672" s="0" t="n">
        <f aca="false">J672/$F$9</f>
        <v>0.409591185516475</v>
      </c>
      <c r="L672" s="0" t="n">
        <f aca="false">K672*M672</f>
        <v>0.00204798307199307</v>
      </c>
      <c r="M672" s="0" t="n">
        <f aca="false">N672</f>
        <v>0.00500006627196008</v>
      </c>
      <c r="N672" s="0" t="n">
        <f aca="false">3600/(B672*N$15)</f>
        <v>0.00500006627196008</v>
      </c>
      <c r="O672" s="0" t="n">
        <f aca="false">ROUND(A672*P$13,0)</f>
        <v>796085</v>
      </c>
      <c r="P672" s="0" t="n">
        <f aca="false">O672-O671</f>
        <v>1250</v>
      </c>
      <c r="Q672" s="0" t="n">
        <f aca="false">F$9*(Q$23-P$13*1000/(P672*N$16))*P$13/SUM(P$24:P672)</f>
        <v>803.531116570214</v>
      </c>
      <c r="R672" s="0" t="n">
        <f aca="false">F$9*((Q$23^2 - (P$13*1000/(P672*N$16))^2)/2)/(1000*COUNT(Q$24:Q672)/N$16)</f>
        <v>803.724364359292</v>
      </c>
    </row>
    <row r="673" customFormat="false" ht="13.8" hidden="false" customHeight="false" outlineLevel="0" collapsed="false">
      <c r="A673" s="0" t="n">
        <f aca="false">SUM(M$23:M673)</f>
        <v>3.18933986226798</v>
      </c>
      <c r="B673" s="0" t="n">
        <f aca="false">C673*3600/1609.344</f>
        <v>71.9944644887643</v>
      </c>
      <c r="C673" s="0" t="n">
        <f aca="false">G673</f>
        <v>32.1844054050572</v>
      </c>
      <c r="D673" s="0" t="n">
        <f aca="false">(C673+C672)/2</f>
        <v>32.1854293965932</v>
      </c>
      <c r="E673" s="0" t="n">
        <f aca="false">F673*$F$9</f>
        <v>7.80325583088525</v>
      </c>
      <c r="F673" s="0" t="n">
        <f aca="false">(C672-C673)/0.5</f>
        <v>0.00409596614399277</v>
      </c>
      <c r="G673" s="0" t="n">
        <f aca="false">G672-L672</f>
        <v>32.1844054050572</v>
      </c>
      <c r="H673" s="0" t="n">
        <f aca="false">G673*G673</f>
        <v>1035.83595127707</v>
      </c>
      <c r="I673" s="0" t="n">
        <f aca="false">1000*COUNT(Q$24:Q673)/N$16</f>
        <v>104.602510460251</v>
      </c>
      <c r="J673" s="0" t="n">
        <f aca="false">$F$22*H673+$E$22*G673+$D$22</f>
        <v>780.243589444694</v>
      </c>
      <c r="K673" s="0" t="n">
        <f aca="false">J673/$F$9</f>
        <v>0.409553575545184</v>
      </c>
      <c r="L673" s="0" t="n">
        <f aca="false">K673*M673</f>
        <v>0.00204792532652668</v>
      </c>
      <c r="M673" s="0" t="n">
        <f aca="false">N673</f>
        <v>0.00500038444005904</v>
      </c>
      <c r="N673" s="0" t="n">
        <f aca="false">3600/(B673*N$15)</f>
        <v>0.00500038444005904</v>
      </c>
      <c r="O673" s="0" t="n">
        <f aca="false">ROUND(A673*P$13,0)</f>
        <v>797335</v>
      </c>
      <c r="P673" s="0" t="n">
        <f aca="false">O673-O672</f>
        <v>1250</v>
      </c>
      <c r="Q673" s="0" t="n">
        <f aca="false">F$9*(Q$23-P$13*1000/(P673*N$16))*P$13/SUM(P$24:P673)</f>
        <v>802.269504035013</v>
      </c>
      <c r="R673" s="0" t="n">
        <f aca="false">F$9*((Q$23^2 - (P$13*1000/(P673*N$16))^2)/2)/(1000*COUNT(Q$24:Q673)/N$16)</f>
        <v>802.487865337201</v>
      </c>
    </row>
    <row r="674" customFormat="false" ht="13.8" hidden="false" customHeight="false" outlineLevel="0" collapsed="false">
      <c r="A674" s="0" t="n">
        <f aca="false">SUM(M$23:M674)</f>
        <v>3.19434056490766</v>
      </c>
      <c r="B674" s="0" t="n">
        <f aca="false">C674*3600/1609.344</f>
        <v>71.9898834102779</v>
      </c>
      <c r="C674" s="0" t="n">
        <f aca="false">G674</f>
        <v>32.1823574797306</v>
      </c>
      <c r="D674" s="0" t="n">
        <f aca="false">(C674+C673)/2</f>
        <v>32.1833814423939</v>
      </c>
      <c r="E674" s="0" t="n">
        <f aca="false">F674*$F$9</f>
        <v>7.80303580824014</v>
      </c>
      <c r="F674" s="0" t="n">
        <f aca="false">(C673-C674)/0.5</f>
        <v>0.00409585065305862</v>
      </c>
      <c r="G674" s="0" t="n">
        <f aca="false">G673-L673</f>
        <v>32.1823574797306</v>
      </c>
      <c r="H674" s="0" t="n">
        <f aca="false">G674*G674</f>
        <v>1035.70413295317</v>
      </c>
      <c r="I674" s="0" t="n">
        <f aca="false">1000*COUNT(Q$24:Q674)/N$16</f>
        <v>104.763437399421</v>
      </c>
      <c r="J674" s="0" t="n">
        <f aca="false">$F$22*H674+$E$22*G674+$D$22</f>
        <v>780.171944496698</v>
      </c>
      <c r="K674" s="0" t="n">
        <f aca="false">J674/$F$9</f>
        <v>0.409515968770814</v>
      </c>
      <c r="L674" s="0" t="n">
        <f aca="false">K674*M674</f>
        <v>0.00204786758602314</v>
      </c>
      <c r="M674" s="0" t="n">
        <f aca="false">N674</f>
        <v>0.00500070263967955</v>
      </c>
      <c r="N674" s="0" t="n">
        <f aca="false">3600/(B674*N$15)</f>
        <v>0.00500070263967955</v>
      </c>
      <c r="O674" s="0" t="n">
        <f aca="false">ROUND(A674*P$13,0)</f>
        <v>798585</v>
      </c>
      <c r="P674" s="0" t="n">
        <f aca="false">O674-O673</f>
        <v>1250</v>
      </c>
      <c r="Q674" s="0" t="n">
        <f aca="false">F$9*(Q$23-P$13*1000/(P674*N$16))*P$13/SUM(P$24:P674)</f>
        <v>801.011846968422</v>
      </c>
      <c r="R674" s="0" t="n">
        <f aca="false">F$9*((Q$23^2 - (P$13*1000/(P674*N$16))^2)/2)/(1000*COUNT(Q$24:Q674)/N$16)</f>
        <v>801.255165083227</v>
      </c>
    </row>
    <row r="675" customFormat="false" ht="13.8" hidden="false" customHeight="false" outlineLevel="0" collapsed="false">
      <c r="A675" s="0" t="n">
        <f aca="false">SUM(M$23:M675)</f>
        <v>3.19934158577848</v>
      </c>
      <c r="B675" s="0" t="n">
        <f aca="false">C675*3600/1609.344</f>
        <v>71.9853024609534</v>
      </c>
      <c r="C675" s="0" t="n">
        <f aca="false">G675</f>
        <v>32.1803096121446</v>
      </c>
      <c r="D675" s="0" t="n">
        <f aca="false">(C675+C674)/2</f>
        <v>32.1813335459376</v>
      </c>
      <c r="E675" s="0" t="n">
        <f aca="false">F675*$F$9</f>
        <v>7.80281580449211</v>
      </c>
      <c r="F675" s="0" t="n">
        <f aca="false">(C674-C675)/0.5</f>
        <v>0.00409573517204365</v>
      </c>
      <c r="G675" s="0" t="n">
        <f aca="false">G674-L674</f>
        <v>32.1803096121446</v>
      </c>
      <c r="H675" s="0" t="n">
        <f aca="false">G675*G675</f>
        <v>1035.57232673349</v>
      </c>
      <c r="I675" s="0" t="n">
        <f aca="false">1000*COUNT(Q$24:Q675)/N$16</f>
        <v>104.92436433859</v>
      </c>
      <c r="J675" s="0" t="n">
        <f aca="false">$F$22*H675+$E$22*G675+$D$22</f>
        <v>780.100305638665</v>
      </c>
      <c r="K675" s="0" t="n">
        <f aca="false">J675/$F$9</f>
        <v>0.409478365193095</v>
      </c>
      <c r="L675" s="0" t="n">
        <f aca="false">K675*M675</f>
        <v>0.00204780985048266</v>
      </c>
      <c r="M675" s="0" t="n">
        <f aca="false">N675</f>
        <v>0.00500102087082669</v>
      </c>
      <c r="N675" s="0" t="n">
        <f aca="false">3600/(B675*N$15)</f>
        <v>0.00500102087082669</v>
      </c>
      <c r="O675" s="0" t="n">
        <f aca="false">ROUND(A675*P$13,0)</f>
        <v>799835</v>
      </c>
      <c r="P675" s="0" t="n">
        <f aca="false">O675-O674</f>
        <v>1250</v>
      </c>
      <c r="Q675" s="0" t="n">
        <f aca="false">F$9*(Q$23-P$13*1000/(P675*N$16))*P$13/SUM(P$24:P675)</f>
        <v>799.758126797492</v>
      </c>
      <c r="R675" s="0" t="n">
        <f aca="false">F$9*((Q$23^2 - (P$13*1000/(P675*N$16))^2)/2)/(1000*COUNT(Q$24:Q675)/N$16)</f>
        <v>800.026246118375</v>
      </c>
    </row>
    <row r="676" customFormat="false" ht="13.8" hidden="false" customHeight="false" outlineLevel="0" collapsed="false">
      <c r="A676" s="0" t="n">
        <f aca="false">SUM(M$23:M676)</f>
        <v>3.20434292491199</v>
      </c>
      <c r="B676" s="0" t="n">
        <f aca="false">C676*3600/1609.344</f>
        <v>71.9807216407797</v>
      </c>
      <c r="C676" s="0" t="n">
        <f aca="false">G676</f>
        <v>32.1782618022941</v>
      </c>
      <c r="D676" s="0" t="n">
        <f aca="false">(C676+C675)/2</f>
        <v>32.1792857072194</v>
      </c>
      <c r="E676" s="0" t="n">
        <f aca="false">F676*$F$9</f>
        <v>7.80259581966826</v>
      </c>
      <c r="F676" s="0" t="n">
        <f aca="false">(C675-C676)/0.5</f>
        <v>0.00409561970096206</v>
      </c>
      <c r="G676" s="0" t="n">
        <f aca="false">G675-L675</f>
        <v>32.1782618022941</v>
      </c>
      <c r="H676" s="0" t="n">
        <f aca="false">G676*G676</f>
        <v>1035.44053261698</v>
      </c>
      <c r="I676" s="0" t="n">
        <f aca="false">1000*COUNT(Q$24:Q676)/N$16</f>
        <v>105.08529127776</v>
      </c>
      <c r="J676" s="0" t="n">
        <f aca="false">$F$22*H676+$E$22*G676+$D$22</f>
        <v>780.028672870075</v>
      </c>
      <c r="K676" s="0" t="n">
        <f aca="false">J676/$F$9</f>
        <v>0.409440764811754</v>
      </c>
      <c r="L676" s="0" t="n">
        <f aca="false">K676*M676</f>
        <v>0.00204775211990546</v>
      </c>
      <c r="M676" s="0" t="n">
        <f aca="false">N676</f>
        <v>0.00500133913350554</v>
      </c>
      <c r="N676" s="0" t="n">
        <f aca="false">3600/(B676*N$15)</f>
        <v>0.00500133913350554</v>
      </c>
      <c r="O676" s="0" t="n">
        <f aca="false">ROUND(A676*P$13,0)</f>
        <v>801086</v>
      </c>
      <c r="P676" s="0" t="n">
        <f aca="false">O676-O675</f>
        <v>1251</v>
      </c>
      <c r="Q676" s="0" t="n">
        <f aca="false">F$9*(Q$23-P$13*1000/(P676*N$16))*P$13/SUM(P$24:P676)</f>
        <v>813.826412193713</v>
      </c>
      <c r="R676" s="0" t="n">
        <f aca="false">F$9*((Q$23^2 - (P$13*1000/(P676*N$16))^2)/2)/(1000*COUNT(Q$24:Q676)/N$16)</f>
        <v>813.807062841966</v>
      </c>
    </row>
    <row r="677" customFormat="false" ht="13.8" hidden="false" customHeight="false" outlineLevel="0" collapsed="false">
      <c r="A677" s="0" t="n">
        <f aca="false">SUM(M$23:M677)</f>
        <v>3.20934458233971</v>
      </c>
      <c r="B677" s="0" t="n">
        <f aca="false">C677*3600/1609.344</f>
        <v>71.9761409497455</v>
      </c>
      <c r="C677" s="0" t="n">
        <f aca="false">G677</f>
        <v>32.1762140501742</v>
      </c>
      <c r="D677" s="0" t="n">
        <f aca="false">(C677+C676)/2</f>
        <v>32.1772379262342</v>
      </c>
      <c r="E677" s="0" t="n">
        <f aca="false">F677*$F$9</f>
        <v>7.80237585376859</v>
      </c>
      <c r="F677" s="0" t="n">
        <f aca="false">(C676-C677)/0.5</f>
        <v>0.00409550423981386</v>
      </c>
      <c r="G677" s="0" t="n">
        <f aca="false">G676-L676</f>
        <v>32.1762140501742</v>
      </c>
      <c r="H677" s="0" t="n">
        <f aca="false">G677*G677</f>
        <v>1035.30875060263</v>
      </c>
      <c r="I677" s="0" t="n">
        <f aca="false">1000*COUNT(Q$24:Q677)/N$16</f>
        <v>105.24621821693</v>
      </c>
      <c r="J677" s="0" t="n">
        <f aca="false">$F$22*H677+$E$22*G677+$D$22</f>
        <v>779.957046190411</v>
      </c>
      <c r="K677" s="0" t="n">
        <f aca="false">J677/$F$9</f>
        <v>0.409403167626519</v>
      </c>
      <c r="L677" s="0" t="n">
        <f aca="false">K677*M677</f>
        <v>0.00204769439429175</v>
      </c>
      <c r="M677" s="0" t="n">
        <f aca="false">N677</f>
        <v>0.00500165742772116</v>
      </c>
      <c r="N677" s="0" t="n">
        <f aca="false">3600/(B677*N$15)</f>
        <v>0.00500165742772116</v>
      </c>
      <c r="O677" s="0" t="n">
        <f aca="false">ROUND(A677*P$13,0)</f>
        <v>802336</v>
      </c>
      <c r="P677" s="0" t="n">
        <f aca="false">O677-O676</f>
        <v>1250</v>
      </c>
      <c r="Q677" s="0" t="n">
        <f aca="false">F$9*(Q$23-P$13*1000/(P677*N$16))*P$13/SUM(P$24:P677)</f>
        <v>797.261428265507</v>
      </c>
      <c r="R677" s="0" t="n">
        <f aca="false">F$9*((Q$23^2 - (P$13*1000/(P677*N$16))^2)/2)/(1000*COUNT(Q$24:Q677)/N$16)</f>
        <v>797.579682674588</v>
      </c>
    </row>
    <row r="678" customFormat="false" ht="13.8" hidden="false" customHeight="false" outlineLevel="0" collapsed="false">
      <c r="A678" s="0" t="n">
        <f aca="false">SUM(M$23:M678)</f>
        <v>3.21434655809319</v>
      </c>
      <c r="B678" s="0" t="n">
        <f aca="false">C678*3600/1609.344</f>
        <v>71.9715603878399</v>
      </c>
      <c r="C678" s="0" t="n">
        <f aca="false">G678</f>
        <v>32.1741663557799</v>
      </c>
      <c r="D678" s="0" t="n">
        <f aca="false">(C678+C677)/2</f>
        <v>32.1751902029771</v>
      </c>
      <c r="E678" s="0" t="n">
        <f aca="false">F678*$F$9</f>
        <v>7.80215590676601</v>
      </c>
      <c r="F678" s="0" t="n">
        <f aca="false">(C677-C678)/0.5</f>
        <v>0.00409538878858484</v>
      </c>
      <c r="G678" s="0" t="n">
        <f aca="false">G677-L677</f>
        <v>32.1741663557799</v>
      </c>
      <c r="H678" s="0" t="n">
        <f aca="false">G678*G678</f>
        <v>1035.1769806894</v>
      </c>
      <c r="I678" s="0" t="n">
        <f aca="false">1000*COUNT(Q$24:Q678)/N$16</f>
        <v>105.407145156099</v>
      </c>
      <c r="J678" s="0" t="n">
        <f aca="false">$F$22*H678+$E$22*G678+$D$22</f>
        <v>779.885425599156</v>
      </c>
      <c r="K678" s="0" t="n">
        <f aca="false">J678/$F$9</f>
        <v>0.409365573637119</v>
      </c>
      <c r="L678" s="0" t="n">
        <f aca="false">K678*M678</f>
        <v>0.00204763667364175</v>
      </c>
      <c r="M678" s="0" t="n">
        <f aca="false">N678</f>
        <v>0.00500197575347866</v>
      </c>
      <c r="N678" s="0" t="n">
        <f aca="false">3600/(B678*N$15)</f>
        <v>0.00500197575347866</v>
      </c>
      <c r="O678" s="0" t="n">
        <f aca="false">ROUND(A678*P$13,0)</f>
        <v>803587</v>
      </c>
      <c r="P678" s="0" t="n">
        <f aca="false">O678-O677</f>
        <v>1251</v>
      </c>
      <c r="Q678" s="0" t="n">
        <f aca="false">F$9*(Q$23-P$13*1000/(P678*N$16))*P$13/SUM(P$24:P678)</f>
        <v>811.289756120151</v>
      </c>
      <c r="R678" s="0" t="n">
        <f aca="false">F$9*((Q$23^2 - (P$13*1000/(P678*N$16))^2)/2)/(1000*COUNT(Q$24:Q678)/N$16)</f>
        <v>811.322155779853</v>
      </c>
    </row>
    <row r="679" customFormat="false" ht="13.8" hidden="false" customHeight="false" outlineLevel="0" collapsed="false">
      <c r="A679" s="0" t="n">
        <f aca="false">SUM(M$23:M679)</f>
        <v>3.21934885220397</v>
      </c>
      <c r="B679" s="0" t="n">
        <f aca="false">C679*3600/1609.344</f>
        <v>71.9669799550517</v>
      </c>
      <c r="C679" s="0" t="n">
        <f aca="false">G679</f>
        <v>32.1721187191063</v>
      </c>
      <c r="D679" s="0" t="n">
        <f aca="false">(C679+C678)/2</f>
        <v>32.1731425374431</v>
      </c>
      <c r="E679" s="0" t="n">
        <f aca="false">F679*$F$9</f>
        <v>7.8019359786876</v>
      </c>
      <c r="F679" s="0" t="n">
        <f aca="false">(C678-C679)/0.5</f>
        <v>0.00409527334728921</v>
      </c>
      <c r="G679" s="0" t="n">
        <f aca="false">G678-L678</f>
        <v>32.1721187191063</v>
      </c>
      <c r="H679" s="0" t="n">
        <f aca="false">G679*G679</f>
        <v>1035.04522287627</v>
      </c>
      <c r="I679" s="0" t="n">
        <f aca="false">1000*COUNT(Q$24:Q679)/N$16</f>
        <v>105.568072095269</v>
      </c>
      <c r="J679" s="0" t="n">
        <f aca="false">$F$22*H679+$E$22*G679+$D$22</f>
        <v>779.813811095791</v>
      </c>
      <c r="K679" s="0" t="n">
        <f aca="false">J679/$F$9</f>
        <v>0.409327982843281</v>
      </c>
      <c r="L679" s="0" t="n">
        <f aca="false">K679*M679</f>
        <v>0.00204757895795567</v>
      </c>
      <c r="M679" s="0" t="n">
        <f aca="false">N679</f>
        <v>0.0050022941107831</v>
      </c>
      <c r="N679" s="0" t="n">
        <f aca="false">3600/(B679*N$15)</f>
        <v>0.0050022941107831</v>
      </c>
      <c r="O679" s="0" t="n">
        <f aca="false">ROUND(A679*P$13,0)</f>
        <v>804837</v>
      </c>
      <c r="P679" s="0" t="n">
        <f aca="false">O679-O678</f>
        <v>1250</v>
      </c>
      <c r="Q679" s="0" t="n">
        <f aca="false">F$9*(Q$23-P$13*1000/(P679*N$16))*P$13/SUM(P$24:P679)</f>
        <v>794.780269692554</v>
      </c>
      <c r="R679" s="0" t="n">
        <f aca="false">F$9*((Q$23^2 - (P$13*1000/(P679*N$16))^2)/2)/(1000*COUNT(Q$24:Q679)/N$16)</f>
        <v>795.14803730058</v>
      </c>
    </row>
    <row r="680" customFormat="false" ht="13.8" hidden="false" customHeight="false" outlineLevel="0" collapsed="false">
      <c r="A680" s="0" t="n">
        <f aca="false">SUM(M$23:M680)</f>
        <v>3.22435146470361</v>
      </c>
      <c r="B680" s="0" t="n">
        <f aca="false">C680*3600/1609.344</f>
        <v>71.9623996513698</v>
      </c>
      <c r="C680" s="0" t="n">
        <f aca="false">G680</f>
        <v>32.1700711401483</v>
      </c>
      <c r="D680" s="0" t="n">
        <f aca="false">(C680+C679)/2</f>
        <v>32.1710949296273</v>
      </c>
      <c r="E680" s="0" t="n">
        <f aca="false">F680*$F$9</f>
        <v>7.80171606950628</v>
      </c>
      <c r="F680" s="0" t="n">
        <f aca="false">(C679-C680)/0.5</f>
        <v>0.00409515791591275</v>
      </c>
      <c r="G680" s="0" t="n">
        <f aca="false">G679-L679</f>
        <v>32.1700711401483</v>
      </c>
      <c r="H680" s="0" t="n">
        <f aca="false">G680*G680</f>
        <v>1034.91347716221</v>
      </c>
      <c r="I680" s="0" t="n">
        <f aca="false">1000*COUNT(Q$24:Q680)/N$16</f>
        <v>105.728999034438</v>
      </c>
      <c r="J680" s="0" t="n">
        <f aca="false">$F$22*H680+$E$22*G680+$D$22</f>
        <v>779.742202679799</v>
      </c>
      <c r="K680" s="0" t="n">
        <f aca="false">J680/$F$9</f>
        <v>0.409290395244735</v>
      </c>
      <c r="L680" s="0" t="n">
        <f aca="false">K680*M680</f>
        <v>0.00204752124723373</v>
      </c>
      <c r="M680" s="0" t="n">
        <f aca="false">N680</f>
        <v>0.00500261249963956</v>
      </c>
      <c r="N680" s="0" t="n">
        <f aca="false">3600/(B680*N$15)</f>
        <v>0.00500261249963956</v>
      </c>
      <c r="O680" s="0" t="n">
        <f aca="false">ROUND(A680*P$13,0)</f>
        <v>806088</v>
      </c>
      <c r="P680" s="0" t="n">
        <f aca="false">O680-O679</f>
        <v>1251</v>
      </c>
      <c r="Q680" s="0" t="n">
        <f aca="false">F$9*(Q$23-P$13*1000/(P680*N$16))*P$13/SUM(P$24:P680)</f>
        <v>808.768864169897</v>
      </c>
      <c r="R680" s="0" t="n">
        <f aca="false">F$9*((Q$23^2 - (P$13*1000/(P680*N$16))^2)/2)/(1000*COUNT(Q$24:Q680)/N$16)</f>
        <v>808.852377527859</v>
      </c>
    </row>
    <row r="681" customFormat="false" ht="13.8" hidden="false" customHeight="false" outlineLevel="0" collapsed="false">
      <c r="A681" s="0" t="n">
        <f aca="false">SUM(M$23:M681)</f>
        <v>3.22935439562367</v>
      </c>
      <c r="B681" s="0" t="n">
        <f aca="false">C681*3600/1609.344</f>
        <v>71.9578194767831</v>
      </c>
      <c r="C681" s="0" t="n">
        <f aca="false">G681</f>
        <v>32.1680236189011</v>
      </c>
      <c r="D681" s="0" t="n">
        <f aca="false">(C681+C680)/2</f>
        <v>32.1690473795247</v>
      </c>
      <c r="E681" s="0" t="n">
        <f aca="false">F681*$F$9</f>
        <v>7.80149617924914</v>
      </c>
      <c r="F681" s="0" t="n">
        <f aca="false">(C680-C681)/0.5</f>
        <v>0.00409504249446968</v>
      </c>
      <c r="G681" s="0" t="n">
        <f aca="false">G680-L680</f>
        <v>32.1680236189011</v>
      </c>
      <c r="H681" s="0" t="n">
        <f aca="false">G681*G681</f>
        <v>1034.78174354618</v>
      </c>
      <c r="I681" s="0" t="n">
        <f aca="false">1000*COUNT(Q$24:Q681)/N$16</f>
        <v>105.889925973608</v>
      </c>
      <c r="J681" s="0" t="n">
        <f aca="false">$F$22*H681+$E$22*G681+$D$22</f>
        <v>779.670600350663</v>
      </c>
      <c r="K681" s="0" t="n">
        <f aca="false">J681/$F$9</f>
        <v>0.409252810841207</v>
      </c>
      <c r="L681" s="0" t="n">
        <f aca="false">K681*M681</f>
        <v>0.00204746354147613</v>
      </c>
      <c r="M681" s="0" t="n">
        <f aca="false">N681</f>
        <v>0.00500293092005314</v>
      </c>
      <c r="N681" s="0" t="n">
        <f aca="false">3600/(B681*N$15)</f>
        <v>0.00500293092005314</v>
      </c>
      <c r="O681" s="0" t="n">
        <f aca="false">ROUND(A681*P$13,0)</f>
        <v>807339</v>
      </c>
      <c r="P681" s="0" t="n">
        <f aca="false">O681-O680</f>
        <v>1251</v>
      </c>
      <c r="Q681" s="0" t="n">
        <f aca="false">F$9*(Q$23-P$13*1000/(P681*N$16))*P$13/SUM(P$24:P681)</f>
        <v>807.513783037392</v>
      </c>
      <c r="R681" s="0" t="n">
        <f aca="false">F$9*((Q$23^2 - (P$13*1000/(P681*N$16))^2)/2)/(1000*COUNT(Q$24:Q681)/N$16)</f>
        <v>807.623118595446</v>
      </c>
    </row>
    <row r="682" customFormat="false" ht="13.8" hidden="false" customHeight="false" outlineLevel="0" collapsed="false">
      <c r="A682" s="0" t="n">
        <f aca="false">SUM(M$23:M682)</f>
        <v>3.23435764499569</v>
      </c>
      <c r="B682" s="0" t="n">
        <f aca="false">C682*3600/1609.344</f>
        <v>71.9532394312805</v>
      </c>
      <c r="C682" s="0" t="n">
        <f aca="false">G682</f>
        <v>32.1659761553596</v>
      </c>
      <c r="D682" s="0" t="n">
        <f aca="false">(C682+C681)/2</f>
        <v>32.1669998871304</v>
      </c>
      <c r="E682" s="0" t="n">
        <f aca="false">F682*$F$9</f>
        <v>7.8012763078891</v>
      </c>
      <c r="F682" s="0" t="n">
        <f aca="false">(C681-C682)/0.5</f>
        <v>0.00409492708294579</v>
      </c>
      <c r="G682" s="0" t="n">
        <f aca="false">G681-L681</f>
        <v>32.1659761553596</v>
      </c>
      <c r="H682" s="0" t="n">
        <f aca="false">G682*G682</f>
        <v>1034.65002202716</v>
      </c>
      <c r="I682" s="0" t="n">
        <f aca="false">1000*COUNT(Q$24:Q682)/N$16</f>
        <v>106.050852912778</v>
      </c>
      <c r="J682" s="0" t="n">
        <f aca="false">$F$22*H682+$E$22*G682+$D$22</f>
        <v>779.599004107864</v>
      </c>
      <c r="K682" s="0" t="n">
        <f aca="false">J682/$F$9</f>
        <v>0.409215229632428</v>
      </c>
      <c r="L682" s="0" t="n">
        <f aca="false">K682*M682</f>
        <v>0.00204740584068311</v>
      </c>
      <c r="M682" s="0" t="n">
        <f aca="false">N682</f>
        <v>0.00500324937202891</v>
      </c>
      <c r="N682" s="0" t="n">
        <f aca="false">3600/(B682*N$15)</f>
        <v>0.00500324937202891</v>
      </c>
      <c r="O682" s="0" t="n">
        <f aca="false">ROUND(A682*P$13,0)</f>
        <v>808589</v>
      </c>
      <c r="P682" s="0" t="n">
        <f aca="false">O682-O681</f>
        <v>1250</v>
      </c>
      <c r="Q682" s="0" t="n">
        <f aca="false">F$9*(Q$23-P$13*1000/(P682*N$16))*P$13/SUM(P$24:P682)</f>
        <v>791.086863451093</v>
      </c>
      <c r="R682" s="0" t="n">
        <f aca="false">F$9*((Q$23^2 - (P$13*1000/(P682*N$16))^2)/2)/(1000*COUNT(Q$24:Q682)/N$16)</f>
        <v>791.528243504068</v>
      </c>
    </row>
    <row r="683" customFormat="false" ht="13.8" hidden="false" customHeight="false" outlineLevel="0" collapsed="false">
      <c r="A683" s="0" t="n">
        <f aca="false">SUM(M$23:M683)</f>
        <v>3.23936121285127</v>
      </c>
      <c r="B683" s="0" t="n">
        <f aca="false">C683*3600/1609.344</f>
        <v>71.9486595148509</v>
      </c>
      <c r="C683" s="0" t="n">
        <f aca="false">G683</f>
        <v>32.1639287495189</v>
      </c>
      <c r="D683" s="0" t="n">
        <f aca="false">(C683+C682)/2</f>
        <v>32.1649524524393</v>
      </c>
      <c r="E683" s="0" t="n">
        <f aca="false">F683*$F$9</f>
        <v>7.8010564554803</v>
      </c>
      <c r="F683" s="0" t="n">
        <f aca="false">(C682-C683)/0.5</f>
        <v>0.00409481168136949</v>
      </c>
      <c r="G683" s="0" t="n">
        <f aca="false">G682-L682</f>
        <v>32.1639287495189</v>
      </c>
      <c r="H683" s="0" t="n">
        <f aca="false">G683*G683</f>
        <v>1034.51831260413</v>
      </c>
      <c r="I683" s="0" t="n">
        <f aca="false">1000*COUNT(Q$24:Q683)/N$16</f>
        <v>106.211779851947</v>
      </c>
      <c r="J683" s="0" t="n">
        <f aca="false">$F$22*H683+$E$22*G683+$D$22</f>
        <v>779.527413950884</v>
      </c>
      <c r="K683" s="0" t="n">
        <f aca="false">J683/$F$9</f>
        <v>0.409177651618124</v>
      </c>
      <c r="L683" s="0" t="n">
        <f aca="false">K683*M683</f>
        <v>0.00204734814485487</v>
      </c>
      <c r="M683" s="0" t="n">
        <f aca="false">N683</f>
        <v>0.00500356785557197</v>
      </c>
      <c r="N683" s="0" t="n">
        <f aca="false">3600/(B683*N$15)</f>
        <v>0.00500356785557197</v>
      </c>
      <c r="O683" s="0" t="n">
        <f aca="false">ROUND(A683*P$13,0)</f>
        <v>809840</v>
      </c>
      <c r="P683" s="0" t="n">
        <f aca="false">O683-O682</f>
        <v>1251</v>
      </c>
      <c r="Q683" s="0" t="n">
        <f aca="false">F$9*(Q$23-P$13*1000/(P683*N$16))*P$13/SUM(P$24:P683)</f>
        <v>805.016266254427</v>
      </c>
      <c r="R683" s="0" t="n">
        <f aca="false">F$9*((Q$23^2 - (P$13*1000/(P683*N$16))^2)/2)/(1000*COUNT(Q$24:Q683)/N$16)</f>
        <v>805.175775811824</v>
      </c>
    </row>
    <row r="684" customFormat="false" ht="13.8" hidden="false" customHeight="false" outlineLevel="0" collapsed="false">
      <c r="A684" s="0" t="n">
        <f aca="false">SUM(M$23:M684)</f>
        <v>3.24436509922195</v>
      </c>
      <c r="B684" s="0" t="n">
        <f aca="false">C684*3600/1609.344</f>
        <v>71.9440797274832</v>
      </c>
      <c r="C684" s="0" t="n">
        <f aca="false">G684</f>
        <v>32.1618814013741</v>
      </c>
      <c r="D684" s="0" t="n">
        <f aca="false">(C684+C683)/2</f>
        <v>32.1629050754465</v>
      </c>
      <c r="E684" s="0" t="n">
        <f aca="false">F684*$F$9</f>
        <v>7.8008366219686</v>
      </c>
      <c r="F684" s="0" t="n">
        <f aca="false">(C683-C684)/0.5</f>
        <v>0.00409469628971237</v>
      </c>
      <c r="G684" s="0" t="n">
        <f aca="false">G683-L683</f>
        <v>32.1618814013741</v>
      </c>
      <c r="H684" s="0" t="n">
        <f aca="false">G684*G684</f>
        <v>1034.38661527605</v>
      </c>
      <c r="I684" s="0" t="n">
        <f aca="false">1000*COUNT(Q$24:Q684)/N$16</f>
        <v>106.372706791117</v>
      </c>
      <c r="J684" s="0" t="n">
        <f aca="false">$F$22*H684+$E$22*G684+$D$22</f>
        <v>779.455829879207</v>
      </c>
      <c r="K684" s="0" t="n">
        <f aca="false">J684/$F$9</f>
        <v>0.409140076798024</v>
      </c>
      <c r="L684" s="0" t="n">
        <f aca="false">K684*M684</f>
        <v>0.00204729045399162</v>
      </c>
      <c r="M684" s="0" t="n">
        <f aca="false">N684</f>
        <v>0.00500388637068739</v>
      </c>
      <c r="N684" s="0" t="n">
        <f aca="false">3600/(B684*N$15)</f>
        <v>0.00500388637068739</v>
      </c>
      <c r="O684" s="0" t="n">
        <f aca="false">ROUND(A684*P$13,0)</f>
        <v>811091</v>
      </c>
      <c r="P684" s="0" t="n">
        <f aca="false">O684-O683</f>
        <v>1251</v>
      </c>
      <c r="Q684" s="0" t="n">
        <f aca="false">F$9*(Q$23-P$13*1000/(P684*N$16))*P$13/SUM(P$24:P684)</f>
        <v>803.772796023144</v>
      </c>
      <c r="R684" s="0" t="n">
        <f aca="false">F$9*((Q$23^2 - (P$13*1000/(P684*N$16))^2)/2)/(1000*COUNT(Q$24:Q684)/N$16)</f>
        <v>803.957658147963</v>
      </c>
    </row>
    <row r="685" customFormat="false" ht="13.8" hidden="false" customHeight="false" outlineLevel="0" collapsed="false">
      <c r="A685" s="0" t="n">
        <f aca="false">SUM(M$23:M685)</f>
        <v>3.24936930413933</v>
      </c>
      <c r="B685" s="0" t="n">
        <f aca="false">C685*3600/1609.344</f>
        <v>71.9395000691663</v>
      </c>
      <c r="C685" s="0" t="n">
        <f aca="false">G685</f>
        <v>32.1598341109201</v>
      </c>
      <c r="D685" s="0" t="n">
        <f aca="false">(C685+C684)/2</f>
        <v>32.1608577561471</v>
      </c>
      <c r="E685" s="0" t="n">
        <f aca="false">F685*$F$9</f>
        <v>7.80061680738107</v>
      </c>
      <c r="F685" s="0" t="n">
        <f aca="false">(C684-C685)/0.5</f>
        <v>0.00409458090798864</v>
      </c>
      <c r="G685" s="0" t="n">
        <f aca="false">G684-L684</f>
        <v>32.1598341109201</v>
      </c>
      <c r="H685" s="0" t="n">
        <f aca="false">G685*G685</f>
        <v>1034.2549300419</v>
      </c>
      <c r="I685" s="0" t="n">
        <f aca="false">1000*COUNT(Q$24:Q685)/N$16</f>
        <v>106.533633730286</v>
      </c>
      <c r="J685" s="0" t="n">
        <f aca="false">$F$22*H685+$E$22*G685+$D$22</f>
        <v>779.384251892316</v>
      </c>
      <c r="K685" s="0" t="n">
        <f aca="false">J685/$F$9</f>
        <v>0.409102505171857</v>
      </c>
      <c r="L685" s="0" t="n">
        <f aca="false">K685*M685</f>
        <v>0.00204723276809359</v>
      </c>
      <c r="M685" s="0" t="n">
        <f aca="false">N685</f>
        <v>0.00500420491738027</v>
      </c>
      <c r="N685" s="0" t="n">
        <f aca="false">3600/(B685*N$15)</f>
        <v>0.00500420491738027</v>
      </c>
      <c r="O685" s="0" t="n">
        <f aca="false">ROUND(A685*P$13,0)</f>
        <v>812342</v>
      </c>
      <c r="P685" s="0" t="n">
        <f aca="false">O685-O684</f>
        <v>1251</v>
      </c>
      <c r="Q685" s="0" t="n">
        <f aca="false">F$9*(Q$23-P$13*1000/(P685*N$16))*P$13/SUM(P$24:P685)</f>
        <v>802.533161325612</v>
      </c>
      <c r="R685" s="0" t="n">
        <f aca="false">F$9*((Q$23^2 - (P$13*1000/(P685*N$16))^2)/2)/(1000*COUNT(Q$24:Q685)/N$16)</f>
        <v>802.74322059789</v>
      </c>
    </row>
    <row r="686" customFormat="false" ht="13.8" hidden="false" customHeight="false" outlineLevel="0" collapsed="false">
      <c r="A686" s="0" t="n">
        <f aca="false">SUM(M$23:M686)</f>
        <v>3.25437382763499</v>
      </c>
      <c r="B686" s="0" t="n">
        <f aca="false">C686*3600/1609.344</f>
        <v>71.9349205398891</v>
      </c>
      <c r="C686" s="0" t="n">
        <f aca="false">G686</f>
        <v>32.157786878152</v>
      </c>
      <c r="D686" s="0" t="n">
        <f aca="false">(C686+C685)/2</f>
        <v>32.158810494536</v>
      </c>
      <c r="E686" s="0" t="n">
        <f aca="false">F686*$F$9</f>
        <v>7.80039701169063</v>
      </c>
      <c r="F686" s="0" t="n">
        <f aca="false">(C685-C686)/0.5</f>
        <v>0.00409446553618409</v>
      </c>
      <c r="G686" s="0" t="n">
        <f aca="false">G685-L685</f>
        <v>32.157786878152</v>
      </c>
      <c r="H686" s="0" t="n">
        <f aca="false">G686*G686</f>
        <v>1034.12325690065</v>
      </c>
      <c r="I686" s="0" t="n">
        <f aca="false">1000*COUNT(Q$24:Q686)/N$16</f>
        <v>106.694560669456</v>
      </c>
      <c r="J686" s="0" t="n">
        <f aca="false">$F$22*H686+$E$22*G686+$D$22</f>
        <v>779.312679989692</v>
      </c>
      <c r="K686" s="0" t="n">
        <f aca="false">J686/$F$9</f>
        <v>0.409064936739351</v>
      </c>
      <c r="L686" s="0" t="n">
        <f aca="false">K686*M686</f>
        <v>0.00204717508716099</v>
      </c>
      <c r="M686" s="0" t="n">
        <f aca="false">N686</f>
        <v>0.00500452349565569</v>
      </c>
      <c r="N686" s="0" t="n">
        <f aca="false">3600/(B686*N$15)</f>
        <v>0.00500452349565569</v>
      </c>
      <c r="O686" s="0" t="n">
        <f aca="false">ROUND(A686*P$13,0)</f>
        <v>813593</v>
      </c>
      <c r="P686" s="0" t="n">
        <f aca="false">O686-O685</f>
        <v>1251</v>
      </c>
      <c r="Q686" s="0" t="n">
        <f aca="false">F$9*(Q$23-P$13*1000/(P686*N$16))*P$13/SUM(P$24:P686)</f>
        <v>801.297344442874</v>
      </c>
      <c r="R686" s="0" t="n">
        <f aca="false">F$9*((Q$23^2 - (P$13*1000/(P686*N$16))^2)/2)/(1000*COUNT(Q$24:Q686)/N$16)</f>
        <v>801.532446509508</v>
      </c>
    </row>
    <row r="687" customFormat="false" ht="13.8" hidden="false" customHeight="false" outlineLevel="0" collapsed="false">
      <c r="A687" s="0" t="n">
        <f aca="false">SUM(M$23:M687)</f>
        <v>3.25937866974051</v>
      </c>
      <c r="B687" s="0" t="n">
        <f aca="false">C687*3600/1609.344</f>
        <v>71.9303411396404</v>
      </c>
      <c r="C687" s="0" t="n">
        <f aca="false">G687</f>
        <v>32.1557397030648</v>
      </c>
      <c r="D687" s="0" t="n">
        <f aca="false">(C687+C686)/2</f>
        <v>32.1567632906084</v>
      </c>
      <c r="E687" s="0" t="n">
        <f aca="false">F687*$F$9</f>
        <v>7.80017723495145</v>
      </c>
      <c r="F687" s="0" t="n">
        <f aca="false">(C686-C687)/0.5</f>
        <v>0.00409435017432713</v>
      </c>
      <c r="G687" s="0" t="n">
        <f aca="false">G686-L686</f>
        <v>32.1557397030648</v>
      </c>
      <c r="H687" s="0" t="n">
        <f aca="false">G687*G687</f>
        <v>1033.99159585126</v>
      </c>
      <c r="I687" s="0" t="n">
        <f aca="false">1000*COUNT(Q$24:Q687)/N$16</f>
        <v>106.855487608626</v>
      </c>
      <c r="J687" s="0" t="n">
        <f aca="false">$F$22*H687+$E$22*G687+$D$22</f>
        <v>779.241114170818</v>
      </c>
      <c r="K687" s="0" t="n">
        <f aca="false">J687/$F$9</f>
        <v>0.409027371500234</v>
      </c>
      <c r="L687" s="0" t="n">
        <f aca="false">K687*M687</f>
        <v>0.00204711741119403</v>
      </c>
      <c r="M687" s="0" t="n">
        <f aca="false">N687</f>
        <v>0.00500484210551875</v>
      </c>
      <c r="N687" s="0" t="n">
        <f aca="false">3600/(B687*N$15)</f>
        <v>0.00500484210551875</v>
      </c>
      <c r="O687" s="0" t="n">
        <f aca="false">ROUND(A687*P$13,0)</f>
        <v>814845</v>
      </c>
      <c r="P687" s="0" t="n">
        <f aca="false">O687-O686</f>
        <v>1252</v>
      </c>
      <c r="Q687" s="0" t="n">
        <f aca="false">F$9*(Q$23-P$13*1000/(P687*N$16))*P$13/SUM(P$24:P687)</f>
        <v>815.100321610567</v>
      </c>
      <c r="R687" s="0" t="n">
        <f aca="false">F$9*((Q$23^2 - (P$13*1000/(P687*N$16))^2)/2)/(1000*COUNT(Q$24:Q687)/N$16)</f>
        <v>815.047351188693</v>
      </c>
    </row>
    <row r="688" customFormat="false" ht="13.8" hidden="false" customHeight="false" outlineLevel="0" collapsed="false">
      <c r="A688" s="0" t="n">
        <f aca="false">SUM(M$23:M688)</f>
        <v>3.26438383048748</v>
      </c>
      <c r="B688" s="0" t="n">
        <f aca="false">C688*3600/1609.344</f>
        <v>71.9257618684092</v>
      </c>
      <c r="C688" s="0" t="n">
        <f aca="false">G688</f>
        <v>32.1536925856536</v>
      </c>
      <c r="D688" s="0" t="n">
        <f aca="false">(C688+C687)/2</f>
        <v>32.1547161443592</v>
      </c>
      <c r="E688" s="0" t="n">
        <f aca="false">F688*$F$9</f>
        <v>7.79995747710936</v>
      </c>
      <c r="F688" s="0" t="n">
        <f aca="false">(C687-C688)/0.5</f>
        <v>0.00409423482238935</v>
      </c>
      <c r="G688" s="0" t="n">
        <f aca="false">G687-L687</f>
        <v>32.1536925856536</v>
      </c>
      <c r="H688" s="0" t="n">
        <f aca="false">G688*G688</f>
        <v>1033.85994689272</v>
      </c>
      <c r="I688" s="0" t="n">
        <f aca="false">1000*COUNT(Q$24:Q688)/N$16</f>
        <v>107.016414547795</v>
      </c>
      <c r="J688" s="0" t="n">
        <f aca="false">$F$22*H688+$E$22*G688+$D$22</f>
        <v>779.169554435176</v>
      </c>
      <c r="K688" s="0" t="n">
        <f aca="false">J688/$F$9</f>
        <v>0.408989809454236</v>
      </c>
      <c r="L688" s="0" t="n">
        <f aca="false">K688*M688</f>
        <v>0.00204705974019294</v>
      </c>
      <c r="M688" s="0" t="n">
        <f aca="false">N688</f>
        <v>0.00500516074697454</v>
      </c>
      <c r="N688" s="0" t="n">
        <f aca="false">3600/(B688*N$15)</f>
        <v>0.00500516074697454</v>
      </c>
      <c r="O688" s="0" t="n">
        <f aca="false">ROUND(A688*P$13,0)</f>
        <v>816096</v>
      </c>
      <c r="P688" s="0" t="n">
        <f aca="false">O688-O687</f>
        <v>1251</v>
      </c>
      <c r="Q688" s="0" t="n">
        <f aca="false">F$9*(Q$23-P$13*1000/(P688*N$16))*P$13/SUM(P$24:P688)</f>
        <v>798.836113496667</v>
      </c>
      <c r="R688" s="0" t="n">
        <f aca="false">F$9*((Q$23^2 - (P$13*1000/(P688*N$16))^2)/2)/(1000*COUNT(Q$24:Q688)/N$16)</f>
        <v>799.121822610231</v>
      </c>
    </row>
    <row r="689" customFormat="false" ht="13.8" hidden="false" customHeight="false" outlineLevel="0" collapsed="false">
      <c r="A689" s="0" t="n">
        <f aca="false">SUM(M$23:M689)</f>
        <v>3.26938930990751</v>
      </c>
      <c r="B689" s="0" t="n">
        <f aca="false">C689*3600/1609.344</f>
        <v>71.9211827261844</v>
      </c>
      <c r="C689" s="0" t="n">
        <f aca="false">G689</f>
        <v>32.1516455259135</v>
      </c>
      <c r="D689" s="0" t="n">
        <f aca="false">(C689+C688)/2</f>
        <v>32.1526690557835</v>
      </c>
      <c r="E689" s="0" t="n">
        <f aca="false">F689*$F$9</f>
        <v>7.79973773819143</v>
      </c>
      <c r="F689" s="0" t="n">
        <f aca="false">(C688-C689)/0.5</f>
        <v>0.00409411948038496</v>
      </c>
      <c r="G689" s="0" t="n">
        <f aca="false">G688-L688</f>
        <v>32.1516455259135</v>
      </c>
      <c r="H689" s="0" t="n">
        <f aca="false">G689*G689</f>
        <v>1033.72831002399</v>
      </c>
      <c r="I689" s="0" t="n">
        <f aca="false">1000*COUNT(Q$24:Q689)/N$16</f>
        <v>107.177341486965</v>
      </c>
      <c r="J689" s="0" t="n">
        <f aca="false">$F$22*H689+$E$22*G689+$D$22</f>
        <v>779.098000782251</v>
      </c>
      <c r="K689" s="0" t="n">
        <f aca="false">J689/$F$9</f>
        <v>0.408952250601083</v>
      </c>
      <c r="L689" s="0" t="n">
        <f aca="false">K689*M689</f>
        <v>0.00204700207415792</v>
      </c>
      <c r="M689" s="0" t="n">
        <f aca="false">N689</f>
        <v>0.00500547942002815</v>
      </c>
      <c r="N689" s="0" t="n">
        <f aca="false">3600/(B689*N$15)</f>
        <v>0.00500547942002815</v>
      </c>
      <c r="O689" s="0" t="n">
        <f aca="false">ROUND(A689*P$13,0)</f>
        <v>817347</v>
      </c>
      <c r="P689" s="0" t="n">
        <f aca="false">O689-O688</f>
        <v>1251</v>
      </c>
      <c r="Q689" s="0" t="n">
        <f aca="false">F$9*(Q$23-P$13*1000/(P689*N$16))*P$13/SUM(P$24:P689)</f>
        <v>797.611647833025</v>
      </c>
      <c r="R689" s="0" t="n">
        <f aca="false">F$9*((Q$23^2 - (P$13*1000/(P689*N$16))^2)/2)/(1000*COUNT(Q$24:Q689)/N$16)</f>
        <v>797.921939993699</v>
      </c>
    </row>
    <row r="690" customFormat="false" ht="13.8" hidden="false" customHeight="false" outlineLevel="0" collapsed="false">
      <c r="A690" s="0" t="n">
        <f aca="false">SUM(M$23:M690)</f>
        <v>3.2743951080322</v>
      </c>
      <c r="B690" s="0" t="n">
        <f aca="false">C690*3600/1609.344</f>
        <v>71.9166037129548</v>
      </c>
      <c r="C690" s="0" t="n">
        <f aca="false">G690</f>
        <v>32.1495985238393</v>
      </c>
      <c r="D690" s="0" t="n">
        <f aca="false">(C690+C689)/2</f>
        <v>32.1506220248764</v>
      </c>
      <c r="E690" s="0" t="n">
        <f aca="false">F690*$F$9</f>
        <v>7.79951801819769</v>
      </c>
      <c r="F690" s="0" t="n">
        <f aca="false">(C689-C690)/0.5</f>
        <v>0.00409400414831396</v>
      </c>
      <c r="G690" s="0" t="n">
        <f aca="false">G689-L689</f>
        <v>32.1495985238393</v>
      </c>
      <c r="H690" s="0" t="n">
        <f aca="false">G690*G690</f>
        <v>1033.59668524405</v>
      </c>
      <c r="I690" s="0" t="n">
        <f aca="false">1000*COUNT(Q$24:Q690)/N$16</f>
        <v>107.338268426135</v>
      </c>
      <c r="J690" s="0" t="n">
        <f aca="false">$F$22*H690+$E$22*G690+$D$22</f>
        <v>779.026453211523</v>
      </c>
      <c r="K690" s="0" t="n">
        <f aca="false">J690/$F$9</f>
        <v>0.408914694940506</v>
      </c>
      <c r="L690" s="0" t="n">
        <f aca="false">K690*M690</f>
        <v>0.00204694441308919</v>
      </c>
      <c r="M690" s="0" t="n">
        <f aca="false">N690</f>
        <v>0.00500579812468468</v>
      </c>
      <c r="N690" s="0" t="n">
        <f aca="false">3600/(B690*N$15)</f>
        <v>0.00500579812468468</v>
      </c>
      <c r="O690" s="0" t="n">
        <f aca="false">ROUND(A690*P$13,0)</f>
        <v>818599</v>
      </c>
      <c r="P690" s="0" t="n">
        <f aca="false">O690-O689</f>
        <v>1252</v>
      </c>
      <c r="Q690" s="0" t="n">
        <f aca="false">F$9*(Q$23-P$13*1000/(P690*N$16))*P$13/SUM(P$24:P690)</f>
        <v>811.356878558488</v>
      </c>
      <c r="R690" s="0" t="n">
        <f aca="false">F$9*((Q$23^2 - (P$13*1000/(P690*N$16))^2)/2)/(1000*COUNT(Q$24:Q690)/N$16)</f>
        <v>811.381471048414</v>
      </c>
    </row>
    <row r="691" customFormat="false" ht="13.8" hidden="false" customHeight="false" outlineLevel="0" collapsed="false">
      <c r="A691" s="0" t="n">
        <f aca="false">SUM(M$23:M691)</f>
        <v>3.27940122489314</v>
      </c>
      <c r="B691" s="0" t="n">
        <f aca="false">C691*3600/1609.344</f>
        <v>71.9120248287093</v>
      </c>
      <c r="C691" s="0" t="n">
        <f aca="false">G691</f>
        <v>32.1475515794262</v>
      </c>
      <c r="D691" s="0" t="n">
        <f aca="false">(C691+C690)/2</f>
        <v>32.1485750516327</v>
      </c>
      <c r="E691" s="0" t="n">
        <f aca="false">F691*$F$9</f>
        <v>7.79929831712811</v>
      </c>
      <c r="F691" s="0" t="n">
        <f aca="false">(C690-C691)/0.5</f>
        <v>0.00409388882617634</v>
      </c>
      <c r="G691" s="0" t="n">
        <f aca="false">G690-L690</f>
        <v>32.1475515794262</v>
      </c>
      <c r="H691" s="0" t="n">
        <f aca="false">G691*G691</f>
        <v>1033.46507255187</v>
      </c>
      <c r="I691" s="0" t="n">
        <f aca="false">1000*COUNT(Q$24:Q691)/N$16</f>
        <v>107.499195365304</v>
      </c>
      <c r="J691" s="0" t="n">
        <f aca="false">$F$22*H691+$E$22*G691+$D$22</f>
        <v>778.954911722477</v>
      </c>
      <c r="K691" s="0" t="n">
        <f aca="false">J691/$F$9</f>
        <v>0.408877142472232</v>
      </c>
      <c r="L691" s="0" t="n">
        <f aca="false">K691*M691</f>
        <v>0.00204688675698697</v>
      </c>
      <c r="M691" s="0" t="n">
        <f aca="false">N691</f>
        <v>0.00500611686094921</v>
      </c>
      <c r="N691" s="0" t="n">
        <f aca="false">3600/(B691*N$15)</f>
        <v>0.00500611686094921</v>
      </c>
      <c r="O691" s="0" t="n">
        <f aca="false">ROUND(A691*P$13,0)</f>
        <v>819850</v>
      </c>
      <c r="P691" s="0" t="n">
        <f aca="false">O691-O690</f>
        <v>1251</v>
      </c>
      <c r="Q691" s="0" t="n">
        <f aca="false">F$9*(Q$23-P$13*1000/(P691*N$16))*P$13/SUM(P$24:P691)</f>
        <v>795.172972019764</v>
      </c>
      <c r="R691" s="0" t="n">
        <f aca="false">F$9*((Q$23^2 - (P$13*1000/(P691*N$16))^2)/2)/(1000*COUNT(Q$24:Q691)/N$16)</f>
        <v>795.532952149407</v>
      </c>
    </row>
    <row r="692" customFormat="false" ht="13.8" hidden="false" customHeight="false" outlineLevel="0" collapsed="false">
      <c r="A692" s="0" t="n">
        <f aca="false">SUM(M$23:M692)</f>
        <v>3.28440766052197</v>
      </c>
      <c r="B692" s="0" t="n">
        <f aca="false">C692*3600/1609.344</f>
        <v>71.9074460734369</v>
      </c>
      <c r="C692" s="0" t="n">
        <f aca="false">G692</f>
        <v>32.1455046926692</v>
      </c>
      <c r="D692" s="0" t="n">
        <f aca="false">(C692+C691)/2</f>
        <v>32.1465281360477</v>
      </c>
      <c r="E692" s="0" t="n">
        <f aca="false">F692*$F$9</f>
        <v>7.7990786349827</v>
      </c>
      <c r="F692" s="0" t="n">
        <f aca="false">(C691-C692)/0.5</f>
        <v>0.00409377351397211</v>
      </c>
      <c r="G692" s="0" t="n">
        <f aca="false">G691-L691</f>
        <v>32.1455046926692</v>
      </c>
      <c r="H692" s="0" t="n">
        <f aca="false">G692*G692</f>
        <v>1033.33347194642</v>
      </c>
      <c r="I692" s="0" t="n">
        <f aca="false">1000*COUNT(Q$24:Q692)/N$16</f>
        <v>107.660122304474</v>
      </c>
      <c r="J692" s="0" t="n">
        <f aca="false">$F$22*H692+$E$22*G692+$D$22</f>
        <v>778.883376314594</v>
      </c>
      <c r="K692" s="0" t="n">
        <f aca="false">J692/$F$9</f>
        <v>0.408839593195989</v>
      </c>
      <c r="L692" s="0" t="n">
        <f aca="false">K692*M692</f>
        <v>0.00204682910585148</v>
      </c>
      <c r="M692" s="0" t="n">
        <f aca="false">N692</f>
        <v>0.00500643562882685</v>
      </c>
      <c r="N692" s="0" t="n">
        <f aca="false">3600/(B692*N$15)</f>
        <v>0.00500643562882685</v>
      </c>
      <c r="O692" s="0" t="n">
        <f aca="false">ROUND(A692*P$13,0)</f>
        <v>821102</v>
      </c>
      <c r="P692" s="0" t="n">
        <f aca="false">O692-O691</f>
        <v>1252</v>
      </c>
      <c r="Q692" s="0" t="n">
        <f aca="false">F$9*(Q$23-P$13*1000/(P692*N$16))*P$13/SUM(P$24:P692)</f>
        <v>808.879965138309</v>
      </c>
      <c r="R692" s="0" t="n">
        <f aca="false">F$9*((Q$23^2 - (P$13*1000/(P692*N$16))^2)/2)/(1000*COUNT(Q$24:Q692)/N$16)</f>
        <v>808.955816426446</v>
      </c>
    </row>
    <row r="693" customFormat="false" ht="13.8" hidden="false" customHeight="false" outlineLevel="0" collapsed="false">
      <c r="A693" s="0" t="n">
        <f aca="false">SUM(M$23:M693)</f>
        <v>3.28941441495029</v>
      </c>
      <c r="B693" s="0" t="n">
        <f aca="false">C693*3600/1609.344</f>
        <v>71.9028674471264</v>
      </c>
      <c r="C693" s="0" t="n">
        <f aca="false">G693</f>
        <v>32.1434578635634</v>
      </c>
      <c r="D693" s="0" t="n">
        <f aca="false">(C693+C692)/2</f>
        <v>32.1444812781163</v>
      </c>
      <c r="E693" s="0" t="n">
        <f aca="false">F693*$F$9</f>
        <v>7.79885897176146</v>
      </c>
      <c r="F693" s="0" t="n">
        <f aca="false">(C692-C693)/0.5</f>
        <v>0.00409365821170127</v>
      </c>
      <c r="G693" s="0" t="n">
        <f aca="false">G692-L692</f>
        <v>32.1434578635634</v>
      </c>
      <c r="H693" s="0" t="n">
        <f aca="false">G693*G693</f>
        <v>1033.20188342667</v>
      </c>
      <c r="I693" s="0" t="n">
        <f aca="false">1000*COUNT(Q$24:Q693)/N$16</f>
        <v>107.821049243643</v>
      </c>
      <c r="J693" s="0" t="n">
        <f aca="false">$F$22*H693+$E$22*G693+$D$22</f>
        <v>778.811846987358</v>
      </c>
      <c r="K693" s="0" t="n">
        <f aca="false">J693/$F$9</f>
        <v>0.408802047111507</v>
      </c>
      <c r="L693" s="0" t="n">
        <f aca="false">K693*M693</f>
        <v>0.00204677145968292</v>
      </c>
      <c r="M693" s="0" t="n">
        <f aca="false">N693</f>
        <v>0.0050067544283227</v>
      </c>
      <c r="N693" s="0" t="n">
        <f aca="false">3600/(B693*N$15)</f>
        <v>0.0050067544283227</v>
      </c>
      <c r="O693" s="0" t="n">
        <f aca="false">ROUND(A693*P$13,0)</f>
        <v>822354</v>
      </c>
      <c r="P693" s="0" t="n">
        <f aca="false">O693-O692</f>
        <v>1252</v>
      </c>
      <c r="Q693" s="0" t="n">
        <f aca="false">F$9*(Q$23-P$13*1000/(P693*N$16))*P$13/SUM(P$24:P693)</f>
        <v>807.646679157417</v>
      </c>
      <c r="R693" s="0" t="n">
        <f aca="false">F$9*((Q$23^2 - (P$13*1000/(P693*N$16))^2)/2)/(1000*COUNT(Q$24:Q693)/N$16)</f>
        <v>807.748419685511</v>
      </c>
    </row>
    <row r="694" customFormat="false" ht="13.8" hidden="false" customHeight="false" outlineLevel="0" collapsed="false">
      <c r="A694" s="0" t="n">
        <f aca="false">SUM(M$23:M694)</f>
        <v>3.29442148820974</v>
      </c>
      <c r="B694" s="0" t="n">
        <f aca="false">C694*3600/1609.344</f>
        <v>71.8982889497667</v>
      </c>
      <c r="C694" s="0" t="n">
        <f aca="false">G694</f>
        <v>32.1414110921037</v>
      </c>
      <c r="D694" s="0" t="n">
        <f aca="false">(C694+C693)/2</f>
        <v>32.1424344778335</v>
      </c>
      <c r="E694" s="0" t="n">
        <f aca="false">F694*$F$9</f>
        <v>7.7986393274644</v>
      </c>
      <c r="F694" s="0" t="n">
        <f aca="false">(C693-C694)/0.5</f>
        <v>0.00409354291936381</v>
      </c>
      <c r="G694" s="0" t="n">
        <f aca="false">G693-L693</f>
        <v>32.1414110921037</v>
      </c>
      <c r="H694" s="0" t="n">
        <f aca="false">G694*G694</f>
        <v>1033.07030699161</v>
      </c>
      <c r="I694" s="0" t="n">
        <f aca="false">1000*COUNT(Q$24:Q694)/N$16</f>
        <v>107.981976182813</v>
      </c>
      <c r="J694" s="0" t="n">
        <f aca="false">$F$22*H694+$E$22*G694+$D$22</f>
        <v>778.740323740251</v>
      </c>
      <c r="K694" s="0" t="n">
        <f aca="false">J694/$F$9</f>
        <v>0.408764504218514</v>
      </c>
      <c r="L694" s="0" t="n">
        <f aca="false">K694*M694</f>
        <v>0.00204671381848153</v>
      </c>
      <c r="M694" s="0" t="n">
        <f aca="false">N694</f>
        <v>0.00500707325944185</v>
      </c>
      <c r="N694" s="0" t="n">
        <f aca="false">3600/(B694*N$15)</f>
        <v>0.00500707325944185</v>
      </c>
      <c r="O694" s="0" t="n">
        <f aca="false">ROUND(A694*P$13,0)</f>
        <v>823605</v>
      </c>
      <c r="P694" s="0" t="n">
        <f aca="false">O694-O693</f>
        <v>1251</v>
      </c>
      <c r="Q694" s="0" t="n">
        <f aca="false">F$9*(Q$23-P$13*1000/(P694*N$16))*P$13/SUM(P$24:P694)</f>
        <v>791.542310107526</v>
      </c>
      <c r="R694" s="0" t="n">
        <f aca="false">F$9*((Q$23^2 - (P$13*1000/(P694*N$16))^2)/2)/(1000*COUNT(Q$24:Q694)/N$16)</f>
        <v>791.976172929662</v>
      </c>
    </row>
    <row r="695" customFormat="false" ht="13.8" hidden="false" customHeight="false" outlineLevel="0" collapsed="false">
      <c r="A695" s="0" t="n">
        <f aca="false">SUM(M$23:M695)</f>
        <v>3.29942888033193</v>
      </c>
      <c r="B695" s="0" t="n">
        <f aca="false">C695*3600/1609.344</f>
        <v>71.8937105813467</v>
      </c>
      <c r="C695" s="0" t="n">
        <f aca="false">G695</f>
        <v>32.1393643782852</v>
      </c>
      <c r="D695" s="0" t="n">
        <f aca="false">(C695+C694)/2</f>
        <v>32.1403877351945</v>
      </c>
      <c r="E695" s="0" t="n">
        <f aca="false">F695*$F$9</f>
        <v>7.79841970209151</v>
      </c>
      <c r="F695" s="0" t="n">
        <f aca="false">(C694-C695)/0.5</f>
        <v>0.00409342763695975</v>
      </c>
      <c r="G695" s="0" t="n">
        <f aca="false">G694-L694</f>
        <v>32.1393643782852</v>
      </c>
      <c r="H695" s="0" t="n">
        <f aca="false">G695*G695</f>
        <v>1032.93874264019</v>
      </c>
      <c r="I695" s="0" t="n">
        <f aca="false">1000*COUNT(Q$24:Q695)/N$16</f>
        <v>108.142903121983</v>
      </c>
      <c r="J695" s="0" t="n">
        <f aca="false">$F$22*H695+$E$22*G695+$D$22</f>
        <v>778.668806572757</v>
      </c>
      <c r="K695" s="0" t="n">
        <f aca="false">J695/$F$9</f>
        <v>0.408726964516738</v>
      </c>
      <c r="L695" s="0" t="n">
        <f aca="false">K695*M695</f>
        <v>0.0020466561822475</v>
      </c>
      <c r="M695" s="0" t="n">
        <f aca="false">N695</f>
        <v>0.0050073921221894</v>
      </c>
      <c r="N695" s="0" t="n">
        <f aca="false">3600/(B695*N$15)</f>
        <v>0.0050073921221894</v>
      </c>
      <c r="O695" s="0" t="n">
        <f aca="false">ROUND(A695*P$13,0)</f>
        <v>824857</v>
      </c>
      <c r="P695" s="0" t="n">
        <f aca="false">O695-O694</f>
        <v>1252</v>
      </c>
      <c r="Q695" s="0" t="n">
        <f aca="false">F$9*(Q$23-P$13*1000/(P695*N$16))*P$13/SUM(P$24:P695)</f>
        <v>805.192332702605</v>
      </c>
      <c r="R695" s="0" t="n">
        <f aca="false">F$9*((Q$23^2 - (P$13*1000/(P695*N$16))^2)/2)/(1000*COUNT(Q$24:Q695)/N$16)</f>
        <v>805.344406531685</v>
      </c>
    </row>
    <row r="696" customFormat="false" ht="13.8" hidden="false" customHeight="false" outlineLevel="0" collapsed="false">
      <c r="A696" s="0" t="n">
        <f aca="false">SUM(M$23:M696)</f>
        <v>3.3044365913485</v>
      </c>
      <c r="B696" s="0" t="n">
        <f aca="false">C696*3600/1609.344</f>
        <v>71.8891323418552</v>
      </c>
      <c r="C696" s="0" t="n">
        <f aca="false">G696</f>
        <v>32.137317722103</v>
      </c>
      <c r="D696" s="0" t="n">
        <f aca="false">(C696+C695)/2</f>
        <v>32.1383410501941</v>
      </c>
      <c r="E696" s="0" t="n">
        <f aca="false">F696*$F$9</f>
        <v>7.79820009564278</v>
      </c>
      <c r="F696" s="0" t="n">
        <f aca="false">(C695-C696)/0.5</f>
        <v>0.00409331236448907</v>
      </c>
      <c r="G696" s="0" t="n">
        <f aca="false">G695-L695</f>
        <v>32.137317722103</v>
      </c>
      <c r="H696" s="0" t="n">
        <f aca="false">G696*G696</f>
        <v>1032.80719037139</v>
      </c>
      <c r="I696" s="0" t="n">
        <f aca="false">1000*COUNT(Q$24:Q696)/N$16</f>
        <v>108.303830061152</v>
      </c>
      <c r="J696" s="0" t="n">
        <f aca="false">$F$22*H696+$E$22*G696+$D$22</f>
        <v>778.597295484358</v>
      </c>
      <c r="K696" s="0" t="n">
        <f aca="false">J696/$F$9</f>
        <v>0.408689428005909</v>
      </c>
      <c r="L696" s="0" t="n">
        <f aca="false">K696*M696</f>
        <v>0.00204659855098107</v>
      </c>
      <c r="M696" s="0" t="n">
        <f aca="false">N696</f>
        <v>0.00500771101657046</v>
      </c>
      <c r="N696" s="0" t="n">
        <f aca="false">3600/(B696*N$15)</f>
        <v>0.00500771101657046</v>
      </c>
      <c r="O696" s="0" t="n">
        <f aca="false">ROUND(A696*P$13,0)</f>
        <v>826109</v>
      </c>
      <c r="P696" s="0" t="n">
        <f aca="false">O696-O695</f>
        <v>1252</v>
      </c>
      <c r="Q696" s="0" t="n">
        <f aca="false">F$9*(Q$23-P$13*1000/(P696*N$16))*P$13/SUM(P$24:P696)</f>
        <v>803.970257539716</v>
      </c>
      <c r="R696" s="0" t="n">
        <f aca="false">F$9*((Q$23^2 - (P$13*1000/(P696*N$16))^2)/2)/(1000*COUNT(Q$24:Q696)/N$16)</f>
        <v>804.147758082158</v>
      </c>
    </row>
    <row r="697" customFormat="false" ht="13.8" hidden="false" customHeight="false" outlineLevel="0" collapsed="false">
      <c r="A697" s="0" t="n">
        <f aca="false">SUM(M$23:M697)</f>
        <v>3.30944462129109</v>
      </c>
      <c r="B697" s="0" t="n">
        <f aca="false">C697*3600/1609.344</f>
        <v>71.8845542312813</v>
      </c>
      <c r="C697" s="0" t="n">
        <f aca="false">G697</f>
        <v>32.135271123552</v>
      </c>
      <c r="D697" s="0" t="n">
        <f aca="false">(C697+C696)/2</f>
        <v>32.1362944228275</v>
      </c>
      <c r="E697" s="0" t="n">
        <f aca="false">F697*$F$9</f>
        <v>7.7979805081453</v>
      </c>
      <c r="F697" s="0" t="n">
        <f aca="false">(C696-C697)/0.5</f>
        <v>0.00409319710196598</v>
      </c>
      <c r="G697" s="0" t="n">
        <f aca="false">G696-L696</f>
        <v>32.135271123552</v>
      </c>
      <c r="H697" s="0" t="n">
        <f aca="false">G697*G697</f>
        <v>1032.67565018419</v>
      </c>
      <c r="I697" s="0" t="n">
        <f aca="false">1000*COUNT(Q$24:Q697)/N$16</f>
        <v>108.464757000322</v>
      </c>
      <c r="J697" s="0" t="n">
        <f aca="false">$F$22*H697+$E$22*G697+$D$22</f>
        <v>778.525790474538</v>
      </c>
      <c r="K697" s="0" t="n">
        <f aca="false">J697/$F$9</f>
        <v>0.408651894685754</v>
      </c>
      <c r="L697" s="0" t="n">
        <f aca="false">K697*M697</f>
        <v>0.00204654092468244</v>
      </c>
      <c r="M697" s="0" t="n">
        <f aca="false">N697</f>
        <v>0.00500802994259012</v>
      </c>
      <c r="N697" s="0" t="n">
        <f aca="false">3600/(B697*N$15)</f>
        <v>0.00500802994259012</v>
      </c>
      <c r="O697" s="0" t="n">
        <f aca="false">ROUND(A697*P$13,0)</f>
        <v>827361</v>
      </c>
      <c r="P697" s="0" t="n">
        <f aca="false">O697-O696</f>
        <v>1252</v>
      </c>
      <c r="Q697" s="0" t="n">
        <f aca="false">F$9*(Q$23-P$13*1000/(P697*N$16))*P$13/SUM(P$24:P697)</f>
        <v>802.751886347612</v>
      </c>
      <c r="R697" s="0" t="n">
        <f aca="false">F$9*((Q$23^2 - (P$13*1000/(P697*N$16))^2)/2)/(1000*COUNT(Q$24:Q697)/N$16)</f>
        <v>802.954660518238</v>
      </c>
    </row>
    <row r="698" customFormat="false" ht="13.8" hidden="false" customHeight="false" outlineLevel="0" collapsed="false">
      <c r="A698" s="0" t="n">
        <f aca="false">SUM(M$23:M698)</f>
        <v>3.31445297019134</v>
      </c>
      <c r="B698" s="0" t="n">
        <f aca="false">C698*3600/1609.344</f>
        <v>71.8799762496137</v>
      </c>
      <c r="C698" s="0" t="n">
        <f aca="false">G698</f>
        <v>32.1332245826273</v>
      </c>
      <c r="D698" s="0" t="n">
        <f aca="false">(C698+C697)/2</f>
        <v>32.1342478530896</v>
      </c>
      <c r="E698" s="0" t="n">
        <f aca="false">F698*$F$9</f>
        <v>7.79776093954492</v>
      </c>
      <c r="F698" s="0" t="n">
        <f aca="false">(C697-C698)/0.5</f>
        <v>0.00409308184936208</v>
      </c>
      <c r="G698" s="0" t="n">
        <f aca="false">G697-L697</f>
        <v>32.1332245826273</v>
      </c>
      <c r="H698" s="0" t="n">
        <f aca="false">G698*G698</f>
        <v>1032.54412207756</v>
      </c>
      <c r="I698" s="0" t="n">
        <f aca="false">1000*COUNT(Q$24:Q698)/N$16</f>
        <v>108.625683939491</v>
      </c>
      <c r="J698" s="0" t="n">
        <f aca="false">$F$22*H698+$E$22*G698+$D$22</f>
        <v>778.454291542779</v>
      </c>
      <c r="K698" s="0" t="n">
        <f aca="false">J698/$F$9</f>
        <v>0.408614364556002</v>
      </c>
      <c r="L698" s="0" t="n">
        <f aca="false">K698*M698</f>
        <v>0.00204648330335183</v>
      </c>
      <c r="M698" s="0" t="n">
        <f aca="false">N698</f>
        <v>0.00500834890025349</v>
      </c>
      <c r="N698" s="0" t="n">
        <f aca="false">3600/(B698*N$15)</f>
        <v>0.00500834890025349</v>
      </c>
      <c r="O698" s="0" t="n">
        <f aca="false">ROUND(A698*P$13,0)</f>
        <v>828613</v>
      </c>
      <c r="P698" s="0" t="n">
        <f aca="false">O698-O697</f>
        <v>1252</v>
      </c>
      <c r="Q698" s="0" t="n">
        <f aca="false">F$9*(Q$23-P$13*1000/(P698*N$16))*P$13/SUM(P$24:P698)</f>
        <v>801.537202312303</v>
      </c>
      <c r="R698" s="0" t="n">
        <f aca="false">F$9*((Q$23^2 - (P$13*1000/(P698*N$16))^2)/2)/(1000*COUNT(Q$24:Q698)/N$16)</f>
        <v>801.765098058211</v>
      </c>
    </row>
    <row r="699" customFormat="false" ht="13.8" hidden="false" customHeight="false" outlineLevel="0" collapsed="false">
      <c r="A699" s="0" t="n">
        <f aca="false">SUM(M$23:M699)</f>
        <v>3.31946163808091</v>
      </c>
      <c r="B699" s="0" t="n">
        <f aca="false">C699*3600/1609.344</f>
        <v>71.8753983968413</v>
      </c>
      <c r="C699" s="0" t="n">
        <f aca="false">G699</f>
        <v>32.1311780993239</v>
      </c>
      <c r="D699" s="0" t="n">
        <f aca="false">(C699+C698)/2</f>
        <v>32.1322013409756</v>
      </c>
      <c r="E699" s="0" t="n">
        <f aca="false">F699*$F$9</f>
        <v>7.79754138989578</v>
      </c>
      <c r="F699" s="0" t="n">
        <f aca="false">(C698-C699)/0.5</f>
        <v>0.00409296660670577</v>
      </c>
      <c r="G699" s="0" t="n">
        <f aca="false">G698-L698</f>
        <v>32.1311780993239</v>
      </c>
      <c r="H699" s="0" t="n">
        <f aca="false">G699*G699</f>
        <v>1032.41260605047</v>
      </c>
      <c r="I699" s="0" t="n">
        <f aca="false">1000*COUNT(Q$24:Q699)/N$16</f>
        <v>108.786610878661</v>
      </c>
      <c r="J699" s="0" t="n">
        <f aca="false">$F$22*H699+$E$22*G699+$D$22</f>
        <v>778.382798688564</v>
      </c>
      <c r="K699" s="0" t="n">
        <f aca="false">J699/$F$9</f>
        <v>0.408576837616383</v>
      </c>
      <c r="L699" s="0" t="n">
        <f aca="false">K699*M699</f>
        <v>0.00204642568698947</v>
      </c>
      <c r="M699" s="0" t="n">
        <f aca="false">N699</f>
        <v>0.00500866788956568</v>
      </c>
      <c r="N699" s="0" t="n">
        <f aca="false">3600/(B699*N$15)</f>
        <v>0.00500866788956568</v>
      </c>
      <c r="O699" s="0" t="n">
        <f aca="false">ROUND(A699*P$13,0)</f>
        <v>829865</v>
      </c>
      <c r="P699" s="0" t="n">
        <f aca="false">O699-O698</f>
        <v>1252</v>
      </c>
      <c r="Q699" s="0" t="n">
        <f aca="false">F$9*(Q$23-P$13*1000/(P699*N$16))*P$13/SUM(P$24:P699)</f>
        <v>800.326188721413</v>
      </c>
      <c r="R699" s="0" t="n">
        <f aca="false">F$9*((Q$23^2 - (P$13*1000/(P699*N$16))^2)/2)/(1000*COUNT(Q$24:Q699)/N$16)</f>
        <v>800.579055013746</v>
      </c>
    </row>
    <row r="700" customFormat="false" ht="13.8" hidden="false" customHeight="false" outlineLevel="0" collapsed="false">
      <c r="A700" s="0" t="n">
        <f aca="false">SUM(M$23:M700)</f>
        <v>3.32447062499144</v>
      </c>
      <c r="B700" s="0" t="n">
        <f aca="false">C700*3600/1609.344</f>
        <v>71.8708206729531</v>
      </c>
      <c r="C700" s="0" t="n">
        <f aca="false">G700</f>
        <v>32.129131673637</v>
      </c>
      <c r="D700" s="0" t="n">
        <f aca="false">(C700+C699)/2</f>
        <v>32.1301548864805</v>
      </c>
      <c r="E700" s="0" t="n">
        <f aca="false">F700*$F$9</f>
        <v>7.79732185917082</v>
      </c>
      <c r="F700" s="0" t="n">
        <f aca="false">(C699-C700)/0.5</f>
        <v>0.00409285137398285</v>
      </c>
      <c r="G700" s="0" t="n">
        <f aca="false">G699-L699</f>
        <v>32.129131673637</v>
      </c>
      <c r="H700" s="0" t="n">
        <f aca="false">G700*G700</f>
        <v>1032.2811021019</v>
      </c>
      <c r="I700" s="0" t="n">
        <f aca="false">1000*COUNT(Q$24:Q700)/N$16</f>
        <v>108.947537817831</v>
      </c>
      <c r="J700" s="0" t="n">
        <f aca="false">$F$22*H700+$E$22*G700+$D$22</f>
        <v>778.311311911377</v>
      </c>
      <c r="K700" s="0" t="n">
        <f aca="false">J700/$F$9</f>
        <v>0.408539313866624</v>
      </c>
      <c r="L700" s="0" t="n">
        <f aca="false">K700*M700</f>
        <v>0.00204636807559556</v>
      </c>
      <c r="M700" s="0" t="n">
        <f aca="false">N700</f>
        <v>0.00500898691053179</v>
      </c>
      <c r="N700" s="0" t="n">
        <f aca="false">3600/(B700*N$15)</f>
        <v>0.00500898691053179</v>
      </c>
      <c r="O700" s="0" t="n">
        <f aca="false">ROUND(A700*P$13,0)</f>
        <v>831118</v>
      </c>
      <c r="P700" s="0" t="n">
        <f aca="false">O700-O699</f>
        <v>1253</v>
      </c>
      <c r="Q700" s="0" t="n">
        <f aca="false">F$9*(Q$23-P$13*1000/(P700*N$16))*P$13/SUM(P$24:P700)</f>
        <v>813.835488999334</v>
      </c>
      <c r="R700" s="0" t="n">
        <f aca="false">F$9*((Q$23^2 - (P$13*1000/(P700*N$16))^2)/2)/(1000*COUNT(Q$24:Q700)/N$16)</f>
        <v>813.801292208638</v>
      </c>
    </row>
    <row r="701" customFormat="false" ht="13.8" hidden="false" customHeight="false" outlineLevel="0" collapsed="false">
      <c r="A701" s="0" t="n">
        <f aca="false">SUM(M$23:M701)</f>
        <v>3.32947993095459</v>
      </c>
      <c r="B701" s="0" t="n">
        <f aca="false">C701*3600/1609.344</f>
        <v>71.8662430779379</v>
      </c>
      <c r="C701" s="0" t="n">
        <f aca="false">G701</f>
        <v>32.1270853055614</v>
      </c>
      <c r="D701" s="0" t="n">
        <f aca="false">(C701+C700)/2</f>
        <v>32.1281084895992</v>
      </c>
      <c r="E701" s="0" t="n">
        <f aca="false">F701*$F$9</f>
        <v>7.79710234737002</v>
      </c>
      <c r="F701" s="0" t="n">
        <f aca="false">(C700-C701)/0.5</f>
        <v>0.00409273615119332</v>
      </c>
      <c r="G701" s="0" t="n">
        <f aca="false">G700-L700</f>
        <v>32.1270853055614</v>
      </c>
      <c r="H701" s="0" t="n">
        <f aca="false">G701*G701</f>
        <v>1032.14961023082</v>
      </c>
      <c r="I701" s="0" t="n">
        <f aca="false">1000*COUNT(Q$24:Q701)/N$16</f>
        <v>109.108464757</v>
      </c>
      <c r="J701" s="0" t="n">
        <f aca="false">$F$22*H701+$E$22*G701+$D$22</f>
        <v>778.239831210701</v>
      </c>
      <c r="K701" s="0" t="n">
        <f aca="false">J701/$F$9</f>
        <v>0.408501793306455</v>
      </c>
      <c r="L701" s="0" t="n">
        <f aca="false">K701*M701</f>
        <v>0.00204631046917033</v>
      </c>
      <c r="M701" s="0" t="n">
        <f aca="false">N701</f>
        <v>0.00500930596315693</v>
      </c>
      <c r="N701" s="0" t="n">
        <f aca="false">3600/(B701*N$15)</f>
        <v>0.00500930596315693</v>
      </c>
      <c r="O701" s="0" t="n">
        <f aca="false">ROUND(A701*P$13,0)</f>
        <v>832370</v>
      </c>
      <c r="P701" s="0" t="n">
        <f aca="false">O701-O700</f>
        <v>1252</v>
      </c>
      <c r="Q701" s="0" t="n">
        <f aca="false">F$9*(Q$23-P$13*1000/(P701*N$16))*P$13/SUM(P$24:P701)</f>
        <v>797.914146536605</v>
      </c>
      <c r="R701" s="0" t="n">
        <f aca="false">F$9*((Q$23^2 - (P$13*1000/(P701*N$16))^2)/2)/(1000*COUNT(Q$24:Q701)/N$16)</f>
        <v>798.217464880962</v>
      </c>
    </row>
    <row r="702" customFormat="false" ht="13.8" hidden="false" customHeight="false" outlineLevel="0" collapsed="false">
      <c r="A702" s="0" t="n">
        <f aca="false">SUM(M$23:M702)</f>
        <v>3.33448955600204</v>
      </c>
      <c r="B702" s="0" t="n">
        <f aca="false">C702*3600/1609.344</f>
        <v>71.8616656117846</v>
      </c>
      <c r="C702" s="0" t="n">
        <f aca="false">G702</f>
        <v>32.1250389950922</v>
      </c>
      <c r="D702" s="0" t="n">
        <f aca="false">(C702+C701)/2</f>
        <v>32.1260621503268</v>
      </c>
      <c r="E702" s="0" t="n">
        <f aca="false">F702*$F$9</f>
        <v>7.7968828544934</v>
      </c>
      <c r="F702" s="0" t="n">
        <f aca="false">(C701-C702)/0.5</f>
        <v>0.00409262093833718</v>
      </c>
      <c r="G702" s="0" t="n">
        <f aca="false">G701-L701</f>
        <v>32.1250389950922</v>
      </c>
      <c r="H702" s="0" t="n">
        <f aca="false">G702*G702</f>
        <v>1032.01813043619</v>
      </c>
      <c r="I702" s="0" t="n">
        <f aca="false">1000*COUNT(Q$24:Q702)/N$16</f>
        <v>109.26939169617</v>
      </c>
      <c r="J702" s="0" t="n">
        <f aca="false">$F$22*H702+$E$22*G702+$D$22</f>
        <v>778.168356586019</v>
      </c>
      <c r="K702" s="0" t="n">
        <f aca="false">J702/$F$9</f>
        <v>0.408464275935604</v>
      </c>
      <c r="L702" s="0" t="n">
        <f aca="false">K702*M702</f>
        <v>0.00204625286771398</v>
      </c>
      <c r="M702" s="0" t="n">
        <f aca="false">N702</f>
        <v>0.00500962504744621</v>
      </c>
      <c r="N702" s="0" t="n">
        <f aca="false">3600/(B702*N$15)</f>
        <v>0.00500962504744621</v>
      </c>
      <c r="O702" s="0" t="n">
        <f aca="false">ROUND(A702*P$13,0)</f>
        <v>833622</v>
      </c>
      <c r="P702" s="0" t="n">
        <f aca="false">O702-O701</f>
        <v>1252</v>
      </c>
      <c r="Q702" s="0" t="n">
        <f aca="false">F$9*(Q$23-P$13*1000/(P702*N$16))*P$13/SUM(P$24:P702)</f>
        <v>796.714047894973</v>
      </c>
      <c r="R702" s="0" t="n">
        <f aca="false">F$9*((Q$23^2 - (P$13*1000/(P702*N$16))^2)/2)/(1000*COUNT(Q$24:Q702)/N$16)</f>
        <v>797.041886876719</v>
      </c>
    </row>
    <row r="703" customFormat="false" ht="13.8" hidden="false" customHeight="false" outlineLevel="0" collapsed="false">
      <c r="A703" s="0" t="n">
        <f aca="false">SUM(M$23:M703)</f>
        <v>3.33949950016544</v>
      </c>
      <c r="B703" s="0" t="n">
        <f aca="false">C703*3600/1609.344</f>
        <v>71.8570882744821</v>
      </c>
      <c r="C703" s="0" t="n">
        <f aca="false">G703</f>
        <v>32.1229927422245</v>
      </c>
      <c r="D703" s="0" t="n">
        <f aca="false">(C703+C702)/2</f>
        <v>32.1240158686583</v>
      </c>
      <c r="E703" s="0" t="n">
        <f aca="false">F703*$F$9</f>
        <v>7.79666338056802</v>
      </c>
      <c r="F703" s="0" t="n">
        <f aca="false">(C702-C703)/0.5</f>
        <v>0.00409250573542863</v>
      </c>
      <c r="G703" s="0" t="n">
        <f aca="false">G702-L702</f>
        <v>32.1229927422245</v>
      </c>
      <c r="H703" s="0" t="n">
        <f aca="false">G703*G703</f>
        <v>1031.88666271701</v>
      </c>
      <c r="I703" s="0" t="n">
        <f aca="false">1000*COUNT(Q$24:Q703)/N$16</f>
        <v>109.43031863534</v>
      </c>
      <c r="J703" s="0" t="n">
        <f aca="false">$F$22*H703+$E$22*G703+$D$22</f>
        <v>778.096888036815</v>
      </c>
      <c r="K703" s="0" t="n">
        <f aca="false">J703/$F$9</f>
        <v>0.4084267617538</v>
      </c>
      <c r="L703" s="0" t="n">
        <f aca="false">K703*M703</f>
        <v>0.00204619527122675</v>
      </c>
      <c r="M703" s="0" t="n">
        <f aca="false">N703</f>
        <v>0.00500994416340473</v>
      </c>
      <c r="N703" s="0" t="n">
        <f aca="false">3600/(B703*N$15)</f>
        <v>0.00500994416340473</v>
      </c>
      <c r="O703" s="0" t="n">
        <f aca="false">ROUND(A703*P$13,0)</f>
        <v>834875</v>
      </c>
      <c r="P703" s="0" t="n">
        <f aca="false">O703-O702</f>
        <v>1253</v>
      </c>
      <c r="Q703" s="0" t="n">
        <f aca="false">F$9*(Q$23-P$13*1000/(P703*N$16))*P$13/SUM(P$24:P703)</f>
        <v>810.167896793534</v>
      </c>
      <c r="R703" s="0" t="n">
        <f aca="false">F$9*((Q$23^2 - (P$13*1000/(P703*N$16))^2)/2)/(1000*COUNT(Q$24:Q703)/N$16)</f>
        <v>810.21099239007</v>
      </c>
    </row>
    <row r="704" customFormat="false" ht="13.8" hidden="false" customHeight="false" outlineLevel="0" collapsed="false">
      <c r="A704" s="0" t="n">
        <f aca="false">SUM(M$23:M704)</f>
        <v>3.34450976347648</v>
      </c>
      <c r="B704" s="0" t="n">
        <f aca="false">C704*3600/1609.344</f>
        <v>71.8525110660193</v>
      </c>
      <c r="C704" s="0" t="n">
        <f aca="false">G704</f>
        <v>32.1209465469532</v>
      </c>
      <c r="D704" s="0" t="n">
        <f aca="false">(C704+C703)/2</f>
        <v>32.1219696445889</v>
      </c>
      <c r="E704" s="0" t="n">
        <f aca="false">F704*$F$9</f>
        <v>7.79644392556681</v>
      </c>
      <c r="F704" s="0" t="n">
        <f aca="false">(C703-C704)/0.5</f>
        <v>0.00409239054245347</v>
      </c>
      <c r="G704" s="0" t="n">
        <f aca="false">G703-L703</f>
        <v>32.1209465469532</v>
      </c>
      <c r="H704" s="0" t="n">
        <f aca="false">G704*G704</f>
        <v>1031.75520707223</v>
      </c>
      <c r="I704" s="0" t="n">
        <f aca="false">1000*COUNT(Q$24:Q704)/N$16</f>
        <v>109.591245574509</v>
      </c>
      <c r="J704" s="0" t="n">
        <f aca="false">$F$22*H704+$E$22*G704+$D$22</f>
        <v>778.025425562571</v>
      </c>
      <c r="K704" s="0" t="n">
        <f aca="false">J704/$F$9</f>
        <v>0.408389250760772</v>
      </c>
      <c r="L704" s="0" t="n">
        <f aca="false">K704*M704</f>
        <v>0.00204613767970884</v>
      </c>
      <c r="M704" s="0" t="n">
        <f aca="false">N704</f>
        <v>0.00501026331103761</v>
      </c>
      <c r="N704" s="0" t="n">
        <f aca="false">3600/(B704*N$15)</f>
        <v>0.00501026331103761</v>
      </c>
      <c r="O704" s="0" t="n">
        <f aca="false">ROUND(A704*P$13,0)</f>
        <v>836127</v>
      </c>
      <c r="P704" s="0" t="n">
        <f aca="false">O704-O703</f>
        <v>1252</v>
      </c>
      <c r="Q704" s="0" t="n">
        <f aca="false">F$9*(Q$23-P$13*1000/(P704*N$16))*P$13/SUM(P$24:P704)</f>
        <v>794.323696774484</v>
      </c>
      <c r="R704" s="0" t="n">
        <f aca="false">F$9*((Q$23^2 - (P$13*1000/(P704*N$16))^2)/2)/(1000*COUNT(Q$24:Q704)/N$16)</f>
        <v>794.701088383689</v>
      </c>
    </row>
    <row r="705" customFormat="false" ht="13.8" hidden="false" customHeight="false" outlineLevel="0" collapsed="false">
      <c r="A705" s="0" t="n">
        <f aca="false">SUM(M$23:M705)</f>
        <v>3.34952034596683</v>
      </c>
      <c r="B705" s="0" t="n">
        <f aca="false">C705*3600/1609.344</f>
        <v>71.847933986385</v>
      </c>
      <c r="C705" s="0" t="n">
        <f aca="false">G705</f>
        <v>32.1189004092735</v>
      </c>
      <c r="D705" s="0" t="n">
        <f aca="false">(C705+C704)/2</f>
        <v>32.1199234781134</v>
      </c>
      <c r="E705" s="0" t="n">
        <f aca="false">F705*$F$9</f>
        <v>7.79622448948977</v>
      </c>
      <c r="F705" s="0" t="n">
        <f aca="false">(C704-C705)/0.5</f>
        <v>0.0040922753594117</v>
      </c>
      <c r="G705" s="0" t="n">
        <f aca="false">G704-L704</f>
        <v>32.1189004092735</v>
      </c>
      <c r="H705" s="0" t="n">
        <f aca="false">G705*G705</f>
        <v>1031.62376350083</v>
      </c>
      <c r="I705" s="0" t="n">
        <f aca="false">1000*COUNT(Q$24:Q705)/N$16</f>
        <v>109.752172513679</v>
      </c>
      <c r="J705" s="0" t="n">
        <f aca="false">$F$22*H705+$E$22*G705+$D$22</f>
        <v>777.953969162771</v>
      </c>
      <c r="K705" s="0" t="n">
        <f aca="false">J705/$F$9</f>
        <v>0.408351742956249</v>
      </c>
      <c r="L705" s="0" t="n">
        <f aca="false">K705*M705</f>
        <v>0.00204608009316047</v>
      </c>
      <c r="M705" s="0" t="n">
        <f aca="false">N705</f>
        <v>0.00501058249034995</v>
      </c>
      <c r="N705" s="0" t="n">
        <f aca="false">3600/(B705*N$15)</f>
        <v>0.00501058249034995</v>
      </c>
      <c r="O705" s="0" t="n">
        <f aca="false">ROUND(A705*P$13,0)</f>
        <v>837380</v>
      </c>
      <c r="P705" s="0" t="n">
        <f aca="false">O705-O704</f>
        <v>1253</v>
      </c>
      <c r="Q705" s="0" t="n">
        <f aca="false">F$9*(Q$23-P$13*1000/(P705*N$16))*P$13/SUM(P$24:P705)</f>
        <v>807.74082297992</v>
      </c>
      <c r="R705" s="0" t="n">
        <f aca="false">F$9*((Q$23^2 - (P$13*1000/(P705*N$16))^2)/2)/(1000*COUNT(Q$24:Q705)/N$16)</f>
        <v>807.835007075144</v>
      </c>
    </row>
    <row r="706" customFormat="false" ht="13.8" hidden="false" customHeight="false" outlineLevel="0" collapsed="false">
      <c r="A706" s="0" t="n">
        <f aca="false">SUM(M$23:M706)</f>
        <v>3.35453124766818</v>
      </c>
      <c r="B706" s="0" t="n">
        <f aca="false">C706*3600/1609.344</f>
        <v>71.8433570355681</v>
      </c>
      <c r="C706" s="0" t="n">
        <f aca="false">G706</f>
        <v>32.1168543291804</v>
      </c>
      <c r="D706" s="0" t="n">
        <f aca="false">(C706+C705)/2</f>
        <v>32.117877369227</v>
      </c>
      <c r="E706" s="0" t="n">
        <f aca="false">F706*$F$9</f>
        <v>7.79600507236397</v>
      </c>
      <c r="F706" s="0" t="n">
        <f aca="false">(C705-C706)/0.5</f>
        <v>0.00409216018631753</v>
      </c>
      <c r="G706" s="0" t="n">
        <f aca="false">G705-L705</f>
        <v>32.1168543291804</v>
      </c>
      <c r="H706" s="0" t="n">
        <f aca="false">G706*G706</f>
        <v>1031.49233200179</v>
      </c>
      <c r="I706" s="0" t="n">
        <f aca="false">1000*COUNT(Q$24:Q706)/N$16</f>
        <v>109.913099452848</v>
      </c>
      <c r="J706" s="0" t="n">
        <f aca="false">$F$22*H706+$E$22*G706+$D$22</f>
        <v>777.882518836899</v>
      </c>
      <c r="K706" s="0" t="n">
        <f aca="false">J706/$F$9</f>
        <v>0.408314238339959</v>
      </c>
      <c r="L706" s="0" t="n">
        <f aca="false">K706*M706</f>
        <v>0.00204602251158186</v>
      </c>
      <c r="M706" s="0" t="n">
        <f aca="false">N706</f>
        <v>0.00501090170134688</v>
      </c>
      <c r="N706" s="0" t="n">
        <f aca="false">3600/(B706*N$15)</f>
        <v>0.00501090170134688</v>
      </c>
      <c r="O706" s="0" t="n">
        <f aca="false">ROUND(A706*P$13,0)</f>
        <v>838633</v>
      </c>
      <c r="P706" s="0" t="n">
        <f aca="false">O706-O705</f>
        <v>1253</v>
      </c>
      <c r="Q706" s="0" t="n">
        <f aca="false">F$9*(Q$23-P$13*1000/(P706*N$16))*P$13/SUM(P$24:P706)</f>
        <v>806.532249576204</v>
      </c>
      <c r="R706" s="0" t="n">
        <f aca="false">F$9*((Q$23^2 - (P$13*1000/(P706*N$16))^2)/2)/(1000*COUNT(Q$24:Q706)/N$16)</f>
        <v>806.652232540626</v>
      </c>
    </row>
    <row r="707" customFormat="false" ht="13.8" hidden="false" customHeight="false" outlineLevel="0" collapsed="false">
      <c r="A707" s="0" t="n">
        <f aca="false">SUM(M$23:M707)</f>
        <v>3.35954246861221</v>
      </c>
      <c r="B707" s="0" t="n">
        <f aca="false">C707*3600/1609.344</f>
        <v>71.8387802135576</v>
      </c>
      <c r="C707" s="0" t="n">
        <f aca="false">G707</f>
        <v>32.1148083066688</v>
      </c>
      <c r="D707" s="0" t="n">
        <f aca="false">(C707+C706)/2</f>
        <v>32.1158313179246</v>
      </c>
      <c r="E707" s="0" t="n">
        <f aca="false">F707*$F$9</f>
        <v>7.79578567416235</v>
      </c>
      <c r="F707" s="0" t="n">
        <f aca="false">(C706-C707)/0.5</f>
        <v>0.00409204502315674</v>
      </c>
      <c r="G707" s="0" t="n">
        <f aca="false">G706-L706</f>
        <v>32.1148083066688</v>
      </c>
      <c r="H707" s="0" t="n">
        <f aca="false">G707*G707</f>
        <v>1031.36091257408</v>
      </c>
      <c r="I707" s="0" t="n">
        <f aca="false">1000*COUNT(Q$24:Q707)/N$16</f>
        <v>110.074026392018</v>
      </c>
      <c r="J707" s="0" t="n">
        <f aca="false">$F$22*H707+$E$22*G707+$D$22</f>
        <v>777.811074584437</v>
      </c>
      <c r="K707" s="0" t="n">
        <f aca="false">J707/$F$9</f>
        <v>0.408276736911631</v>
      </c>
      <c r="L707" s="0" t="n">
        <f aca="false">K707*M707</f>
        <v>0.00204596493497322</v>
      </c>
      <c r="M707" s="0" t="n">
        <f aca="false">N707</f>
        <v>0.00501122094403351</v>
      </c>
      <c r="N707" s="0" t="n">
        <f aca="false">3600/(B707*N$15)</f>
        <v>0.00501122094403351</v>
      </c>
      <c r="O707" s="0" t="n">
        <f aca="false">ROUND(A707*P$13,0)</f>
        <v>839886</v>
      </c>
      <c r="P707" s="0" t="n">
        <f aca="false">O707-O706</f>
        <v>1253</v>
      </c>
      <c r="Q707" s="0" t="n">
        <f aca="false">F$9*(Q$23-P$13*1000/(P707*N$16))*P$13/SUM(P$24:P707)</f>
        <v>805.327287398799</v>
      </c>
      <c r="R707" s="0" t="n">
        <f aca="false">F$9*((Q$23^2 - (P$13*1000/(P707*N$16))^2)/2)/(1000*COUNT(Q$24:Q707)/N$16)</f>
        <v>805.472916411181</v>
      </c>
    </row>
    <row r="708" customFormat="false" ht="13.8" hidden="false" customHeight="false" outlineLevel="0" collapsed="false">
      <c r="A708" s="0" t="n">
        <f aca="false">SUM(M$23:M708)</f>
        <v>3.36455400883063</v>
      </c>
      <c r="B708" s="0" t="n">
        <f aca="false">C708*3600/1609.344</f>
        <v>71.8342035203423</v>
      </c>
      <c r="C708" s="0" t="n">
        <f aca="false">G708</f>
        <v>32.1127623417338</v>
      </c>
      <c r="D708" s="0" t="n">
        <f aca="false">(C708+C707)/2</f>
        <v>32.1137853242013</v>
      </c>
      <c r="E708" s="0" t="n">
        <f aca="false">F708*$F$9</f>
        <v>7.79556629491197</v>
      </c>
      <c r="F708" s="0" t="n">
        <f aca="false">(C707-C708)/0.5</f>
        <v>0.00409192986994356</v>
      </c>
      <c r="G708" s="0" t="n">
        <f aca="false">G707-L707</f>
        <v>32.1127623417338</v>
      </c>
      <c r="H708" s="0" t="n">
        <f aca="false">G708*G708</f>
        <v>1031.22950521668</v>
      </c>
      <c r="I708" s="0" t="n">
        <f aca="false">1000*COUNT(Q$24:Q708)/N$16</f>
        <v>110.234953331188</v>
      </c>
      <c r="J708" s="0" t="n">
        <f aca="false">$F$22*H708+$E$22*G708+$D$22</f>
        <v>777.73963640487</v>
      </c>
      <c r="K708" s="0" t="n">
        <f aca="false">J708/$F$9</f>
        <v>0.408239238670994</v>
      </c>
      <c r="L708" s="0" t="n">
        <f aca="false">K708*M708</f>
        <v>0.00204590736333478</v>
      </c>
      <c r="M708" s="0" t="n">
        <f aca="false">N708</f>
        <v>0.00501154021841495</v>
      </c>
      <c r="N708" s="0" t="n">
        <f aca="false">3600/(B708*N$15)</f>
        <v>0.00501154021841495</v>
      </c>
      <c r="O708" s="0" t="n">
        <f aca="false">ROUND(A708*P$13,0)</f>
        <v>841139</v>
      </c>
      <c r="P708" s="0" t="n">
        <f aca="false">O708-O707</f>
        <v>1253</v>
      </c>
      <c r="Q708" s="0" t="n">
        <f aca="false">F$9*(Q$23-P$13*1000/(P708*N$16))*P$13/SUM(P$24:P708)</f>
        <v>804.125920286294</v>
      </c>
      <c r="R708" s="0" t="n">
        <f aca="false">F$9*((Q$23^2 - (P$13*1000/(P708*N$16))^2)/2)/(1000*COUNT(Q$24:Q708)/N$16)</f>
        <v>804.297043540508</v>
      </c>
    </row>
    <row r="709" customFormat="false" ht="13.8" hidden="false" customHeight="false" outlineLevel="0" collapsed="false">
      <c r="A709" s="0" t="n">
        <f aca="false">SUM(M$23:M709)</f>
        <v>3.36956586835512</v>
      </c>
      <c r="B709" s="0" t="n">
        <f aca="false">C709*3600/1609.344</f>
        <v>71.8296269559111</v>
      </c>
      <c r="C709" s="0" t="n">
        <f aca="false">G709</f>
        <v>32.1107164343705</v>
      </c>
      <c r="D709" s="0" t="n">
        <f aca="false">(C709+C708)/2</f>
        <v>32.1117393880522</v>
      </c>
      <c r="E709" s="0" t="n">
        <f aca="false">F709*$F$9</f>
        <v>7.79534693458576</v>
      </c>
      <c r="F709" s="0" t="n">
        <f aca="false">(C708-C709)/0.5</f>
        <v>0.00409181472666376</v>
      </c>
      <c r="G709" s="0" t="n">
        <f aca="false">G708-L708</f>
        <v>32.1107164343705</v>
      </c>
      <c r="H709" s="0" t="n">
        <f aca="false">G709*G709</f>
        <v>1031.09810992855</v>
      </c>
      <c r="I709" s="0" t="n">
        <f aca="false">1000*COUNT(Q$24:Q709)/N$16</f>
        <v>110.395880270357</v>
      </c>
      <c r="J709" s="0" t="n">
        <f aca="false">$F$22*H709+$E$22*G709+$D$22</f>
        <v>777.66820429768</v>
      </c>
      <c r="K709" s="0" t="n">
        <f aca="false">J709/$F$9</f>
        <v>0.408201743617777</v>
      </c>
      <c r="L709" s="0" t="n">
        <f aca="false">K709*M709</f>
        <v>0.00204584979666676</v>
      </c>
      <c r="M709" s="0" t="n">
        <f aca="false">N709</f>
        <v>0.00501185952449631</v>
      </c>
      <c r="N709" s="0" t="n">
        <f aca="false">3600/(B709*N$15)</f>
        <v>0.00501185952449631</v>
      </c>
      <c r="O709" s="0" t="n">
        <f aca="false">ROUND(A709*P$13,0)</f>
        <v>842391</v>
      </c>
      <c r="P709" s="0" t="n">
        <f aca="false">O709-O708</f>
        <v>1252</v>
      </c>
      <c r="Q709" s="0" t="n">
        <f aca="false">F$9*(Q$23-P$13*1000/(P709*N$16))*P$13/SUM(P$24:P709)</f>
        <v>788.408698115921</v>
      </c>
      <c r="R709" s="0" t="n">
        <f aca="false">F$9*((Q$23^2 - (P$13*1000/(P709*N$16))^2)/2)/(1000*COUNT(Q$24:Q709)/N$16)</f>
        <v>788.908806398385</v>
      </c>
    </row>
    <row r="710" customFormat="false" ht="13.8" hidden="false" customHeight="false" outlineLevel="0" collapsed="false">
      <c r="A710" s="0" t="n">
        <f aca="false">SUM(M$23:M710)</f>
        <v>3.37457804721741</v>
      </c>
      <c r="B710" s="0" t="n">
        <f aca="false">C710*3600/1609.344</f>
        <v>71.8250505202528</v>
      </c>
      <c r="C710" s="0" t="n">
        <f aca="false">G710</f>
        <v>32.1086705845738</v>
      </c>
      <c r="D710" s="0" t="n">
        <f aca="false">(C710+C709)/2</f>
        <v>32.1096935094722</v>
      </c>
      <c r="E710" s="0" t="n">
        <f aca="false">F710*$F$9</f>
        <v>7.7951275932108</v>
      </c>
      <c r="F710" s="0" t="n">
        <f aca="false">(C709-C710)/0.5</f>
        <v>0.00409169959333156</v>
      </c>
      <c r="G710" s="0" t="n">
        <f aca="false">G709-L709</f>
        <v>32.1086705845738</v>
      </c>
      <c r="H710" s="0" t="n">
        <f aca="false">G710*G710</f>
        <v>1030.96672670868</v>
      </c>
      <c r="I710" s="0" t="n">
        <f aca="false">1000*COUNT(Q$24:Q710)/N$16</f>
        <v>110.556807209527</v>
      </c>
      <c r="J710" s="0" t="n">
        <f aca="false">$F$22*H710+$E$22*G710+$D$22</f>
        <v>777.596778262352</v>
      </c>
      <c r="K710" s="0" t="n">
        <f aca="false">J710/$F$9</f>
        <v>0.40816425175171</v>
      </c>
      <c r="L710" s="0" t="n">
        <f aca="false">K710*M710</f>
        <v>0.00204579223496936</v>
      </c>
      <c r="M710" s="0" t="n">
        <f aca="false">N710</f>
        <v>0.00501217886228272</v>
      </c>
      <c r="N710" s="0" t="n">
        <f aca="false">3600/(B710*N$15)</f>
        <v>0.00501217886228272</v>
      </c>
      <c r="O710" s="0" t="n">
        <f aca="false">ROUND(A710*P$13,0)</f>
        <v>843645</v>
      </c>
      <c r="P710" s="0" t="n">
        <f aca="false">O710-O709</f>
        <v>1254</v>
      </c>
      <c r="Q710" s="0" t="n">
        <f aca="false">F$9*(Q$23-P$13*1000/(P710*N$16))*P$13/SUM(P$24:P710)</f>
        <v>816.209557665987</v>
      </c>
      <c r="R710" s="0" t="n">
        <f aca="false">F$9*((Q$23^2 - (P$13*1000/(P710*N$16))^2)/2)/(1000*COUNT(Q$24:Q710)/N$16)</f>
        <v>816.116721311136</v>
      </c>
    </row>
    <row r="711" customFormat="false" ht="13.8" hidden="false" customHeight="false" outlineLevel="0" collapsed="false">
      <c r="A711" s="0" t="n">
        <f aca="false">SUM(M$23:M711)</f>
        <v>3.37959054544919</v>
      </c>
      <c r="B711" s="0" t="n">
        <f aca="false">C711*3600/1609.344</f>
        <v>71.8204742133565</v>
      </c>
      <c r="C711" s="0" t="n">
        <f aca="false">G711</f>
        <v>32.1066247923389</v>
      </c>
      <c r="D711" s="0" t="n">
        <f aca="false">(C711+C710)/2</f>
        <v>32.1076476884564</v>
      </c>
      <c r="E711" s="0" t="n">
        <f aca="false">F711*$F$9</f>
        <v>7.79490827076001</v>
      </c>
      <c r="F711" s="0" t="n">
        <f aca="false">(C710-C711)/0.5</f>
        <v>0.00409158446993274</v>
      </c>
      <c r="G711" s="0" t="n">
        <f aca="false">G710-L710</f>
        <v>32.1066247923389</v>
      </c>
      <c r="H711" s="0" t="n">
        <f aca="false">G711*G711</f>
        <v>1030.83535555603</v>
      </c>
      <c r="I711" s="0" t="n">
        <f aca="false">1000*COUNT(Q$24:Q711)/N$16</f>
        <v>110.717734148697</v>
      </c>
      <c r="J711" s="0" t="n">
        <f aca="false">$F$22*H711+$E$22*G711+$D$22</f>
        <v>777.525358298368</v>
      </c>
      <c r="K711" s="0" t="n">
        <f aca="false">J711/$F$9</f>
        <v>0.40812676307252</v>
      </c>
      <c r="L711" s="0" t="n">
        <f aca="false">K711*M711</f>
        <v>0.00204573467824281</v>
      </c>
      <c r="M711" s="0" t="n">
        <f aca="false">N711</f>
        <v>0.0050124982317793</v>
      </c>
      <c r="N711" s="0" t="n">
        <f aca="false">3600/(B711*N$15)</f>
        <v>0.0050124982317793</v>
      </c>
      <c r="O711" s="0" t="n">
        <f aca="false">ROUND(A711*P$13,0)</f>
        <v>844898</v>
      </c>
      <c r="P711" s="0" t="n">
        <f aca="false">O711-O710</f>
        <v>1253</v>
      </c>
      <c r="Q711" s="0" t="n">
        <f aca="false">F$9*(Q$23-P$13*1000/(P711*N$16))*P$13/SUM(P$24:P711)</f>
        <v>800.543229164167</v>
      </c>
      <c r="R711" s="0" t="n">
        <f aca="false">F$9*((Q$23^2 - (P$13*1000/(P711*N$16))^2)/2)/(1000*COUNT(Q$24:Q711)/N$16)</f>
        <v>800.789934339023</v>
      </c>
    </row>
    <row r="712" customFormat="false" ht="13.8" hidden="false" customHeight="false" outlineLevel="0" collapsed="false">
      <c r="A712" s="0" t="n">
        <f aca="false">SUM(M$23:M712)</f>
        <v>3.38460336308218</v>
      </c>
      <c r="B712" s="0" t="n">
        <f aca="false">C712*3600/1609.344</f>
        <v>71.8158980352108</v>
      </c>
      <c r="C712" s="0" t="n">
        <f aca="false">G712</f>
        <v>32.1045790576606</v>
      </c>
      <c r="D712" s="0" t="n">
        <f aca="false">(C712+C711)/2</f>
        <v>32.1056019249997</v>
      </c>
      <c r="E712" s="0" t="n">
        <f aca="false">F712*$F$9</f>
        <v>7.79468896726046</v>
      </c>
      <c r="F712" s="0" t="n">
        <f aca="false">(C711-C712)/0.5</f>
        <v>0.00409146935648153</v>
      </c>
      <c r="G712" s="0" t="n">
        <f aca="false">G711-L711</f>
        <v>32.1045790576606</v>
      </c>
      <c r="H712" s="0" t="n">
        <f aca="false">G712*G712</f>
        <v>1030.70399646958</v>
      </c>
      <c r="I712" s="0" t="n">
        <f aca="false">1000*COUNT(Q$24:Q712)/N$16</f>
        <v>110.878661087866</v>
      </c>
      <c r="J712" s="0" t="n">
        <f aca="false">$F$22*H712+$E$22*G712+$D$22</f>
        <v>777.453944405214</v>
      </c>
      <c r="K712" s="0" t="n">
        <f aca="false">J712/$F$9</f>
        <v>0.408089277579937</v>
      </c>
      <c r="L712" s="0" t="n">
        <f aca="false">K712*M712</f>
        <v>0.00204567712648733</v>
      </c>
      <c r="M712" s="0" t="n">
        <f aca="false">N712</f>
        <v>0.00501281763299116</v>
      </c>
      <c r="N712" s="0" t="n">
        <f aca="false">3600/(B712*N$15)</f>
        <v>0.00501281763299116</v>
      </c>
      <c r="O712" s="0" t="n">
        <f aca="false">ROUND(A712*P$13,0)</f>
        <v>846151</v>
      </c>
      <c r="P712" s="0" t="n">
        <f aca="false">O712-O711</f>
        <v>1253</v>
      </c>
      <c r="Q712" s="0" t="n">
        <f aca="false">F$9*(Q$23-P$13*1000/(P712*N$16))*P$13/SUM(P$24:P712)</f>
        <v>799.356082612304</v>
      </c>
      <c r="R712" s="0" t="n">
        <f aca="false">F$9*((Q$23^2 - (P$13*1000/(P712*N$16))^2)/2)/(1000*COUNT(Q$24:Q712)/N$16)</f>
        <v>799.627684797167</v>
      </c>
    </row>
    <row r="713" customFormat="false" ht="13.8" hidden="false" customHeight="false" outlineLevel="0" collapsed="false">
      <c r="A713" s="0" t="n">
        <f aca="false">SUM(M$23:M713)</f>
        <v>3.3896165001481</v>
      </c>
      <c r="B713" s="0" t="n">
        <f aca="false">C713*3600/1609.344</f>
        <v>71.8113219858047</v>
      </c>
      <c r="C713" s="0" t="n">
        <f aca="false">G713</f>
        <v>32.1025333805341</v>
      </c>
      <c r="D713" s="0" t="n">
        <f aca="false">(C713+C712)/2</f>
        <v>32.1035562190974</v>
      </c>
      <c r="E713" s="0" t="n">
        <f aca="false">F713*$F$9</f>
        <v>7.79446968271215</v>
      </c>
      <c r="F713" s="0" t="n">
        <f aca="false">(C712-C713)/0.5</f>
        <v>0.00409135425297791</v>
      </c>
      <c r="G713" s="0" t="n">
        <f aca="false">G712-L712</f>
        <v>32.1025333805341</v>
      </c>
      <c r="H713" s="0" t="n">
        <f aca="false">G713*G713</f>
        <v>1030.57264944831</v>
      </c>
      <c r="I713" s="0" t="n">
        <f aca="false">1000*COUNT(Q$24:Q713)/N$16</f>
        <v>111.039588027036</v>
      </c>
      <c r="J713" s="0" t="n">
        <f aca="false">$F$22*H713+$E$22*G713+$D$22</f>
        <v>777.382536582371</v>
      </c>
      <c r="K713" s="0" t="n">
        <f aca="false">J713/$F$9</f>
        <v>0.408051795273689</v>
      </c>
      <c r="L713" s="0" t="n">
        <f aca="false">K713*M713</f>
        <v>0.00204561957970313</v>
      </c>
      <c r="M713" s="0" t="n">
        <f aca="false">N713</f>
        <v>0.00501313706592343</v>
      </c>
      <c r="N713" s="0" t="n">
        <f aca="false">3600/(B713*N$15)</f>
        <v>0.00501313706592343</v>
      </c>
      <c r="O713" s="0" t="n">
        <f aca="false">ROUND(A713*P$13,0)</f>
        <v>847404</v>
      </c>
      <c r="P713" s="0" t="n">
        <f aca="false">O713-O712</f>
        <v>1253</v>
      </c>
      <c r="Q713" s="0" t="n">
        <f aca="false">F$9*(Q$23-P$13*1000/(P713*N$16))*P$13/SUM(P$24:P713)</f>
        <v>798.172451748455</v>
      </c>
      <c r="R713" s="0" t="n">
        <f aca="false">F$9*((Q$23^2 - (P$13*1000/(P713*N$16))^2)/2)/(1000*COUNT(Q$24:Q713)/N$16)</f>
        <v>798.468804094562</v>
      </c>
    </row>
    <row r="714" customFormat="false" ht="13.8" hidden="false" customHeight="false" outlineLevel="0" collapsed="false">
      <c r="A714" s="0" t="n">
        <f aca="false">SUM(M$23:M714)</f>
        <v>3.39462995667868</v>
      </c>
      <c r="B714" s="0" t="n">
        <f aca="false">C714*3600/1609.344</f>
        <v>71.8067460651271</v>
      </c>
      <c r="C714" s="0" t="n">
        <f aca="false">G714</f>
        <v>32.1004877609544</v>
      </c>
      <c r="D714" s="0" t="n">
        <f aca="false">(C714+C713)/2</f>
        <v>32.1015105707443</v>
      </c>
      <c r="E714" s="0" t="n">
        <f aca="false">F714*$F$9</f>
        <v>7.79425041708802</v>
      </c>
      <c r="F714" s="0" t="n">
        <f aca="false">(C713-C714)/0.5</f>
        <v>0.00409123915940768</v>
      </c>
      <c r="G714" s="0" t="n">
        <f aca="false">G713-L713</f>
        <v>32.1004877609544</v>
      </c>
      <c r="H714" s="0" t="n">
        <f aca="false">G714*G714</f>
        <v>1030.44131449119</v>
      </c>
      <c r="I714" s="0" t="n">
        <f aca="false">1000*COUNT(Q$24:Q714)/N$16</f>
        <v>111.200514966205</v>
      </c>
      <c r="J714" s="0" t="n">
        <f aca="false">$F$22*H714+$E$22*G714+$D$22</f>
        <v>777.311134829324</v>
      </c>
      <c r="K714" s="0" t="n">
        <f aca="false">J714/$F$9</f>
        <v>0.408014316153507</v>
      </c>
      <c r="L714" s="0" t="n">
        <f aca="false">K714*M714</f>
        <v>0.00204556203789043</v>
      </c>
      <c r="M714" s="0" t="n">
        <f aca="false">N714</f>
        <v>0.00501345653058123</v>
      </c>
      <c r="N714" s="0" t="n">
        <f aca="false">3600/(B714*N$15)</f>
        <v>0.00501345653058123</v>
      </c>
      <c r="O714" s="0" t="n">
        <f aca="false">ROUND(A714*P$13,0)</f>
        <v>848657</v>
      </c>
      <c r="P714" s="0" t="n">
        <f aca="false">O714-O713</f>
        <v>1253</v>
      </c>
      <c r="Q714" s="0" t="n">
        <f aca="false">F$9*(Q$23-P$13*1000/(P714*N$16))*P$13/SUM(P$24:P714)</f>
        <v>796.99232097835</v>
      </c>
      <c r="R714" s="0" t="n">
        <f aca="false">F$9*((Q$23^2 - (P$13*1000/(P714*N$16))^2)/2)/(1000*COUNT(Q$24:Q714)/N$16)</f>
        <v>797.313277605279</v>
      </c>
    </row>
    <row r="715" customFormat="false" ht="13.8" hidden="false" customHeight="false" outlineLevel="0" collapsed="false">
      <c r="A715" s="0" t="n">
        <f aca="false">SUM(M$23:M715)</f>
        <v>3.39964373270565</v>
      </c>
      <c r="B715" s="0" t="n">
        <f aca="false">C715*3600/1609.344</f>
        <v>71.8021702731669</v>
      </c>
      <c r="C715" s="0" t="n">
        <f aca="false">G715</f>
        <v>32.0984421989165</v>
      </c>
      <c r="D715" s="0" t="n">
        <f aca="false">(C715+C714)/2</f>
        <v>32.0994649799355</v>
      </c>
      <c r="E715" s="0" t="n">
        <f aca="false">F715*$F$9</f>
        <v>7.79403117041513</v>
      </c>
      <c r="F715" s="0" t="n">
        <f aca="false">(C714-C715)/0.5</f>
        <v>0.00409112407578505</v>
      </c>
      <c r="G715" s="0" t="n">
        <f aca="false">G714-L714</f>
        <v>32.0984421989165</v>
      </c>
      <c r="H715" s="0" t="n">
        <f aca="false">G715*G715</f>
        <v>1030.30999159719</v>
      </c>
      <c r="I715" s="0" t="n">
        <f aca="false">1000*COUNT(Q$24:Q715)/N$16</f>
        <v>111.361441905375</v>
      </c>
      <c r="J715" s="0" t="n">
        <f aca="false">$F$22*H715+$E$22*G715+$D$22</f>
        <v>777.239739145557</v>
      </c>
      <c r="K715" s="0" t="n">
        <f aca="false">J715/$F$9</f>
        <v>0.407976840219118</v>
      </c>
      <c r="L715" s="0" t="n">
        <f aca="false">K715*M715</f>
        <v>0.00204550450104946</v>
      </c>
      <c r="M715" s="0" t="n">
        <f aca="false">N715</f>
        <v>0.00501377602696969</v>
      </c>
      <c r="N715" s="0" t="n">
        <f aca="false">3600/(B715*N$15)</f>
        <v>0.00501377602696969</v>
      </c>
      <c r="O715" s="0" t="n">
        <f aca="false">ROUND(A715*P$13,0)</f>
        <v>849911</v>
      </c>
      <c r="P715" s="0" t="n">
        <f aca="false">O715-O714</f>
        <v>1254</v>
      </c>
      <c r="Q715" s="0" t="n">
        <f aca="false">F$9*(Q$23-P$13*1000/(P715*N$16))*P$13/SUM(P$24:P715)</f>
        <v>810.183514539016</v>
      </c>
      <c r="R715" s="0" t="n">
        <f aca="false">F$9*((Q$23^2 - (P$13*1000/(P715*N$16))^2)/2)/(1000*COUNT(Q$24:Q715)/N$16)</f>
        <v>810.219924191835</v>
      </c>
    </row>
    <row r="716" customFormat="false" ht="13.8" hidden="false" customHeight="false" outlineLevel="0" collapsed="false">
      <c r="A716" s="0" t="n">
        <f aca="false">SUM(M$23:M716)</f>
        <v>3.40465782826075</v>
      </c>
      <c r="B716" s="0" t="n">
        <f aca="false">C716*3600/1609.344</f>
        <v>71.797594609913</v>
      </c>
      <c r="C716" s="0" t="n">
        <f aca="false">G716</f>
        <v>32.0963966944155</v>
      </c>
      <c r="D716" s="0" t="n">
        <f aca="false">(C716+C715)/2</f>
        <v>32.097419446666</v>
      </c>
      <c r="E716" s="0" t="n">
        <f aca="false">F716*$F$9</f>
        <v>7.79381194266641</v>
      </c>
      <c r="F716" s="0" t="n">
        <f aca="false">(C715-C716)/0.5</f>
        <v>0.0040910090020958</v>
      </c>
      <c r="G716" s="0" t="n">
        <f aca="false">G715-L715</f>
        <v>32.0963966944155</v>
      </c>
      <c r="H716" s="0" t="n">
        <f aca="false">G716*G716</f>
        <v>1030.17868076529</v>
      </c>
      <c r="I716" s="0" t="n">
        <f aca="false">1000*COUNT(Q$24:Q716)/N$16</f>
        <v>111.522368844545</v>
      </c>
      <c r="J716" s="0" t="n">
        <f aca="false">$F$22*H716+$E$22*G716+$D$22</f>
        <v>777.168349530554</v>
      </c>
      <c r="K716" s="0" t="n">
        <f aca="false">J716/$F$9</f>
        <v>0.407939367470252</v>
      </c>
      <c r="L716" s="0" t="n">
        <f aca="false">K716*M716</f>
        <v>0.00204544696918042</v>
      </c>
      <c r="M716" s="0" t="n">
        <f aca="false">N716</f>
        <v>0.00501409555509392</v>
      </c>
      <c r="N716" s="0" t="n">
        <f aca="false">3600/(B716*N$15)</f>
        <v>0.00501409555509392</v>
      </c>
      <c r="O716" s="0" t="n">
        <f aca="false">ROUND(A716*P$13,0)</f>
        <v>851164</v>
      </c>
      <c r="P716" s="0" t="n">
        <f aca="false">O716-O715</f>
        <v>1253</v>
      </c>
      <c r="Q716" s="0" t="n">
        <f aca="false">F$9*(Q$23-P$13*1000/(P716*N$16))*P$13/SUM(P$24:P716)</f>
        <v>794.641562888957</v>
      </c>
      <c r="R716" s="0" t="n">
        <f aca="false">F$9*((Q$23^2 - (P$13*1000/(P716*N$16))^2)/2)/(1000*COUNT(Q$24:Q716)/N$16)</f>
        <v>795.012229185062</v>
      </c>
    </row>
    <row r="717" customFormat="false" ht="13.8" hidden="false" customHeight="false" outlineLevel="0" collapsed="false">
      <c r="A717" s="0" t="n">
        <f aca="false">SUM(M$23:M717)</f>
        <v>3.4096722433757</v>
      </c>
      <c r="B717" s="0" t="n">
        <f aca="false">C717*3600/1609.344</f>
        <v>71.7930190753542</v>
      </c>
      <c r="C717" s="0" t="n">
        <f aca="false">G717</f>
        <v>32.0943512474463</v>
      </c>
      <c r="D717" s="0" t="n">
        <f aca="false">(C717+C716)/2</f>
        <v>32.0953739709309</v>
      </c>
      <c r="E717" s="0" t="n">
        <f aca="false">F717*$F$9</f>
        <v>7.79359273386894</v>
      </c>
      <c r="F717" s="0" t="n">
        <f aca="false">(C716-C717)/0.5</f>
        <v>0.00409089393835416</v>
      </c>
      <c r="G717" s="0" t="n">
        <f aca="false">G716-L716</f>
        <v>32.0943512474463</v>
      </c>
      <c r="H717" s="0" t="n">
        <f aca="false">G717*G717</f>
        <v>1030.04738199446</v>
      </c>
      <c r="I717" s="0" t="n">
        <f aca="false">1000*COUNT(Q$24:Q717)/N$16</f>
        <v>111.683295783714</v>
      </c>
      <c r="J717" s="0" t="n">
        <f aca="false">$F$22*H717+$E$22*G717+$D$22</f>
        <v>777.096965983798</v>
      </c>
      <c r="K717" s="0" t="n">
        <f aca="false">J717/$F$9</f>
        <v>0.407901897906638</v>
      </c>
      <c r="L717" s="0" t="n">
        <f aca="false">K717*M717</f>
        <v>0.00204538944228353</v>
      </c>
      <c r="M717" s="0" t="n">
        <f aca="false">N717</f>
        <v>0.00501441511495906</v>
      </c>
      <c r="N717" s="0" t="n">
        <f aca="false">3600/(B717*N$15)</f>
        <v>0.00501441511495906</v>
      </c>
      <c r="O717" s="0" t="n">
        <f aca="false">ROUND(A717*P$13,0)</f>
        <v>852418</v>
      </c>
      <c r="P717" s="0" t="n">
        <f aca="false">O717-O716</f>
        <v>1254</v>
      </c>
      <c r="Q717" s="0" t="n">
        <f aca="false">F$9*(Q$23-P$13*1000/(P717*N$16))*P$13/SUM(P$24:P717)</f>
        <v>807.797368955923</v>
      </c>
      <c r="R717" s="0" t="n">
        <f aca="false">F$9*((Q$23^2 - (P$13*1000/(P717*N$16))^2)/2)/(1000*COUNT(Q$24:Q717)/N$16)</f>
        <v>807.884996456412</v>
      </c>
    </row>
    <row r="718" customFormat="false" ht="13.8" hidden="false" customHeight="false" outlineLevel="0" collapsed="false">
      <c r="A718" s="0" t="n">
        <f aca="false">SUM(M$23:M718)</f>
        <v>3.41468697808228</v>
      </c>
      <c r="B718" s="0" t="n">
        <f aca="false">C718*3600/1609.344</f>
        <v>71.7884436694793</v>
      </c>
      <c r="C718" s="0" t="n">
        <f aca="false">G718</f>
        <v>32.092305858004</v>
      </c>
      <c r="D718" s="0" t="n">
        <f aca="false">(C718+C717)/2</f>
        <v>32.0933285527252</v>
      </c>
      <c r="E718" s="0" t="n">
        <f aca="false">F718*$F$9</f>
        <v>7.79337354402271</v>
      </c>
      <c r="F718" s="0" t="n">
        <f aca="false">(C717-C718)/0.5</f>
        <v>0.00409077888456011</v>
      </c>
      <c r="G718" s="0" t="n">
        <f aca="false">G717-L717</f>
        <v>32.092305858004</v>
      </c>
      <c r="H718" s="0" t="n">
        <f aca="false">G718*G718</f>
        <v>1029.91609528368</v>
      </c>
      <c r="I718" s="0" t="n">
        <f aca="false">1000*COUNT(Q$24:Q718)/N$16</f>
        <v>111.844222722884</v>
      </c>
      <c r="J718" s="0" t="n">
        <f aca="false">$F$22*H718+$E$22*G718+$D$22</f>
        <v>777.025588504773</v>
      </c>
      <c r="K718" s="0" t="n">
        <f aca="false">J718/$F$9</f>
        <v>0.407864431528006</v>
      </c>
      <c r="L718" s="0" t="n">
        <f aca="false">K718*M718</f>
        <v>0.00204533192035903</v>
      </c>
      <c r="M718" s="0" t="n">
        <f aca="false">N718</f>
        <v>0.00501473470657023</v>
      </c>
      <c r="N718" s="0" t="n">
        <f aca="false">3600/(B718*N$15)</f>
        <v>0.00501473470657023</v>
      </c>
      <c r="O718" s="0" t="n">
        <f aca="false">ROUND(A718*P$13,0)</f>
        <v>853672</v>
      </c>
      <c r="P718" s="0" t="n">
        <f aca="false">O718-O717</f>
        <v>1254</v>
      </c>
      <c r="Q718" s="0" t="n">
        <f aca="false">F$9*(Q$23-P$13*1000/(P718*N$16))*P$13/SUM(P$24:P718)</f>
        <v>806.609086055521</v>
      </c>
      <c r="R718" s="0" t="n">
        <f aca="false">F$9*((Q$23^2 - (P$13*1000/(P718*N$16))^2)/2)/(1000*COUNT(Q$24:Q718)/N$16)</f>
        <v>806.722572001079</v>
      </c>
    </row>
    <row r="719" customFormat="false" ht="13.8" hidden="false" customHeight="false" outlineLevel="0" collapsed="false">
      <c r="A719" s="0" t="n">
        <f aca="false">SUM(M$23:M719)</f>
        <v>3.41970203241221</v>
      </c>
      <c r="B719" s="0" t="n">
        <f aca="false">C719*3600/1609.344</f>
        <v>71.7838683922774</v>
      </c>
      <c r="C719" s="0" t="n">
        <f aca="false">G719</f>
        <v>32.0902605260837</v>
      </c>
      <c r="D719" s="0" t="n">
        <f aca="false">(C719+C718)/2</f>
        <v>32.0912831920439</v>
      </c>
      <c r="E719" s="0" t="n">
        <f aca="false">F719*$F$9</f>
        <v>7.79315437312772</v>
      </c>
      <c r="F719" s="0" t="n">
        <f aca="false">(C718-C719)/0.5</f>
        <v>0.00409066384071366</v>
      </c>
      <c r="G719" s="0" t="n">
        <f aca="false">G718-L718</f>
        <v>32.0902605260837</v>
      </c>
      <c r="H719" s="0" t="n">
        <f aca="false">G719*G719</f>
        <v>1029.78482063192</v>
      </c>
      <c r="I719" s="0" t="n">
        <f aca="false">1000*COUNT(Q$24:Q719)/N$16</f>
        <v>112.005149662053</v>
      </c>
      <c r="J719" s="0" t="n">
        <f aca="false">$F$22*H719+$E$22*G719+$D$22</f>
        <v>776.954217092964</v>
      </c>
      <c r="K719" s="0" t="n">
        <f aca="false">J719/$F$9</f>
        <v>0.407826968334083</v>
      </c>
      <c r="L719" s="0" t="n">
        <f aca="false">K719*M719</f>
        <v>0.00204527440340711</v>
      </c>
      <c r="M719" s="0" t="n">
        <f aca="false">N719</f>
        <v>0.00501505432993256</v>
      </c>
      <c r="N719" s="0" t="n">
        <f aca="false">3600/(B719*N$15)</f>
        <v>0.00501505432993256</v>
      </c>
      <c r="O719" s="0" t="n">
        <f aca="false">ROUND(A719*P$13,0)</f>
        <v>854926</v>
      </c>
      <c r="P719" s="0" t="n">
        <f aca="false">O719-O718</f>
        <v>1254</v>
      </c>
      <c r="Q719" s="0" t="n">
        <f aca="false">F$9*(Q$23-P$13*1000/(P719*N$16))*P$13/SUM(P$24:P719)</f>
        <v>805.424293986504</v>
      </c>
      <c r="R719" s="0" t="n">
        <f aca="false">F$9*((Q$23^2 - (P$13*1000/(P719*N$16))^2)/2)/(1000*COUNT(Q$24:Q719)/N$16)</f>
        <v>805.563487845905</v>
      </c>
    </row>
    <row r="720" customFormat="false" ht="13.8" hidden="false" customHeight="false" outlineLevel="0" collapsed="false">
      <c r="A720" s="0" t="n">
        <f aca="false">SUM(M$23:M720)</f>
        <v>3.42471740639726</v>
      </c>
      <c r="B720" s="0" t="n">
        <f aca="false">C720*3600/1609.344</f>
        <v>71.7792932437372</v>
      </c>
      <c r="C720" s="0" t="n">
        <f aca="false">G720</f>
        <v>32.0882152516803</v>
      </c>
      <c r="D720" s="0" t="n">
        <f aca="false">(C720+C719)/2</f>
        <v>32.089237888882</v>
      </c>
      <c r="E720" s="0" t="n">
        <f aca="false">F720*$F$9</f>
        <v>7.79293522118398</v>
      </c>
      <c r="F720" s="0" t="n">
        <f aca="false">(C719-C720)/0.5</f>
        <v>0.00409054880681481</v>
      </c>
      <c r="G720" s="0" t="n">
        <f aca="false">G719-L719</f>
        <v>32.0882152516803</v>
      </c>
      <c r="H720" s="0" t="n">
        <f aca="false">G720*G720</f>
        <v>1029.65355803817</v>
      </c>
      <c r="I720" s="0" t="n">
        <f aca="false">1000*COUNT(Q$24:Q720)/N$16</f>
        <v>112.166076601223</v>
      </c>
      <c r="J720" s="0" t="n">
        <f aca="false">$F$22*H720+$E$22*G720+$D$22</f>
        <v>776.882851747854</v>
      </c>
      <c r="K720" s="0" t="n">
        <f aca="false">J720/$F$9</f>
        <v>0.4077895083246</v>
      </c>
      <c r="L720" s="0" t="n">
        <f aca="false">K720*M720</f>
        <v>0.00204521689142801</v>
      </c>
      <c r="M720" s="0" t="n">
        <f aca="false">N720</f>
        <v>0.00501537398505119</v>
      </c>
      <c r="N720" s="0" t="n">
        <f aca="false">3600/(B720*N$15)</f>
        <v>0.00501537398505119</v>
      </c>
      <c r="O720" s="0" t="n">
        <f aca="false">ROUND(A720*P$13,0)</f>
        <v>856179</v>
      </c>
      <c r="P720" s="0" t="n">
        <f aca="false">O720-O719</f>
        <v>1253</v>
      </c>
      <c r="Q720" s="0" t="n">
        <f aca="false">F$9*(Q$23-P$13*1000/(P720*N$16))*P$13/SUM(P$24:P720)</f>
        <v>789.980480642623</v>
      </c>
      <c r="R720" s="0" t="n">
        <f aca="false">F$9*((Q$23^2 - (P$13*1000/(P720*N$16))^2)/2)/(1000*COUNT(Q$24:Q720)/N$16)</f>
        <v>790.449748673239</v>
      </c>
    </row>
    <row r="721" customFormat="false" ht="13.8" hidden="false" customHeight="false" outlineLevel="0" collapsed="false">
      <c r="A721" s="0" t="n">
        <f aca="false">SUM(M$23:M721)</f>
        <v>3.42973310006919</v>
      </c>
      <c r="B721" s="0" t="n">
        <f aca="false">C721*3600/1609.344</f>
        <v>71.7747182238476</v>
      </c>
      <c r="C721" s="0" t="n">
        <f aca="false">G721</f>
        <v>32.0861700347888</v>
      </c>
      <c r="D721" s="0" t="n">
        <f aca="false">(C721+C720)/2</f>
        <v>32.0871926432346</v>
      </c>
      <c r="E721" s="0" t="n">
        <f aca="false">F721*$F$9</f>
        <v>7.79271608816441</v>
      </c>
      <c r="F721" s="0" t="n">
        <f aca="false">(C720-C721)/0.5</f>
        <v>0.00409043378284935</v>
      </c>
      <c r="G721" s="0" t="n">
        <f aca="false">G720-L720</f>
        <v>32.0861700347888</v>
      </c>
      <c r="H721" s="0" t="n">
        <f aca="false">G721*G721</f>
        <v>1029.52230750138</v>
      </c>
      <c r="I721" s="0" t="n">
        <f aca="false">1000*COUNT(Q$24:Q721)/N$16</f>
        <v>112.327003540393</v>
      </c>
      <c r="J721" s="0" t="n">
        <f aca="false">$F$22*H721+$E$22*G721+$D$22</f>
        <v>776.811492468926</v>
      </c>
      <c r="K721" s="0" t="n">
        <f aca="false">J721/$F$9</f>
        <v>0.407752051499284</v>
      </c>
      <c r="L721" s="0" t="n">
        <f aca="false">K721*M721</f>
        <v>0.00204515938442194</v>
      </c>
      <c r="M721" s="0" t="n">
        <f aca="false">N721</f>
        <v>0.00501569367193123</v>
      </c>
      <c r="N721" s="0" t="n">
        <f aca="false">3600/(B721*N$15)</f>
        <v>0.00501569367193123</v>
      </c>
      <c r="O721" s="0" t="n">
        <f aca="false">ROUND(A721*P$13,0)</f>
        <v>857433</v>
      </c>
      <c r="P721" s="0" t="n">
        <f aca="false">O721-O720</f>
        <v>1254</v>
      </c>
      <c r="Q721" s="0" t="n">
        <f aca="false">F$9*(Q$23-P$13*1000/(P721*N$16))*P$13/SUM(P$24:P721)</f>
        <v>803.066058897429</v>
      </c>
      <c r="R721" s="0" t="n">
        <f aca="false">F$9*((Q$23^2 - (P$13*1000/(P721*N$16))^2)/2)/(1000*COUNT(Q$24:Q721)/N$16)</f>
        <v>803.255283009671</v>
      </c>
    </row>
    <row r="722" customFormat="false" ht="13.8" hidden="false" customHeight="false" outlineLevel="0" collapsed="false">
      <c r="A722" s="0" t="n">
        <f aca="false">SUM(M$23:M722)</f>
        <v>3.43474911345977</v>
      </c>
      <c r="B722" s="0" t="n">
        <f aca="false">C722*3600/1609.344</f>
        <v>71.7701433325976</v>
      </c>
      <c r="C722" s="0" t="n">
        <f aca="false">G722</f>
        <v>32.0841248754044</v>
      </c>
      <c r="D722" s="0" t="n">
        <f aca="false">(C722+C721)/2</f>
        <v>32.0851474550966</v>
      </c>
      <c r="E722" s="0" t="n">
        <f aca="false">F722*$F$9</f>
        <v>7.79249697412315</v>
      </c>
      <c r="F722" s="0" t="n">
        <f aca="false">(C721-C722)/0.5</f>
        <v>0.00409031876884569</v>
      </c>
      <c r="G722" s="0" t="n">
        <f aca="false">G721-L721</f>
        <v>32.0841248754044</v>
      </c>
      <c r="H722" s="0" t="n">
        <f aca="false">G722*G722</f>
        <v>1029.39106902055</v>
      </c>
      <c r="I722" s="0" t="n">
        <f aca="false">1000*COUNT(Q$24:Q722)/N$16</f>
        <v>112.487930479562</v>
      </c>
      <c r="J722" s="0" t="n">
        <f aca="false">$F$22*H722+$E$22*G722+$D$22</f>
        <v>776.740139255666</v>
      </c>
      <c r="K722" s="0" t="n">
        <f aca="false">J722/$F$9</f>
        <v>0.407714597857867</v>
      </c>
      <c r="L722" s="0" t="n">
        <f aca="false">K722*M722</f>
        <v>0.00204510188238912</v>
      </c>
      <c r="M722" s="0" t="n">
        <f aca="false">N722</f>
        <v>0.00501601339057784</v>
      </c>
      <c r="N722" s="0" t="n">
        <f aca="false">3600/(B722*N$15)</f>
        <v>0.00501601339057784</v>
      </c>
      <c r="O722" s="0" t="n">
        <f aca="false">ROUND(A722*P$13,0)</f>
        <v>858687</v>
      </c>
      <c r="P722" s="0" t="n">
        <f aca="false">O722-O721</f>
        <v>1254</v>
      </c>
      <c r="Q722" s="0" t="n">
        <f aca="false">F$9*(Q$23-P$13*1000/(P722*N$16))*P$13/SUM(P$24:P722)</f>
        <v>801.89164478053</v>
      </c>
      <c r="R722" s="0" t="n">
        <f aca="false">F$9*((Q$23^2 - (P$13*1000/(P722*N$16))^2)/2)/(1000*COUNT(Q$24:Q722)/N$16)</f>
        <v>802.106133820816</v>
      </c>
    </row>
    <row r="723" customFormat="false" ht="13.8" hidden="false" customHeight="false" outlineLevel="0" collapsed="false">
      <c r="A723" s="0" t="n">
        <f aca="false">SUM(M$23:M723)</f>
        <v>3.43976544660076</v>
      </c>
      <c r="B723" s="0" t="n">
        <f aca="false">C723*3600/1609.344</f>
        <v>71.7655685699759</v>
      </c>
      <c r="C723" s="0" t="n">
        <f aca="false">G723</f>
        <v>32.082079773522</v>
      </c>
      <c r="D723" s="0" t="n">
        <f aca="false">(C723+C722)/2</f>
        <v>32.0831023244632</v>
      </c>
      <c r="E723" s="0" t="n">
        <f aca="false">F723*$F$9</f>
        <v>7.79227787900607</v>
      </c>
      <c r="F723" s="0" t="n">
        <f aca="false">(C722-C723)/0.5</f>
        <v>0.00409020376477542</v>
      </c>
      <c r="G723" s="0" t="n">
        <f aca="false">G722-L722</f>
        <v>32.082079773522</v>
      </c>
      <c r="H723" s="0" t="n">
        <f aca="false">G723*G723</f>
        <v>1029.25984259463</v>
      </c>
      <c r="I723" s="0" t="n">
        <f aca="false">1000*COUNT(Q$24:Q723)/N$16</f>
        <v>112.648857418732</v>
      </c>
      <c r="J723" s="0" t="n">
        <f aca="false">$F$22*H723+$E$22*G723+$D$22</f>
        <v>776.668792107557</v>
      </c>
      <c r="K723" s="0" t="n">
        <f aca="false">J723/$F$9</f>
        <v>0.407677147400076</v>
      </c>
      <c r="L723" s="0" t="n">
        <f aca="false">K723*M723</f>
        <v>0.00204504438532976</v>
      </c>
      <c r="M723" s="0" t="n">
        <f aca="false">N723</f>
        <v>0.00501633314099612</v>
      </c>
      <c r="N723" s="0" t="n">
        <f aca="false">3600/(B723*N$15)</f>
        <v>0.00501633314099612</v>
      </c>
      <c r="O723" s="0" t="n">
        <f aca="false">ROUND(A723*P$13,0)</f>
        <v>859941</v>
      </c>
      <c r="P723" s="0" t="n">
        <f aca="false">O723-O722</f>
        <v>1254</v>
      </c>
      <c r="Q723" s="0" t="n">
        <f aca="false">F$9*(Q$23-P$13*1000/(P723*N$16))*P$13/SUM(P$24:P723)</f>
        <v>800.720660604213</v>
      </c>
      <c r="R723" s="0" t="n">
        <f aca="false">F$9*((Q$23^2 - (P$13*1000/(P723*N$16))^2)/2)/(1000*COUNT(Q$24:Q723)/N$16)</f>
        <v>800.960267915357</v>
      </c>
    </row>
    <row r="724" customFormat="false" ht="13.8" hidden="false" customHeight="false" outlineLevel="0" collapsed="false">
      <c r="A724" s="0" t="n">
        <f aca="false">SUM(M$23:M724)</f>
        <v>3.44478209952396</v>
      </c>
      <c r="B724" s="0" t="n">
        <f aca="false">C724*3600/1609.344</f>
        <v>71.7609939359715</v>
      </c>
      <c r="C724" s="0" t="n">
        <f aca="false">G724</f>
        <v>32.0800347291367</v>
      </c>
      <c r="D724" s="0" t="n">
        <f aca="false">(C724+C723)/2</f>
        <v>32.0810572513294</v>
      </c>
      <c r="E724" s="0" t="n">
        <f aca="false">F724*$F$9</f>
        <v>7.79205880284023</v>
      </c>
      <c r="F724" s="0" t="n">
        <f aca="false">(C723-C724)/0.5</f>
        <v>0.00409008877065276</v>
      </c>
      <c r="G724" s="0" t="n">
        <f aca="false">G723-L723</f>
        <v>32.0800347291367</v>
      </c>
      <c r="H724" s="0" t="n">
        <f aca="false">G724*G724</f>
        <v>1029.12862822262</v>
      </c>
      <c r="I724" s="0" t="n">
        <f aca="false">1000*COUNT(Q$24:Q724)/N$16</f>
        <v>112.809784357902</v>
      </c>
      <c r="J724" s="0" t="n">
        <f aca="false">$F$22*H724+$E$22*G724+$D$22</f>
        <v>776.597451024084</v>
      </c>
      <c r="K724" s="0" t="n">
        <f aca="false">J724/$F$9</f>
        <v>0.407639700125642</v>
      </c>
      <c r="L724" s="0" t="n">
        <f aca="false">K724*M724</f>
        <v>0.0020449868932441</v>
      </c>
      <c r="M724" s="0" t="n">
        <f aca="false">N724</f>
        <v>0.00501665292319123</v>
      </c>
      <c r="N724" s="0" t="n">
        <f aca="false">3600/(B724*N$15)</f>
        <v>0.00501665292319123</v>
      </c>
      <c r="O724" s="0" t="n">
        <f aca="false">ROUND(A724*P$13,0)</f>
        <v>861196</v>
      </c>
      <c r="P724" s="0" t="n">
        <f aca="false">O724-O723</f>
        <v>1255</v>
      </c>
      <c r="Q724" s="0" t="n">
        <f aca="false">F$9*(Q$23-P$13*1000/(P724*N$16))*P$13/SUM(P$24:P724)</f>
        <v>813.709791778156</v>
      </c>
      <c r="R724" s="0" t="n">
        <f aca="false">F$9*((Q$23^2 - (P$13*1000/(P724*N$16))^2)/2)/(1000*COUNT(Q$24:Q724)/N$16)</f>
        <v>813.662843988321</v>
      </c>
    </row>
    <row r="725" customFormat="false" ht="13.8" hidden="false" customHeight="false" outlineLevel="0" collapsed="false">
      <c r="A725" s="0" t="n">
        <f aca="false">SUM(M$23:M725)</f>
        <v>3.44979907226112</v>
      </c>
      <c r="B725" s="0" t="n">
        <f aca="false">C725*3600/1609.344</f>
        <v>71.7564194305733</v>
      </c>
      <c r="C725" s="0" t="n">
        <f aca="false">G725</f>
        <v>32.0779897422435</v>
      </c>
      <c r="D725" s="0" t="n">
        <f aca="false">(C725+C724)/2</f>
        <v>32.0790122356901</v>
      </c>
      <c r="E725" s="0" t="n">
        <f aca="false">F725*$F$9</f>
        <v>7.79183974565271</v>
      </c>
      <c r="F725" s="0" t="n">
        <f aca="false">(C724-C725)/0.5</f>
        <v>0.0040899737864919</v>
      </c>
      <c r="G725" s="0" t="n">
        <f aca="false">G724-L724</f>
        <v>32.0779897422435</v>
      </c>
      <c r="H725" s="0" t="n">
        <f aca="false">G725*G725</f>
        <v>1028.99742590348</v>
      </c>
      <c r="I725" s="0" t="n">
        <f aca="false">1000*COUNT(Q$24:Q725)/N$16</f>
        <v>112.970711297071</v>
      </c>
      <c r="J725" s="0" t="n">
        <f aca="false">$F$22*H725+$E$22*G725+$D$22</f>
        <v>776.52611600473</v>
      </c>
      <c r="K725" s="0" t="n">
        <f aca="false">J725/$F$9</f>
        <v>0.407602256034292</v>
      </c>
      <c r="L725" s="0" t="n">
        <f aca="false">K725*M725</f>
        <v>0.00204492940613234</v>
      </c>
      <c r="M725" s="0" t="n">
        <f aca="false">N725</f>
        <v>0.0050169727371683</v>
      </c>
      <c r="N725" s="0" t="n">
        <f aca="false">3600/(B725*N$15)</f>
        <v>0.0050169727371683</v>
      </c>
      <c r="O725" s="0" t="n">
        <f aca="false">ROUND(A725*P$13,0)</f>
        <v>862450</v>
      </c>
      <c r="P725" s="0" t="n">
        <f aca="false">O725-O724</f>
        <v>1254</v>
      </c>
      <c r="Q725" s="0" t="n">
        <f aca="false">F$9*(Q$23-P$13*1000/(P725*N$16))*P$13/SUM(P$24:P725)</f>
        <v>798.387995132566</v>
      </c>
      <c r="R725" s="0" t="n">
        <f aca="false">F$9*((Q$23^2 - (P$13*1000/(P725*N$16))^2)/2)/(1000*COUNT(Q$24:Q725)/N$16)</f>
        <v>798.678329830128</v>
      </c>
    </row>
    <row r="726" customFormat="false" ht="13.8" hidden="false" customHeight="false" outlineLevel="0" collapsed="false">
      <c r="A726" s="0" t="n">
        <f aca="false">SUM(M$23:M726)</f>
        <v>3.45481636484406</v>
      </c>
      <c r="B726" s="0" t="n">
        <f aca="false">C726*3600/1609.344</f>
        <v>71.75184505377</v>
      </c>
      <c r="C726" s="0" t="n">
        <f aca="false">G726</f>
        <v>32.0759448128373</v>
      </c>
      <c r="D726" s="0" t="n">
        <f aca="false">(C726+C725)/2</f>
        <v>32.0769672775404</v>
      </c>
      <c r="E726" s="0" t="n">
        <f aca="false">F726*$F$9</f>
        <v>7.79162070738936</v>
      </c>
      <c r="F726" s="0" t="n">
        <f aca="false">(C725-C726)/0.5</f>
        <v>0.00408985881226442</v>
      </c>
      <c r="G726" s="0" t="n">
        <f aca="false">G725-L725</f>
        <v>32.0759448128373</v>
      </c>
      <c r="H726" s="0" t="n">
        <f aca="false">G726*G726</f>
        <v>1028.86623563619</v>
      </c>
      <c r="I726" s="0" t="n">
        <f aca="false">1000*COUNT(Q$24:Q726)/N$16</f>
        <v>113.131638236241</v>
      </c>
      <c r="J726" s="0" t="n">
        <f aca="false">$F$22*H726+$E$22*G726+$D$22</f>
        <v>776.45478704898</v>
      </c>
      <c r="K726" s="0" t="n">
        <f aca="false">J726/$F$9</f>
        <v>0.407564815125757</v>
      </c>
      <c r="L726" s="0" t="n">
        <f aca="false">K726*M726</f>
        <v>0.00204487192399471</v>
      </c>
      <c r="M726" s="0" t="n">
        <f aca="false">N726</f>
        <v>0.00501729258293247</v>
      </c>
      <c r="N726" s="0" t="n">
        <f aca="false">3600/(B726*N$15)</f>
        <v>0.00501729258293247</v>
      </c>
      <c r="O726" s="0" t="n">
        <f aca="false">ROUND(A726*P$13,0)</f>
        <v>863704</v>
      </c>
      <c r="P726" s="0" t="n">
        <f aca="false">O726-O725</f>
        <v>1254</v>
      </c>
      <c r="Q726" s="0" t="n">
        <f aca="false">F$9*(Q$23-P$13*1000/(P726*N$16))*P$13/SUM(P$24:P726)</f>
        <v>797.22721379602</v>
      </c>
      <c r="R726" s="0" t="n">
        <f aca="false">F$9*((Q$23^2 - (P$13*1000/(P726*N$16))^2)/2)/(1000*COUNT(Q$24:Q726)/N$16)</f>
        <v>797.542229787696</v>
      </c>
    </row>
    <row r="727" customFormat="false" ht="13.8" hidden="false" customHeight="false" outlineLevel="0" collapsed="false">
      <c r="A727" s="0" t="n">
        <f aca="false">SUM(M$23:M727)</f>
        <v>3.45983397730455</v>
      </c>
      <c r="B727" s="0" t="n">
        <f aca="false">C727*3600/1609.344</f>
        <v>71.7472708055506</v>
      </c>
      <c r="C727" s="0" t="n">
        <f aca="false">G727</f>
        <v>32.0738999409133</v>
      </c>
      <c r="D727" s="0" t="n">
        <f aca="false">(C727+C726)/2</f>
        <v>32.0749223768753</v>
      </c>
      <c r="E727" s="0" t="n">
        <f aca="false">F727*$F$9</f>
        <v>7.79140168807725</v>
      </c>
      <c r="F727" s="0" t="n">
        <f aca="false">(C726-C727)/0.5</f>
        <v>0.00408974384798455</v>
      </c>
      <c r="G727" s="0" t="n">
        <f aca="false">G726-L726</f>
        <v>32.0738999409133</v>
      </c>
      <c r="H727" s="0" t="n">
        <f aca="false">G727*G727</f>
        <v>1028.73505741972</v>
      </c>
      <c r="I727" s="0" t="n">
        <f aca="false">1000*COUNT(Q$24:Q727)/N$16</f>
        <v>113.29256517541</v>
      </c>
      <c r="J727" s="0" t="n">
        <f aca="false">$F$22*H727+$E$22*G727+$D$22</f>
        <v>776.383464156319</v>
      </c>
      <c r="K727" s="0" t="n">
        <f aca="false">J727/$F$9</f>
        <v>0.407527377399767</v>
      </c>
      <c r="L727" s="0" t="n">
        <f aca="false">K727*M727</f>
        <v>0.00204481444683142</v>
      </c>
      <c r="M727" s="0" t="n">
        <f aca="false">N727</f>
        <v>0.00501761246048887</v>
      </c>
      <c r="N727" s="0" t="n">
        <f aca="false">3600/(B727*N$15)</f>
        <v>0.00501761246048887</v>
      </c>
      <c r="O727" s="0" t="n">
        <f aca="false">ROUND(A727*P$13,0)</f>
        <v>864958</v>
      </c>
      <c r="P727" s="0" t="n">
        <f aca="false">O727-O726</f>
        <v>1254</v>
      </c>
      <c r="Q727" s="0" t="n">
        <f aca="false">F$9*(Q$23-P$13*1000/(P727*N$16))*P$13/SUM(P$24:P727)</f>
        <v>796.069802893776</v>
      </c>
      <c r="R727" s="0" t="n">
        <f aca="false">F$9*((Q$23^2 - (P$13*1000/(P727*N$16))^2)/2)/(1000*COUNT(Q$24:Q727)/N$16)</f>
        <v>796.409357302202</v>
      </c>
    </row>
    <row r="728" customFormat="false" ht="13.8" hidden="false" customHeight="false" outlineLevel="0" collapsed="false">
      <c r="A728" s="0" t="n">
        <f aca="false">SUM(M$23:M728)</f>
        <v>3.46485190967439</v>
      </c>
      <c r="B728" s="0" t="n">
        <f aca="false">C728*3600/1609.344</f>
        <v>71.742696685904</v>
      </c>
      <c r="C728" s="0" t="n">
        <f aca="false">G728</f>
        <v>32.0718551264665</v>
      </c>
      <c r="D728" s="0" t="n">
        <f aca="false">(C728+C727)/2</f>
        <v>32.0728775336899</v>
      </c>
      <c r="E728" s="0" t="n">
        <f aca="false">F728*$F$9</f>
        <v>7.79118268774346</v>
      </c>
      <c r="F728" s="0" t="n">
        <f aca="false">(C727-C728)/0.5</f>
        <v>0.00408962889366649</v>
      </c>
      <c r="G728" s="0" t="n">
        <f aca="false">G727-L727</f>
        <v>32.0718551264665</v>
      </c>
      <c r="H728" s="0" t="n">
        <f aca="false">G728*G728</f>
        <v>1028.60389125306</v>
      </c>
      <c r="I728" s="0" t="n">
        <f aca="false">1000*COUNT(Q$24:Q728)/N$16</f>
        <v>113.45349211458</v>
      </c>
      <c r="J728" s="0" t="n">
        <f aca="false">$F$22*H728+$E$22*G728+$D$22</f>
        <v>776.312147326229</v>
      </c>
      <c r="K728" s="0" t="n">
        <f aca="false">J728/$F$9</f>
        <v>0.407489942856049</v>
      </c>
      <c r="L728" s="0" t="n">
        <f aca="false">K728*M728</f>
        <v>0.00204475697464269</v>
      </c>
      <c r="M728" s="0" t="n">
        <f aca="false">N728</f>
        <v>0.00501793236984264</v>
      </c>
      <c r="N728" s="0" t="n">
        <f aca="false">3600/(B728*N$15)</f>
        <v>0.00501793236984264</v>
      </c>
      <c r="O728" s="0" t="n">
        <f aca="false">ROUND(A728*P$13,0)</f>
        <v>866213</v>
      </c>
      <c r="P728" s="0" t="n">
        <f aca="false">O728-O727</f>
        <v>1255</v>
      </c>
      <c r="Q728" s="0" t="n">
        <f aca="false">F$9*(Q$23-P$13*1000/(P728*N$16))*P$13/SUM(P$24:P728)</f>
        <v>808.990345913931</v>
      </c>
      <c r="R728" s="0" t="n">
        <f aca="false">F$9*((Q$23^2 - (P$13*1000/(P728*N$16))^2)/2)/(1000*COUNT(Q$24:Q728)/N$16)</f>
        <v>809.046317213919</v>
      </c>
    </row>
    <row r="729" customFormat="false" ht="13.8" hidden="false" customHeight="false" outlineLevel="0" collapsed="false">
      <c r="A729" s="0" t="n">
        <f aca="false">SUM(M$23:M729)</f>
        <v>3.46987016198539</v>
      </c>
      <c r="B729" s="0" t="n">
        <f aca="false">C729*3600/1609.344</f>
        <v>71.738122694819</v>
      </c>
      <c r="C729" s="0" t="n">
        <f aca="false">G729</f>
        <v>32.0698103694919</v>
      </c>
      <c r="D729" s="0" t="n">
        <f aca="false">(C729+C728)/2</f>
        <v>32.0708327479792</v>
      </c>
      <c r="E729" s="0" t="n">
        <f aca="false">F729*$F$9</f>
        <v>7.79096370633385</v>
      </c>
      <c r="F729" s="0" t="n">
        <f aca="false">(C728-C729)/0.5</f>
        <v>0.00408951394928181</v>
      </c>
      <c r="G729" s="0" t="n">
        <f aca="false">G728-L728</f>
        <v>32.0698103694919</v>
      </c>
      <c r="H729" s="0" t="n">
        <f aca="false">G729*G729</f>
        <v>1028.47273713517</v>
      </c>
      <c r="I729" s="0" t="n">
        <f aca="false">1000*COUNT(Q$24:Q729)/N$16</f>
        <v>113.61441905375</v>
      </c>
      <c r="J729" s="0" t="n">
        <f aca="false">$F$22*H729+$E$22*G729+$D$22</f>
        <v>776.240836558196</v>
      </c>
      <c r="K729" s="0" t="n">
        <f aca="false">J729/$F$9</f>
        <v>0.407452511494333</v>
      </c>
      <c r="L729" s="0" t="n">
        <f aca="false">K729*M729</f>
        <v>0.00204469950742875</v>
      </c>
      <c r="M729" s="0" t="n">
        <f aca="false">N729</f>
        <v>0.00501825231099893</v>
      </c>
      <c r="N729" s="0" t="n">
        <f aca="false">3600/(B729*N$15)</f>
        <v>0.00501825231099893</v>
      </c>
      <c r="O729" s="0" t="n">
        <f aca="false">ROUND(A729*P$13,0)</f>
        <v>867468</v>
      </c>
      <c r="P729" s="0" t="n">
        <f aca="false">O729-O728</f>
        <v>1255</v>
      </c>
      <c r="Q729" s="0" t="n">
        <f aca="false">F$9*(Q$23-P$13*1000/(P729*N$16))*P$13/SUM(P$24:P729)</f>
        <v>807.818326534107</v>
      </c>
      <c r="R729" s="0" t="n">
        <f aca="false">F$9*((Q$23^2 - (P$13*1000/(P729*N$16))^2)/2)/(1000*COUNT(Q$24:Q729)/N$16)</f>
        <v>807.900359257525</v>
      </c>
    </row>
    <row r="730" customFormat="false" ht="13.8" hidden="false" customHeight="false" outlineLevel="0" collapsed="false">
      <c r="A730" s="0" t="n">
        <f aca="false">SUM(M$23:M730)</f>
        <v>3.47488873426935</v>
      </c>
      <c r="B730" s="0" t="n">
        <f aca="false">C730*3600/1609.344</f>
        <v>71.7335488322844</v>
      </c>
      <c r="C730" s="0" t="n">
        <f aca="false">G730</f>
        <v>32.0677656699844</v>
      </c>
      <c r="D730" s="0" t="n">
        <f aca="false">(C730+C729)/2</f>
        <v>32.0687880197381</v>
      </c>
      <c r="E730" s="0" t="n">
        <f aca="false">F730*$F$9</f>
        <v>7.79074474390255</v>
      </c>
      <c r="F730" s="0" t="n">
        <f aca="false">(C729-C730)/0.5</f>
        <v>0.00408939901485894</v>
      </c>
      <c r="G730" s="0" t="n">
        <f aca="false">G729-L729</f>
        <v>32.0677656699844</v>
      </c>
      <c r="H730" s="0" t="n">
        <f aca="false">G730*G730</f>
        <v>1028.34159506503</v>
      </c>
      <c r="I730" s="0" t="n">
        <f aca="false">1000*COUNT(Q$24:Q730)/N$16</f>
        <v>113.775345992919</v>
      </c>
      <c r="J730" s="0" t="n">
        <f aca="false">$F$22*H730+$E$22*G730+$D$22</f>
        <v>776.169531851704</v>
      </c>
      <c r="K730" s="0" t="n">
        <f aca="false">J730/$F$9</f>
        <v>0.407415083314349</v>
      </c>
      <c r="L730" s="0" t="n">
        <f aca="false">K730*M730</f>
        <v>0.00204464204518982</v>
      </c>
      <c r="M730" s="0" t="n">
        <f aca="false">N730</f>
        <v>0.00501857228396287</v>
      </c>
      <c r="N730" s="0" t="n">
        <f aca="false">3600/(B730*N$15)</f>
        <v>0.00501857228396287</v>
      </c>
      <c r="O730" s="0" t="n">
        <f aca="false">ROUND(A730*P$13,0)</f>
        <v>868722</v>
      </c>
      <c r="P730" s="0" t="n">
        <f aca="false">O730-O729</f>
        <v>1254</v>
      </c>
      <c r="Q730" s="0" t="n">
        <f aca="false">F$9*(Q$23-P$13*1000/(P730*N$16))*P$13/SUM(P$24:P730)</f>
        <v>792.615819319767</v>
      </c>
      <c r="R730" s="0" t="n">
        <f aca="false">F$9*((Q$23^2 - (P$13*1000/(P730*N$16))^2)/2)/(1000*COUNT(Q$24:Q730)/N$16)</f>
        <v>793.029968233027</v>
      </c>
    </row>
    <row r="731" customFormat="false" ht="13.8" hidden="false" customHeight="false" outlineLevel="0" collapsed="false">
      <c r="A731" s="0" t="n">
        <f aca="false">SUM(M$23:M731)</f>
        <v>3.47990762655809</v>
      </c>
      <c r="B731" s="0" t="n">
        <f aca="false">C731*3600/1609.344</f>
        <v>71.7289750982893</v>
      </c>
      <c r="C731" s="0" t="n">
        <f aca="false">G731</f>
        <v>32.0657210279392</v>
      </c>
      <c r="D731" s="0" t="n">
        <f aca="false">(C731+C730)/2</f>
        <v>32.0667433489618</v>
      </c>
      <c r="E731" s="0" t="n">
        <f aca="false">F731*$F$9</f>
        <v>7.79052580042249</v>
      </c>
      <c r="F731" s="0" t="n">
        <f aca="false">(C730-C731)/0.5</f>
        <v>0.00408928409038367</v>
      </c>
      <c r="G731" s="0" t="n">
        <f aca="false">G730-L730</f>
        <v>32.0657210279392</v>
      </c>
      <c r="H731" s="0" t="n">
        <f aca="false">G731*G731</f>
        <v>1028.21046504163</v>
      </c>
      <c r="I731" s="0" t="n">
        <f aca="false">1000*COUNT(Q$24:Q731)/N$16</f>
        <v>113.936272932089</v>
      </c>
      <c r="J731" s="0" t="n">
        <f aca="false">$F$22*H731+$E$22*G731+$D$22</f>
        <v>776.098233206238</v>
      </c>
      <c r="K731" s="0" t="n">
        <f aca="false">J731/$F$9</f>
        <v>0.407377658315827</v>
      </c>
      <c r="L731" s="0" t="n">
        <f aca="false">K731*M731</f>
        <v>0.0020445845879261</v>
      </c>
      <c r="M731" s="0" t="n">
        <f aca="false">N731</f>
        <v>0.00501889228873962</v>
      </c>
      <c r="N731" s="0" t="n">
        <f aca="false">3600/(B731*N$15)</f>
        <v>0.00501889228873962</v>
      </c>
      <c r="O731" s="0" t="n">
        <f aca="false">ROUND(A731*P$13,0)</f>
        <v>869977</v>
      </c>
      <c r="P731" s="0" t="n">
        <f aca="false">O731-O730</f>
        <v>1255</v>
      </c>
      <c r="Q731" s="0" t="n">
        <f aca="false">F$9*(Q$23-P$13*1000/(P731*N$16))*P$13/SUM(P$24:P731)</f>
        <v>805.48537322011</v>
      </c>
      <c r="R731" s="0" t="n">
        <f aca="false">F$9*((Q$23^2 - (P$13*1000/(P731*N$16))^2)/2)/(1000*COUNT(Q$24:Q731)/N$16)</f>
        <v>805.618154852843</v>
      </c>
    </row>
    <row r="732" customFormat="false" ht="13.8" hidden="false" customHeight="false" outlineLevel="0" collapsed="false">
      <c r="A732" s="0" t="n">
        <f aca="false">SUM(M$23:M732)</f>
        <v>3.48492683888342</v>
      </c>
      <c r="B732" s="0" t="n">
        <f aca="false">C732*3600/1609.344</f>
        <v>71.7244014928224</v>
      </c>
      <c r="C732" s="0" t="n">
        <f aca="false">G732</f>
        <v>32.0636764433513</v>
      </c>
      <c r="D732" s="0" t="n">
        <f aca="false">(C732+C731)/2</f>
        <v>32.0646987356453</v>
      </c>
      <c r="E732" s="0" t="n">
        <f aca="false">F732*$F$9</f>
        <v>7.79030687589368</v>
      </c>
      <c r="F732" s="0" t="n">
        <f aca="false">(C731-C732)/0.5</f>
        <v>0.004089169175856</v>
      </c>
      <c r="G732" s="0" t="n">
        <f aca="false">G731-L731</f>
        <v>32.0636764433513</v>
      </c>
      <c r="H732" s="0" t="n">
        <f aca="false">G732*G732</f>
        <v>1028.07934706392</v>
      </c>
      <c r="I732" s="0" t="n">
        <f aca="false">1000*COUNT(Q$24:Q732)/N$16</f>
        <v>114.097199871258</v>
      </c>
      <c r="J732" s="0" t="n">
        <f aca="false">$F$22*H732+$E$22*G732+$D$22</f>
        <v>776.026940621282</v>
      </c>
      <c r="K732" s="0" t="n">
        <f aca="false">J732/$F$9</f>
        <v>0.407340236498495</v>
      </c>
      <c r="L732" s="0" t="n">
        <f aca="false">K732*M732</f>
        <v>0.00204452713563783</v>
      </c>
      <c r="M732" s="0" t="n">
        <f aca="false">N732</f>
        <v>0.0050192123253343</v>
      </c>
      <c r="N732" s="0" t="n">
        <f aca="false">3600/(B732*N$15)</f>
        <v>0.0050192123253343</v>
      </c>
      <c r="O732" s="0" t="n">
        <f aca="false">ROUND(A732*P$13,0)</f>
        <v>871232</v>
      </c>
      <c r="P732" s="0" t="n">
        <f aca="false">O732-O731</f>
        <v>1255</v>
      </c>
      <c r="Q732" s="0" t="n">
        <f aca="false">F$9*(Q$23-P$13*1000/(P732*N$16))*P$13/SUM(P$24:P732)</f>
        <v>804.323480159405</v>
      </c>
      <c r="R732" s="0" t="n">
        <f aca="false">F$9*((Q$23^2 - (P$13*1000/(P732*N$16))^2)/2)/(1000*COUNT(Q$24:Q732)/N$16)</f>
        <v>804.481881009609</v>
      </c>
    </row>
    <row r="733" customFormat="false" ht="13.8" hidden="false" customHeight="false" outlineLevel="0" collapsed="false">
      <c r="A733" s="0" t="n">
        <f aca="false">SUM(M$23:M733)</f>
        <v>3.48994637127718</v>
      </c>
      <c r="B733" s="0" t="n">
        <f aca="false">C733*3600/1609.344</f>
        <v>71.7198280158726</v>
      </c>
      <c r="C733" s="0" t="n">
        <f aca="false">G733</f>
        <v>32.0616319162157</v>
      </c>
      <c r="D733" s="0" t="n">
        <f aca="false">(C733+C732)/2</f>
        <v>32.0626541797835</v>
      </c>
      <c r="E733" s="0" t="n">
        <f aca="false">F733*$F$9</f>
        <v>7.79008797031611</v>
      </c>
      <c r="F733" s="0" t="n">
        <f aca="false">(C732-C733)/0.5</f>
        <v>0.00408905427127593</v>
      </c>
      <c r="G733" s="0" t="n">
        <f aca="false">G732-L732</f>
        <v>32.0616319162157</v>
      </c>
      <c r="H733" s="0" t="n">
        <f aca="false">G733*G733</f>
        <v>1027.9482411309</v>
      </c>
      <c r="I733" s="0" t="n">
        <f aca="false">1000*COUNT(Q$24:Q733)/N$16</f>
        <v>114.258126810428</v>
      </c>
      <c r="J733" s="0" t="n">
        <f aca="false">$F$22*H733+$E$22*G733+$D$22</f>
        <v>775.95565409632</v>
      </c>
      <c r="K733" s="0" t="n">
        <f aca="false">J733/$F$9</f>
        <v>0.407302817862083</v>
      </c>
      <c r="L733" s="0" t="n">
        <f aca="false">K733*M733</f>
        <v>0.00204446968832522</v>
      </c>
      <c r="M733" s="0" t="n">
        <f aca="false">N733</f>
        <v>0.00501953239375207</v>
      </c>
      <c r="N733" s="0" t="n">
        <f aca="false">3600/(B733*N$15)</f>
        <v>0.00501953239375207</v>
      </c>
      <c r="O733" s="0" t="n">
        <f aca="false">ROUND(A733*P$13,0)</f>
        <v>872487</v>
      </c>
      <c r="P733" s="0" t="n">
        <f aca="false">O733-O732</f>
        <v>1255</v>
      </c>
      <c r="Q733" s="0" t="n">
        <f aca="false">F$9*(Q$23-P$13*1000/(P733*N$16))*P$13/SUM(P$24:P733)</f>
        <v>803.164934275442</v>
      </c>
      <c r="R733" s="0" t="n">
        <f aca="false">F$9*((Q$23^2 - (P$13*1000/(P733*N$16))^2)/2)/(1000*COUNT(Q$24:Q733)/N$16)</f>
        <v>803.348807937765</v>
      </c>
    </row>
    <row r="734" customFormat="false" ht="13.8" hidden="false" customHeight="false" outlineLevel="0" collapsed="false">
      <c r="A734" s="0" t="n">
        <f aca="false">SUM(M$23:M734)</f>
        <v>3.49496622377117</v>
      </c>
      <c r="B734" s="0" t="n">
        <f aca="false">C734*3600/1609.344</f>
        <v>71.7152546674288</v>
      </c>
      <c r="C734" s="0" t="n">
        <f aca="false">G734</f>
        <v>32.0595874465274</v>
      </c>
      <c r="D734" s="0" t="n">
        <f aca="false">(C734+C733)/2</f>
        <v>32.0606096813715</v>
      </c>
      <c r="E734" s="0" t="n">
        <f aca="false">F734*$F$9</f>
        <v>7.78986908368978</v>
      </c>
      <c r="F734" s="0" t="n">
        <f aca="false">(C733-C734)/0.5</f>
        <v>0.00408893937664345</v>
      </c>
      <c r="G734" s="0" t="n">
        <f aca="false">G733-L733</f>
        <v>32.0595874465274</v>
      </c>
      <c r="H734" s="0" t="n">
        <f aca="false">G734*G734</f>
        <v>1027.81714724153</v>
      </c>
      <c r="I734" s="0" t="n">
        <f aca="false">1000*COUNT(Q$24:Q734)/N$16</f>
        <v>114.419053749598</v>
      </c>
      <c r="J734" s="0" t="n">
        <f aca="false">$F$22*H734+$E$22*G734+$D$22</f>
        <v>775.884373630838</v>
      </c>
      <c r="K734" s="0" t="n">
        <f aca="false">J734/$F$9</f>
        <v>0.40726540240632</v>
      </c>
      <c r="L734" s="0" t="n">
        <f aca="false">K734*M734</f>
        <v>0.0020444122459885</v>
      </c>
      <c r="M734" s="0" t="n">
        <f aca="false">N734</f>
        <v>0.00501985249399808</v>
      </c>
      <c r="N734" s="0" t="n">
        <f aca="false">3600/(B734*N$15)</f>
        <v>0.00501985249399808</v>
      </c>
      <c r="O734" s="0" t="n">
        <f aca="false">ROUND(A734*P$13,0)</f>
        <v>873742</v>
      </c>
      <c r="P734" s="0" t="n">
        <f aca="false">O734-O733</f>
        <v>1255</v>
      </c>
      <c r="Q734" s="0" t="n">
        <f aca="false">F$9*(Q$23-P$13*1000/(P734*N$16))*P$13/SUM(P$24:P734)</f>
        <v>802.009721125227</v>
      </c>
      <c r="R734" s="0" t="n">
        <f aca="false">F$9*((Q$23^2 - (P$13*1000/(P734*N$16))^2)/2)/(1000*COUNT(Q$24:Q734)/N$16)</f>
        <v>802.218922131945</v>
      </c>
    </row>
    <row r="735" customFormat="false" ht="13.8" hidden="false" customHeight="false" outlineLevel="0" collapsed="false">
      <c r="A735" s="0" t="n">
        <f aca="false">SUM(M$23:M735)</f>
        <v>3.49998639639725</v>
      </c>
      <c r="B735" s="0" t="n">
        <f aca="false">C735*3600/1609.344</f>
        <v>71.7106814474798</v>
      </c>
      <c r="C735" s="0" t="n">
        <f aca="false">G735</f>
        <v>32.0575430342814</v>
      </c>
      <c r="D735" s="0" t="n">
        <f aca="false">(C735+C734)/2</f>
        <v>32.0585652404044</v>
      </c>
      <c r="E735" s="0" t="n">
        <f aca="false">F735*$F$9</f>
        <v>7.78965021604178</v>
      </c>
      <c r="F735" s="0" t="n">
        <f aca="false">(C734-C735)/0.5</f>
        <v>0.00408882449197279</v>
      </c>
      <c r="G735" s="0" t="n">
        <f aca="false">G734-L734</f>
        <v>32.0575430342814</v>
      </c>
      <c r="H735" s="0" t="n">
        <f aca="false">G735*G735</f>
        <v>1027.6860653948</v>
      </c>
      <c r="I735" s="0" t="n">
        <f aca="false">1000*COUNT(Q$24:Q735)/N$16</f>
        <v>114.579980688767</v>
      </c>
      <c r="J735" s="0" t="n">
        <f aca="false">$F$22*H735+$E$22*G735+$D$22</f>
        <v>775.813099224318</v>
      </c>
      <c r="K735" s="0" t="n">
        <f aca="false">J735/$F$9</f>
        <v>0.407227990130936</v>
      </c>
      <c r="L735" s="0" t="n">
        <f aca="false">K735*M735</f>
        <v>0.00204435480862787</v>
      </c>
      <c r="M735" s="0" t="n">
        <f aca="false">N735</f>
        <v>0.00502017262607747</v>
      </c>
      <c r="N735" s="0" t="n">
        <f aca="false">3600/(B735*N$15)</f>
        <v>0.00502017262607747</v>
      </c>
      <c r="O735" s="0" t="n">
        <f aca="false">ROUND(A735*P$13,0)</f>
        <v>874997</v>
      </c>
      <c r="P735" s="0" t="n">
        <f aca="false">O735-O734</f>
        <v>1255</v>
      </c>
      <c r="Q735" s="0" t="n">
        <f aca="false">F$9*(Q$23-P$13*1000/(P735*N$16))*P$13/SUM(P$24:P735)</f>
        <v>800.857826348737</v>
      </c>
      <c r="R735" s="0" t="n">
        <f aca="false">F$9*((Q$23^2 - (P$13*1000/(P735*N$16))^2)/2)/(1000*COUNT(Q$24:Q735)/N$16)</f>
        <v>801.092210162659</v>
      </c>
    </row>
    <row r="736" customFormat="false" ht="13.8" hidden="false" customHeight="false" outlineLevel="0" collapsed="false">
      <c r="A736" s="0" t="n">
        <f aca="false">SUM(M$23:M736)</f>
        <v>3.50500688918725</v>
      </c>
      <c r="B736" s="0" t="n">
        <f aca="false">C736*3600/1609.344</f>
        <v>71.7061083560146</v>
      </c>
      <c r="C736" s="0" t="n">
        <f aca="false">G736</f>
        <v>32.0554986794727</v>
      </c>
      <c r="D736" s="0" t="n">
        <f aca="false">(C736+C735)/2</f>
        <v>32.0565208568771</v>
      </c>
      <c r="E736" s="0" t="n">
        <f aca="false">F736*$F$9</f>
        <v>7.78943136734502</v>
      </c>
      <c r="F736" s="0" t="n">
        <f aca="false">(C735-C736)/0.5</f>
        <v>0.00408870961724972</v>
      </c>
      <c r="G736" s="0" t="n">
        <f aca="false">G735-L735</f>
        <v>32.0554986794727</v>
      </c>
      <c r="H736" s="0" t="n">
        <f aca="false">G736*G736</f>
        <v>1027.55499558968</v>
      </c>
      <c r="I736" s="0" t="n">
        <f aca="false">1000*COUNT(Q$24:Q736)/N$16</f>
        <v>114.740907627937</v>
      </c>
      <c r="J736" s="0" t="n">
        <f aca="false">$F$22*H736+$E$22*G736+$D$22</f>
        <v>775.741830876248</v>
      </c>
      <c r="K736" s="0" t="n">
        <f aca="false">J736/$F$9</f>
        <v>0.407190581035661</v>
      </c>
      <c r="L736" s="0" t="n">
        <f aca="false">K736*M736</f>
        <v>0.00204429737624357</v>
      </c>
      <c r="M736" s="0" t="n">
        <f aca="false">N736</f>
        <v>0.0050204927899954</v>
      </c>
      <c r="N736" s="0" t="n">
        <f aca="false">3600/(B736*N$15)</f>
        <v>0.0050204927899954</v>
      </c>
      <c r="O736" s="0" t="n">
        <f aca="false">ROUND(A736*P$13,0)</f>
        <v>876252</v>
      </c>
      <c r="P736" s="0" t="n">
        <f aca="false">O736-O735</f>
        <v>1255</v>
      </c>
      <c r="Q736" s="0" t="n">
        <f aca="false">F$9*(Q$23-P$13*1000/(P736*N$16))*P$13/SUM(P$24:P736)</f>
        <v>799.709235668334</v>
      </c>
      <c r="R736" s="0" t="n">
        <f aca="false">F$9*((Q$23^2 - (P$13*1000/(P736*N$16))^2)/2)/(1000*COUNT(Q$24:Q736)/N$16)</f>
        <v>799.968658675754</v>
      </c>
    </row>
    <row r="737" customFormat="false" ht="13.8" hidden="false" customHeight="false" outlineLevel="0" collapsed="false">
      <c r="A737" s="0" t="n">
        <f aca="false">SUM(M$23:M737)</f>
        <v>3.510027702173</v>
      </c>
      <c r="B737" s="0" t="n">
        <f aca="false">C737*3600/1609.344</f>
        <v>71.7015353930219</v>
      </c>
      <c r="C737" s="0" t="n">
        <f aca="false">G737</f>
        <v>32.0534543820965</v>
      </c>
      <c r="D737" s="0" t="n">
        <f aca="false">(C737+C736)/2</f>
        <v>32.0544765307846</v>
      </c>
      <c r="E737" s="0" t="n">
        <f aca="false">F737*$F$9</f>
        <v>7.78921253762657</v>
      </c>
      <c r="F737" s="0" t="n">
        <f aca="false">(C736-C737)/0.5</f>
        <v>0.00408859475248846</v>
      </c>
      <c r="G737" s="0" t="n">
        <f aca="false">G736-L736</f>
        <v>32.0534543820965</v>
      </c>
      <c r="H737" s="0" t="n">
        <f aca="false">G737*G737</f>
        <v>1027.42393782514</v>
      </c>
      <c r="I737" s="0" t="n">
        <f aca="false">1000*COUNT(Q$24:Q737)/N$16</f>
        <v>114.901834567107</v>
      </c>
      <c r="J737" s="0" t="n">
        <f aca="false">$F$22*H737+$E$22*G737+$D$22</f>
        <v>775.67056858611</v>
      </c>
      <c r="K737" s="0" t="n">
        <f aca="false">J737/$F$9</f>
        <v>0.407153175120223</v>
      </c>
      <c r="L737" s="0" t="n">
        <f aca="false">K737*M737</f>
        <v>0.00204423994883581</v>
      </c>
      <c r="M737" s="0" t="n">
        <f aca="false">N737</f>
        <v>0.00502081298575701</v>
      </c>
      <c r="N737" s="0" t="n">
        <f aca="false">3600/(B737*N$15)</f>
        <v>0.00502081298575701</v>
      </c>
      <c r="O737" s="0" t="n">
        <f aca="false">ROUND(A737*P$13,0)</f>
        <v>877507</v>
      </c>
      <c r="P737" s="0" t="n">
        <f aca="false">O737-O736</f>
        <v>1255</v>
      </c>
      <c r="Q737" s="0" t="n">
        <f aca="false">F$9*(Q$23-P$13*1000/(P737*N$16))*P$13/SUM(P$24:P737)</f>
        <v>798.56393488817</v>
      </c>
      <c r="R737" s="0" t="n">
        <f aca="false">F$9*((Q$23^2 - (P$13*1000/(P737*N$16))^2)/2)/(1000*COUNT(Q$24:Q737)/N$16)</f>
        <v>798.848254391895</v>
      </c>
    </row>
    <row r="738" customFormat="false" ht="13.8" hidden="false" customHeight="false" outlineLevel="0" collapsed="false">
      <c r="A738" s="0" t="n">
        <f aca="false">SUM(M$23:M738)</f>
        <v>3.51504883538637</v>
      </c>
      <c r="B738" s="0" t="n">
        <f aca="false">C738*3600/1609.344</f>
        <v>71.6969625584907</v>
      </c>
      <c r="C738" s="0" t="n">
        <f aca="false">G738</f>
        <v>32.0514101421477</v>
      </c>
      <c r="D738" s="0" t="n">
        <f aca="false">(C738+C737)/2</f>
        <v>32.0524322621221</v>
      </c>
      <c r="E738" s="0" t="n">
        <f aca="false">F738*$F$9</f>
        <v>7.78899372685937</v>
      </c>
      <c r="F738" s="0" t="n">
        <f aca="false">(C737-C738)/0.5</f>
        <v>0.0040884798976748</v>
      </c>
      <c r="G738" s="0" t="n">
        <f aca="false">G737-L737</f>
        <v>32.0514101421477</v>
      </c>
      <c r="H738" s="0" t="n">
        <f aca="false">G738*G738</f>
        <v>1027.29289210017</v>
      </c>
      <c r="I738" s="0" t="n">
        <f aca="false">1000*COUNT(Q$24:Q738)/N$16</f>
        <v>115.062761506276</v>
      </c>
      <c r="J738" s="0" t="n">
        <f aca="false">$F$22*H738+$E$22*G738+$D$22</f>
        <v>775.599312353389</v>
      </c>
      <c r="K738" s="0" t="n">
        <f aca="false">J738/$F$9</f>
        <v>0.407115772384353</v>
      </c>
      <c r="L738" s="0" t="n">
        <f aca="false">K738*M738</f>
        <v>0.00204418252640482</v>
      </c>
      <c r="M738" s="0" t="n">
        <f aca="false">N738</f>
        <v>0.00502113321336745</v>
      </c>
      <c r="N738" s="0" t="n">
        <f aca="false">3600/(B738*N$15)</f>
        <v>0.00502113321336745</v>
      </c>
      <c r="O738" s="0" t="n">
        <f aca="false">ROUND(A738*P$13,0)</f>
        <v>878762</v>
      </c>
      <c r="P738" s="0" t="n">
        <f aca="false">O738-O737</f>
        <v>1255</v>
      </c>
      <c r="Q738" s="0" t="n">
        <f aca="false">F$9*(Q$23-P$13*1000/(P738*N$16))*P$13/SUM(P$24:P738)</f>
        <v>797.4219098936</v>
      </c>
      <c r="R738" s="0" t="n">
        <f aca="false">F$9*((Q$23^2 - (P$13*1000/(P738*N$16))^2)/2)/(1000*COUNT(Q$24:Q738)/N$16)</f>
        <v>797.730984106032</v>
      </c>
    </row>
    <row r="739" customFormat="false" ht="13.8" hidden="false" customHeight="false" outlineLevel="0" collapsed="false">
      <c r="A739" s="0" t="n">
        <f aca="false">SUM(M$23:M739)</f>
        <v>3.5200702888592</v>
      </c>
      <c r="B739" s="0" t="n">
        <f aca="false">C739*3600/1609.344</f>
        <v>71.6923898524098</v>
      </c>
      <c r="C739" s="0" t="n">
        <f aca="false">G739</f>
        <v>32.0493659596213</v>
      </c>
      <c r="D739" s="0" t="n">
        <f aca="false">(C739+C738)/2</f>
        <v>32.0503880508845</v>
      </c>
      <c r="E739" s="0" t="n">
        <f aca="false">F739*$F$9</f>
        <v>7.78877493504341</v>
      </c>
      <c r="F739" s="0" t="n">
        <f aca="false">(C738-C739)/0.5</f>
        <v>0.00408836505280874</v>
      </c>
      <c r="G739" s="0" t="n">
        <f aca="false">G738-L738</f>
        <v>32.0493659596213</v>
      </c>
      <c r="H739" s="0" t="n">
        <f aca="false">G739*G739</f>
        <v>1027.16185841373</v>
      </c>
      <c r="I739" s="0" t="n">
        <f aca="false">1000*COUNT(Q$24:Q739)/N$16</f>
        <v>115.223688445446</v>
      </c>
      <c r="J739" s="0" t="n">
        <f aca="false">$F$22*H739+$E$22*G739+$D$22</f>
        <v>775.528062177572</v>
      </c>
      <c r="K739" s="0" t="n">
        <f aca="false">J739/$F$9</f>
        <v>0.40707837282778</v>
      </c>
      <c r="L739" s="0" t="n">
        <f aca="false">K739*M739</f>
        <v>0.0020441251089508</v>
      </c>
      <c r="M739" s="0" t="n">
        <f aca="false">N739</f>
        <v>0.00502145347283188</v>
      </c>
      <c r="N739" s="0" t="n">
        <f aca="false">3600/(B739*N$15)</f>
        <v>0.00502145347283188</v>
      </c>
      <c r="O739" s="0" t="n">
        <f aca="false">ROUND(A739*P$13,0)</f>
        <v>880018</v>
      </c>
      <c r="P739" s="0" t="n">
        <f aca="false">O739-O738</f>
        <v>1256</v>
      </c>
      <c r="Q739" s="0" t="n">
        <f aca="false">F$9*(Q$23-P$13*1000/(P739*N$16))*P$13/SUM(P$24:P739)</f>
        <v>810.114589852398</v>
      </c>
      <c r="R739" s="0" t="n">
        <f aca="false">F$9*((Q$23^2 - (P$13*1000/(P739*N$16))^2)/2)/(1000*COUNT(Q$24:Q739)/N$16)</f>
        <v>810.139590942417</v>
      </c>
    </row>
    <row r="740" customFormat="false" ht="13.8" hidden="false" customHeight="false" outlineLevel="0" collapsed="false">
      <c r="A740" s="0" t="n">
        <f aca="false">SUM(M$23:M740)</f>
        <v>3.52509206262336</v>
      </c>
      <c r="B740" s="0" t="n">
        <f aca="false">C740*3600/1609.344</f>
        <v>71.6878172747681</v>
      </c>
      <c r="C740" s="0" t="n">
        <f aca="false">G740</f>
        <v>32.0473218345123</v>
      </c>
      <c r="D740" s="0" t="n">
        <f aca="false">(C740+C739)/2</f>
        <v>32.0483438970668</v>
      </c>
      <c r="E740" s="0" t="n">
        <f aca="false">F740*$F$9</f>
        <v>7.78855616220577</v>
      </c>
      <c r="F740" s="0" t="n">
        <f aca="false">(C739-C740)/0.5</f>
        <v>0.00408825021790449</v>
      </c>
      <c r="G740" s="0" t="n">
        <f aca="false">G739-L739</f>
        <v>32.0473218345123</v>
      </c>
      <c r="H740" s="0" t="n">
        <f aca="false">G740*G740</f>
        <v>1027.03083676481</v>
      </c>
      <c r="I740" s="0" t="n">
        <f aca="false">1000*COUNT(Q$24:Q740)/N$16</f>
        <v>115.384615384615</v>
      </c>
      <c r="J740" s="0" t="n">
        <f aca="false">$F$22*H740+$E$22*G740+$D$22</f>
        <v>775.456818058141</v>
      </c>
      <c r="K740" s="0" t="n">
        <f aca="false">J740/$F$9</f>
        <v>0.407040976450233</v>
      </c>
      <c r="L740" s="0" t="n">
        <f aca="false">K740*M740</f>
        <v>0.002044067696474</v>
      </c>
      <c r="M740" s="0" t="n">
        <f aca="false">N740</f>
        <v>0.00502177376415545</v>
      </c>
      <c r="N740" s="0" t="n">
        <f aca="false">3600/(B740*N$15)</f>
        <v>0.00502177376415545</v>
      </c>
      <c r="O740" s="0" t="n">
        <f aca="false">ROUND(A740*P$13,0)</f>
        <v>881273</v>
      </c>
      <c r="P740" s="0" t="n">
        <f aca="false">O740-O739</f>
        <v>1255</v>
      </c>
      <c r="Q740" s="0" t="n">
        <f aca="false">F$9*(Q$23-P$13*1000/(P740*N$16))*P$13/SUM(P$24:P740)</f>
        <v>795.146727703324</v>
      </c>
      <c r="R740" s="0" t="n">
        <f aca="false">F$9*((Q$23^2 - (P$13*1000/(P740*N$16))^2)/2)/(1000*COUNT(Q$24:Q740)/N$16)</f>
        <v>795.505793076448</v>
      </c>
    </row>
    <row r="741" customFormat="false" ht="13.8" hidden="false" customHeight="false" outlineLevel="0" collapsed="false">
      <c r="A741" s="0" t="n">
        <f aca="false">SUM(M$23:M741)</f>
        <v>3.5301141567107</v>
      </c>
      <c r="B741" s="0" t="n">
        <f aca="false">C741*3600/1609.344</f>
        <v>71.6832448255544</v>
      </c>
      <c r="C741" s="0" t="n">
        <f aca="false">G741</f>
        <v>32.0452777668158</v>
      </c>
      <c r="D741" s="0" t="n">
        <f aca="false">(C741+C740)/2</f>
        <v>32.0462998006641</v>
      </c>
      <c r="E741" s="0" t="n">
        <f aca="false">F741*$F$9</f>
        <v>7.78833740831938</v>
      </c>
      <c r="F741" s="0" t="n">
        <f aca="false">(C740-C741)/0.5</f>
        <v>0.00408813539294783</v>
      </c>
      <c r="G741" s="0" t="n">
        <f aca="false">G740-L740</f>
        <v>32.0452777668158</v>
      </c>
      <c r="H741" s="0" t="n">
        <f aca="false">G741*G741</f>
        <v>1026.89982715238</v>
      </c>
      <c r="I741" s="0" t="n">
        <f aca="false">1000*COUNT(Q$24:Q741)/N$16</f>
        <v>115.545542323785</v>
      </c>
      <c r="J741" s="0" t="n">
        <f aca="false">$F$22*H741+$E$22*G741+$D$22</f>
        <v>775.385579994582</v>
      </c>
      <c r="K741" s="0" t="n">
        <f aca="false">J741/$F$9</f>
        <v>0.407003583251442</v>
      </c>
      <c r="L741" s="0" t="n">
        <f aca="false">K741*M741</f>
        <v>0.00204401028897461</v>
      </c>
      <c r="M741" s="0" t="n">
        <f aca="false">N741</f>
        <v>0.00502209408734332</v>
      </c>
      <c r="N741" s="0" t="n">
        <f aca="false">3600/(B741*N$15)</f>
        <v>0.00502209408734332</v>
      </c>
      <c r="O741" s="0" t="n">
        <f aca="false">ROUND(A741*P$13,0)</f>
        <v>882529</v>
      </c>
      <c r="P741" s="0" t="n">
        <f aca="false">O741-O740</f>
        <v>1256</v>
      </c>
      <c r="Q741" s="0" t="n">
        <f aca="false">F$9*(Q$23-P$13*1000/(P741*N$16))*P$13/SUM(P$24:P741)</f>
        <v>807.806487276493</v>
      </c>
      <c r="R741" s="0" t="n">
        <f aca="false">F$9*((Q$23^2 - (P$13*1000/(P741*N$16))^2)/2)/(1000*COUNT(Q$24:Q741)/N$16)</f>
        <v>807.882934700238</v>
      </c>
    </row>
    <row r="742" customFormat="false" ht="13.8" hidden="false" customHeight="false" outlineLevel="0" collapsed="false">
      <c r="A742" s="0" t="n">
        <f aca="false">SUM(M$23:M742)</f>
        <v>3.5351365711531</v>
      </c>
      <c r="B742" s="0" t="n">
        <f aca="false">C742*3600/1609.344</f>
        <v>71.6786725047577</v>
      </c>
      <c r="C742" s="0" t="n">
        <f aca="false">G742</f>
        <v>32.0432337565269</v>
      </c>
      <c r="D742" s="0" t="n">
        <f aca="false">(C742+C741)/2</f>
        <v>32.0442557616713</v>
      </c>
      <c r="E742" s="0" t="n">
        <f aca="false">F742*$F$9</f>
        <v>7.7881186734113</v>
      </c>
      <c r="F742" s="0" t="n">
        <f aca="false">(C741-C742)/0.5</f>
        <v>0.00408802057795299</v>
      </c>
      <c r="G742" s="0" t="n">
        <f aca="false">G741-L741</f>
        <v>32.0432337565269</v>
      </c>
      <c r="H742" s="0" t="n">
        <f aca="false">G742*G742</f>
        <v>1026.76882957542</v>
      </c>
      <c r="I742" s="0" t="n">
        <f aca="false">1000*COUNT(Q$24:Q742)/N$16</f>
        <v>115.706469262955</v>
      </c>
      <c r="J742" s="0" t="n">
        <f aca="false">$F$22*H742+$E$22*G742+$D$22</f>
        <v>775.314347986381</v>
      </c>
      <c r="K742" s="0" t="n">
        <f aca="false">J742/$F$9</f>
        <v>0.406966193231137</v>
      </c>
      <c r="L742" s="0" t="n">
        <f aca="false">K742*M742</f>
        <v>0.00204395288645287</v>
      </c>
      <c r="M742" s="0" t="n">
        <f aca="false">N742</f>
        <v>0.00502241444240063</v>
      </c>
      <c r="N742" s="0" t="n">
        <f aca="false">3600/(B742*N$15)</f>
        <v>0.00502241444240063</v>
      </c>
      <c r="O742" s="0" t="n">
        <f aca="false">ROUND(A742*P$13,0)</f>
        <v>883784</v>
      </c>
      <c r="P742" s="0" t="n">
        <f aca="false">O742-O741</f>
        <v>1255</v>
      </c>
      <c r="Q742" s="0" t="n">
        <f aca="false">F$9*(Q$23-P$13*1000/(P742*N$16))*P$13/SUM(P$24:P742)</f>
        <v>792.884491549867</v>
      </c>
      <c r="R742" s="0" t="n">
        <f aca="false">F$9*((Q$23^2 - (P$13*1000/(P742*N$16))^2)/2)/(1000*COUNT(Q$24:Q742)/N$16)</f>
        <v>793.292981412814</v>
      </c>
    </row>
    <row r="743" customFormat="false" ht="13.8" hidden="false" customHeight="false" outlineLevel="0" collapsed="false">
      <c r="A743" s="0" t="n">
        <f aca="false">SUM(M$23:M743)</f>
        <v>3.54015930598244</v>
      </c>
      <c r="B743" s="0" t="n">
        <f aca="false">C743*3600/1609.344</f>
        <v>71.6741003123667</v>
      </c>
      <c r="C743" s="0" t="n">
        <f aca="false">G743</f>
        <v>32.0411898036404</v>
      </c>
      <c r="D743" s="0" t="n">
        <f aca="false">(C743+C742)/2</f>
        <v>32.0422117800836</v>
      </c>
      <c r="E743" s="0" t="n">
        <f aca="false">F743*$F$9</f>
        <v>7.78789995745447</v>
      </c>
      <c r="F743" s="0" t="n">
        <f aca="false">(C742-C743)/0.5</f>
        <v>0.00408790577290574</v>
      </c>
      <c r="G743" s="0" t="n">
        <f aca="false">G742-L742</f>
        <v>32.0411898036404</v>
      </c>
      <c r="H743" s="0" t="n">
        <f aca="false">G743*G743</f>
        <v>1026.63784403291</v>
      </c>
      <c r="I743" s="0" t="n">
        <f aca="false">1000*COUNT(Q$24:Q743)/N$16</f>
        <v>115.867396202124</v>
      </c>
      <c r="J743" s="0" t="n">
        <f aca="false">$F$22*H743+$E$22*G743+$D$22</f>
        <v>775.243122033021</v>
      </c>
      <c r="K743" s="0" t="n">
        <f aca="false">J743/$F$9</f>
        <v>0.406928806389047</v>
      </c>
      <c r="L743" s="0" t="n">
        <f aca="false">K743*M743</f>
        <v>0.00204389548890899</v>
      </c>
      <c r="M743" s="0" t="n">
        <f aca="false">N743</f>
        <v>0.00502273482933256</v>
      </c>
      <c r="N743" s="0" t="n">
        <f aca="false">3600/(B743*N$15)</f>
        <v>0.00502273482933256</v>
      </c>
      <c r="O743" s="0" t="n">
        <f aca="false">ROUND(A743*P$13,0)</f>
        <v>885040</v>
      </c>
      <c r="P743" s="0" t="n">
        <f aca="false">O743-O742</f>
        <v>1256</v>
      </c>
      <c r="Q743" s="0" t="n">
        <f aca="false">F$9*(Q$23-P$13*1000/(P743*N$16))*P$13/SUM(P$24:P743)</f>
        <v>805.511499394579</v>
      </c>
      <c r="R743" s="0" t="n">
        <f aca="false">F$9*((Q$23^2 - (P$13*1000/(P743*N$16))^2)/2)/(1000*COUNT(Q$24:Q743)/N$16)</f>
        <v>805.638815437182</v>
      </c>
    </row>
    <row r="744" customFormat="false" ht="13.8" hidden="false" customHeight="false" outlineLevel="0" collapsed="false">
      <c r="A744" s="0" t="n">
        <f aca="false">SUM(M$23:M744)</f>
        <v>3.54518236123058</v>
      </c>
      <c r="B744" s="0" t="n">
        <f aca="false">C744*3600/1609.344</f>
        <v>71.6695282483704</v>
      </c>
      <c r="C744" s="0" t="n">
        <f aca="false">G744</f>
        <v>32.0391459081515</v>
      </c>
      <c r="D744" s="0" t="n">
        <f aca="false">(C744+C743)/2</f>
        <v>32.040167855896</v>
      </c>
      <c r="E744" s="0" t="n">
        <f aca="false">F744*$F$9</f>
        <v>7.78768126047595</v>
      </c>
      <c r="F744" s="0" t="n">
        <f aca="false">(C743-C744)/0.5</f>
        <v>0.00408779097782031</v>
      </c>
      <c r="G744" s="0" t="n">
        <f aca="false">G743-L743</f>
        <v>32.0391459081515</v>
      </c>
      <c r="H744" s="0" t="n">
        <f aca="false">G744*G744</f>
        <v>1026.50687052382</v>
      </c>
      <c r="I744" s="0" t="n">
        <f aca="false">1000*COUNT(Q$24:Q744)/N$16</f>
        <v>116.028323141294</v>
      </c>
      <c r="J744" s="0" t="n">
        <f aca="false">$F$22*H744+$E$22*G744+$D$22</f>
        <v>775.171902133988</v>
      </c>
      <c r="K744" s="0" t="n">
        <f aca="false">J744/$F$9</f>
        <v>0.406891422724902</v>
      </c>
      <c r="L744" s="0" t="n">
        <f aca="false">K744*M744</f>
        <v>0.0020438380963432</v>
      </c>
      <c r="M744" s="0" t="n">
        <f aca="false">N744</f>
        <v>0.00502305524814426</v>
      </c>
      <c r="N744" s="0" t="n">
        <f aca="false">3600/(B744*N$15)</f>
        <v>0.00502305524814426</v>
      </c>
      <c r="O744" s="0" t="n">
        <f aca="false">ROUND(A744*P$13,0)</f>
        <v>886296</v>
      </c>
      <c r="P744" s="0" t="n">
        <f aca="false">O744-O743</f>
        <v>1256</v>
      </c>
      <c r="Q744" s="0" t="n">
        <f aca="false">F$9*(Q$23-P$13*1000/(P744*N$16))*P$13/SUM(P$24:P744)</f>
        <v>804.368434186692</v>
      </c>
      <c r="R744" s="0" t="n">
        <f aca="false">F$9*((Q$23^2 - (P$13*1000/(P744*N$16))^2)/2)/(1000*COUNT(Q$24:Q744)/N$16)</f>
        <v>804.521424569724</v>
      </c>
    </row>
    <row r="745" customFormat="false" ht="13.8" hidden="false" customHeight="false" outlineLevel="0" collapsed="false">
      <c r="A745" s="0" t="n">
        <f aca="false">SUM(M$23:M745)</f>
        <v>3.55020573692942</v>
      </c>
      <c r="B745" s="0" t="n">
        <f aca="false">C745*3600/1609.344</f>
        <v>71.6649563127576</v>
      </c>
      <c r="C745" s="0" t="n">
        <f aca="false">G745</f>
        <v>32.0371020700552</v>
      </c>
      <c r="D745" s="0" t="n">
        <f aca="false">(C745+C744)/2</f>
        <v>32.0381239891033</v>
      </c>
      <c r="E745" s="0" t="n">
        <f aca="false">F745*$F$9</f>
        <v>7.78746258244868</v>
      </c>
      <c r="F745" s="0" t="n">
        <f aca="false">(C744-C745)/0.5</f>
        <v>0.00408767619268247</v>
      </c>
      <c r="G745" s="0" t="n">
        <f aca="false">G744-L744</f>
        <v>32.0371020700552</v>
      </c>
      <c r="H745" s="0" t="n">
        <f aca="false">G745*G745</f>
        <v>1026.37590904713</v>
      </c>
      <c r="I745" s="0" t="n">
        <f aca="false">1000*COUNT(Q$24:Q745)/N$16</f>
        <v>116.189250080463</v>
      </c>
      <c r="J745" s="0" t="n">
        <f aca="false">$F$22*H745+$E$22*G745+$D$22</f>
        <v>775.100688288766</v>
      </c>
      <c r="K745" s="0" t="n">
        <f aca="false">J745/$F$9</f>
        <v>0.406854042238432</v>
      </c>
      <c r="L745" s="0" t="n">
        <f aca="false">K745*M745</f>
        <v>0.00204378070875572</v>
      </c>
      <c r="M745" s="0" t="n">
        <f aca="false">N745</f>
        <v>0.00502337569884088</v>
      </c>
      <c r="N745" s="0" t="n">
        <f aca="false">3600/(B745*N$15)</f>
        <v>0.00502337569884088</v>
      </c>
      <c r="O745" s="0" t="n">
        <f aca="false">ROUND(A745*P$13,0)</f>
        <v>887551</v>
      </c>
      <c r="P745" s="0" t="n">
        <f aca="false">O745-O744</f>
        <v>1255</v>
      </c>
      <c r="Q745" s="0" t="n">
        <f aca="false">F$9*(Q$23-P$13*1000/(P745*N$16))*P$13/SUM(P$24:P745)</f>
        <v>789.514725080749</v>
      </c>
      <c r="R745" s="0" t="n">
        <f aca="false">F$9*((Q$23^2 - (P$13*1000/(P745*N$16))^2)/2)/(1000*COUNT(Q$24:Q745)/N$16)</f>
        <v>789.996750188107</v>
      </c>
    </row>
    <row r="746" customFormat="false" ht="13.8" hidden="false" customHeight="false" outlineLevel="0" collapsed="false">
      <c r="A746" s="0" t="n">
        <f aca="false">SUM(M$23:M746)</f>
        <v>3.55522943311085</v>
      </c>
      <c r="B746" s="0" t="n">
        <f aca="false">C746*3600/1609.344</f>
        <v>71.6603845055172</v>
      </c>
      <c r="C746" s="0" t="n">
        <f aca="false">G746</f>
        <v>32.0350582893464</v>
      </c>
      <c r="D746" s="0" t="n">
        <f aca="false">(C746+C745)/2</f>
        <v>32.0360801797008</v>
      </c>
      <c r="E746" s="0" t="n">
        <f aca="false">F746*$F$9</f>
        <v>7.78724392339972</v>
      </c>
      <c r="F746" s="0" t="n">
        <f aca="false">(C745-C746)/0.5</f>
        <v>0.00408756141750644</v>
      </c>
      <c r="G746" s="0" t="n">
        <f aca="false">G745-L745</f>
        <v>32.0350582893464</v>
      </c>
      <c r="H746" s="0" t="n">
        <f aca="false">G746*G746</f>
        <v>1026.24495960182</v>
      </c>
      <c r="I746" s="0" t="n">
        <f aca="false">1000*COUNT(Q$24:Q746)/N$16</f>
        <v>116.350177019633</v>
      </c>
      <c r="J746" s="0" t="n">
        <f aca="false">$F$22*H746+$E$22*G746+$D$22</f>
        <v>775.029480496842</v>
      </c>
      <c r="K746" s="0" t="n">
        <f aca="false">J746/$F$9</f>
        <v>0.406816664929366</v>
      </c>
      <c r="L746" s="0" t="n">
        <f aca="false">K746*M746</f>
        <v>0.00204372332614677</v>
      </c>
      <c r="M746" s="0" t="n">
        <f aca="false">N746</f>
        <v>0.0050236961814276</v>
      </c>
      <c r="N746" s="0" t="n">
        <f aca="false">3600/(B746*N$15)</f>
        <v>0.0050236961814276</v>
      </c>
      <c r="O746" s="0" t="n">
        <f aca="false">ROUND(A746*P$13,0)</f>
        <v>888807</v>
      </c>
      <c r="P746" s="0" t="n">
        <f aca="false">O746-O745</f>
        <v>1256</v>
      </c>
      <c r="Q746" s="0" t="n">
        <f aca="false">F$9*(Q$23-P$13*1000/(P746*N$16))*P$13/SUM(P$24:P746)</f>
        <v>802.092912319196</v>
      </c>
      <c r="R746" s="0" t="n">
        <f aca="false">F$9*((Q$23^2 - (P$13*1000/(P746*N$16))^2)/2)/(1000*COUNT(Q$24:Q746)/N$16)</f>
        <v>802.295915788065</v>
      </c>
    </row>
    <row r="747" customFormat="false" ht="13.8" hidden="false" customHeight="false" outlineLevel="0" collapsed="false">
      <c r="A747" s="0" t="n">
        <f aca="false">SUM(M$23:M747)</f>
        <v>3.56025344980676</v>
      </c>
      <c r="B747" s="0" t="n">
        <f aca="false">C747*3600/1609.344</f>
        <v>71.655812826638</v>
      </c>
      <c r="C747" s="0" t="n">
        <f aca="false">G747</f>
        <v>32.0330145660203</v>
      </c>
      <c r="D747" s="0" t="n">
        <f aca="false">(C747+C746)/2</f>
        <v>32.0340364276833</v>
      </c>
      <c r="E747" s="0" t="n">
        <f aca="false">F747*$F$9</f>
        <v>7.78702528332909</v>
      </c>
      <c r="F747" s="0" t="n">
        <f aca="false">(C746-C747)/0.5</f>
        <v>0.00408744665229222</v>
      </c>
      <c r="G747" s="0" t="n">
        <f aca="false">G746-L746</f>
        <v>32.0330145660203</v>
      </c>
      <c r="H747" s="0" t="n">
        <f aca="false">G747*G747</f>
        <v>1026.11402218687</v>
      </c>
      <c r="I747" s="0" t="n">
        <f aca="false">1000*COUNT(Q$24:Q747)/N$16</f>
        <v>116.511103958803</v>
      </c>
      <c r="J747" s="0" t="n">
        <f aca="false">$F$22*H747+$E$22*G747+$D$22</f>
        <v>774.9582787577</v>
      </c>
      <c r="K747" s="0" t="n">
        <f aca="false">J747/$F$9</f>
        <v>0.406779290797434</v>
      </c>
      <c r="L747" s="0" t="n">
        <f aca="false">K747*M747</f>
        <v>0.00204366594851656</v>
      </c>
      <c r="M747" s="0" t="n">
        <f aca="false">N747</f>
        <v>0.00502401669590956</v>
      </c>
      <c r="N747" s="0" t="n">
        <f aca="false">3600/(B747*N$15)</f>
        <v>0.00502401669590956</v>
      </c>
      <c r="O747" s="0" t="n">
        <f aca="false">ROUND(A747*P$13,0)</f>
        <v>890063</v>
      </c>
      <c r="P747" s="0" t="n">
        <f aca="false">O747-O746</f>
        <v>1256</v>
      </c>
      <c r="Q747" s="0" t="n">
        <f aca="false">F$9*(Q$23-P$13*1000/(P747*N$16))*P$13/SUM(P$24:P747)</f>
        <v>800.959522024097</v>
      </c>
      <c r="R747" s="0" t="n">
        <f aca="false">F$9*((Q$23^2 - (P$13*1000/(P747*N$16))^2)/2)/(1000*COUNT(Q$24:Q747)/N$16)</f>
        <v>801.187772257971</v>
      </c>
    </row>
    <row r="748" customFormat="false" ht="13.8" hidden="false" customHeight="false" outlineLevel="0" collapsed="false">
      <c r="A748" s="0" t="n">
        <f aca="false">SUM(M$23:M748)</f>
        <v>3.56527778704905</v>
      </c>
      <c r="B748" s="0" t="n">
        <f aca="false">C748*3600/1609.344</f>
        <v>71.6512412761089</v>
      </c>
      <c r="C748" s="0" t="n">
        <f aca="false">G748</f>
        <v>32.0309709000717</v>
      </c>
      <c r="D748" s="0" t="n">
        <f aca="false">(C748+C747)/2</f>
        <v>32.031992733046</v>
      </c>
      <c r="E748" s="0" t="n">
        <f aca="false">F748*$F$9</f>
        <v>7.78680666223677</v>
      </c>
      <c r="F748" s="0" t="n">
        <f aca="false">(C747-C748)/0.5</f>
        <v>0.0040873318970398</v>
      </c>
      <c r="G748" s="0" t="n">
        <f aca="false">G747-L747</f>
        <v>32.0309709000717</v>
      </c>
      <c r="H748" s="0" t="n">
        <f aca="false">G748*G748</f>
        <v>1025.98309680124</v>
      </c>
      <c r="I748" s="0" t="n">
        <f aca="false">1000*COUNT(Q$24:Q748)/N$16</f>
        <v>116.672030897972</v>
      </c>
      <c r="J748" s="0" t="n">
        <f aca="false">$F$22*H748+$E$22*G748+$D$22</f>
        <v>774.887083070824</v>
      </c>
      <c r="K748" s="0" t="n">
        <f aca="false">J748/$F$9</f>
        <v>0.406741919842366</v>
      </c>
      <c r="L748" s="0" t="n">
        <f aca="false">K748*M748</f>
        <v>0.00204360857586533</v>
      </c>
      <c r="M748" s="0" t="n">
        <f aca="false">N748</f>
        <v>0.00502433724229195</v>
      </c>
      <c r="N748" s="0" t="n">
        <f aca="false">3600/(B748*N$15)</f>
        <v>0.00502433724229195</v>
      </c>
      <c r="O748" s="0" t="n">
        <f aca="false">ROUND(A748*P$13,0)</f>
        <v>891319</v>
      </c>
      <c r="P748" s="0" t="n">
        <f aca="false">O748-O747</f>
        <v>1256</v>
      </c>
      <c r="Q748" s="0" t="n">
        <f aca="false">F$9*(Q$23-P$13*1000/(P748*N$16))*P$13/SUM(P$24:P748)</f>
        <v>799.829330263599</v>
      </c>
      <c r="R748" s="0" t="n">
        <f aca="false">F$9*((Q$23^2 - (P$13*1000/(P748*N$16))^2)/2)/(1000*COUNT(Q$24:Q748)/N$16)</f>
        <v>800.082685675546</v>
      </c>
    </row>
    <row r="749" customFormat="false" ht="13.8" hidden="false" customHeight="false" outlineLevel="0" collapsed="false">
      <c r="A749" s="0" t="n">
        <f aca="false">SUM(M$23:M749)</f>
        <v>3.57030244486963</v>
      </c>
      <c r="B749" s="0" t="n">
        <f aca="false">C749*3600/1609.344</f>
        <v>71.6466698539188</v>
      </c>
      <c r="C749" s="0" t="n">
        <f aca="false">G749</f>
        <v>32.0289272914959</v>
      </c>
      <c r="D749" s="0" t="n">
        <f aca="false">(C749+C748)/2</f>
        <v>32.0299490957838</v>
      </c>
      <c r="E749" s="0" t="n">
        <f aca="false">F749*$F$9</f>
        <v>7.78658806009569</v>
      </c>
      <c r="F749" s="0" t="n">
        <f aca="false">(C748-C749)/0.5</f>
        <v>0.00408721715173499</v>
      </c>
      <c r="G749" s="0" t="n">
        <f aca="false">G748-L748</f>
        <v>32.0289272914959</v>
      </c>
      <c r="H749" s="0" t="n">
        <f aca="false">G749*G749</f>
        <v>1025.85218344393</v>
      </c>
      <c r="I749" s="0" t="n">
        <f aca="false">1000*COUNT(Q$24:Q749)/N$16</f>
        <v>116.832957837142</v>
      </c>
      <c r="J749" s="0" t="n">
        <f aca="false">$F$22*H749+$E$22*G749+$D$22</f>
        <v>774.815893435701</v>
      </c>
      <c r="K749" s="0" t="n">
        <f aca="false">J749/$F$9</f>
        <v>0.406704552063892</v>
      </c>
      <c r="L749" s="0" t="n">
        <f aca="false">K749*M749</f>
        <v>0.00204355120819328</v>
      </c>
      <c r="M749" s="0" t="n">
        <f aca="false">N749</f>
        <v>0.00502465782057991</v>
      </c>
      <c r="N749" s="0" t="n">
        <f aca="false">3600/(B749*N$15)</f>
        <v>0.00502465782057991</v>
      </c>
      <c r="O749" s="0" t="n">
        <f aca="false">ROUND(A749*P$13,0)</f>
        <v>892576</v>
      </c>
      <c r="P749" s="0" t="n">
        <f aca="false">O749-O748</f>
        <v>1257</v>
      </c>
      <c r="Q749" s="0" t="n">
        <f aca="false">F$9*(Q$23-P$13*1000/(P749*N$16))*P$13/SUM(P$24:P749)</f>
        <v>812.317203608773</v>
      </c>
      <c r="R749" s="0" t="n">
        <f aca="false">F$9*((Q$23^2 - (P$13*1000/(P749*N$16))^2)/2)/(1000*COUNT(Q$24:Q749)/N$16)</f>
        <v>812.285319129097</v>
      </c>
    </row>
    <row r="750" customFormat="false" ht="13.8" hidden="false" customHeight="false" outlineLevel="0" collapsed="false">
      <c r="A750" s="0" t="n">
        <f aca="false">SUM(M$23:M750)</f>
        <v>3.57532742330041</v>
      </c>
      <c r="B750" s="0" t="n">
        <f aca="false">C750*3600/1609.344</f>
        <v>71.6420985600565</v>
      </c>
      <c r="C750" s="0" t="n">
        <f aca="false">G750</f>
        <v>32.0268837402877</v>
      </c>
      <c r="D750" s="0" t="n">
        <f aca="false">(C750+C749)/2</f>
        <v>32.0279055158918</v>
      </c>
      <c r="E750" s="0" t="n">
        <f aca="false">F750*$F$9</f>
        <v>7.78636947693293</v>
      </c>
      <c r="F750" s="0" t="n">
        <f aca="false">(C749-C750)/0.5</f>
        <v>0.00408710241639199</v>
      </c>
      <c r="G750" s="0" t="n">
        <f aca="false">G749-L749</f>
        <v>32.0268837402877</v>
      </c>
      <c r="H750" s="0" t="n">
        <f aca="false">G750*G750</f>
        <v>1025.7212821139</v>
      </c>
      <c r="I750" s="0" t="n">
        <f aca="false">1000*COUNT(Q$24:Q750)/N$16</f>
        <v>116.993884776312</v>
      </c>
      <c r="J750" s="0" t="n">
        <f aca="false">$F$22*H750+$E$22*G750+$D$22</f>
        <v>774.744709851815</v>
      </c>
      <c r="K750" s="0" t="n">
        <f aca="false">J750/$F$9</f>
        <v>0.406667187461741</v>
      </c>
      <c r="L750" s="0" t="n">
        <f aca="false">K750*M750</f>
        <v>0.00204349384550065</v>
      </c>
      <c r="M750" s="0" t="n">
        <f aca="false">N750</f>
        <v>0.00502497843077862</v>
      </c>
      <c r="N750" s="0" t="n">
        <f aca="false">3600/(B750*N$15)</f>
        <v>0.00502497843077862</v>
      </c>
      <c r="O750" s="0" t="n">
        <f aca="false">ROUND(A750*P$13,0)</f>
        <v>893832</v>
      </c>
      <c r="P750" s="0" t="n">
        <f aca="false">O750-O749</f>
        <v>1256</v>
      </c>
      <c r="Q750" s="0" t="n">
        <f aca="false">F$9*(Q$23-P$13*1000/(P750*N$16))*P$13/SUM(P$24:P750)</f>
        <v>797.577594826205</v>
      </c>
      <c r="R750" s="0" t="n">
        <f aca="false">F$9*((Q$23^2 - (P$13*1000/(P750*N$16))^2)/2)/(1000*COUNT(Q$24:Q750)/N$16)</f>
        <v>797.881632895145</v>
      </c>
    </row>
    <row r="751" customFormat="false" ht="13.8" hidden="false" customHeight="false" outlineLevel="0" collapsed="false">
      <c r="A751" s="0" t="n">
        <f aca="false">SUM(M$23:M751)</f>
        <v>3.5803527223733</v>
      </c>
      <c r="B751" s="0" t="n">
        <f aca="false">C751*3600/1609.344</f>
        <v>71.6375273945109</v>
      </c>
      <c r="C751" s="0" t="n">
        <f aca="false">G751</f>
        <v>32.0248402464422</v>
      </c>
      <c r="D751" s="0" t="n">
        <f aca="false">(C751+C750)/2</f>
        <v>32.0258619933649</v>
      </c>
      <c r="E751" s="0" t="n">
        <f aca="false">F751*$F$9</f>
        <v>7.78615091272142</v>
      </c>
      <c r="F751" s="0" t="n">
        <f aca="false">(C750-C751)/0.5</f>
        <v>0.00408698769099658</v>
      </c>
      <c r="G751" s="0" t="n">
        <f aca="false">G750-L750</f>
        <v>32.0248402464422</v>
      </c>
      <c r="H751" s="0" t="n">
        <f aca="false">G751*G751</f>
        <v>1025.59039281014</v>
      </c>
      <c r="I751" s="0" t="n">
        <f aca="false">1000*COUNT(Q$24:Q751)/N$16</f>
        <v>117.154811715481</v>
      </c>
      <c r="J751" s="0" t="n">
        <f aca="false">$F$22*H751+$E$22*G751+$D$22</f>
        <v>774.673532318652</v>
      </c>
      <c r="K751" s="0" t="n">
        <f aca="false">J751/$F$9</f>
        <v>0.406629826035643</v>
      </c>
      <c r="L751" s="0" t="n">
        <f aca="false">K751*M751</f>
        <v>0.00204343648778765</v>
      </c>
      <c r="M751" s="0" t="n">
        <f aca="false">N751</f>
        <v>0.00502529907289324</v>
      </c>
      <c r="N751" s="0" t="n">
        <f aca="false">3600/(B751*N$15)</f>
        <v>0.00502529907289324</v>
      </c>
      <c r="O751" s="0" t="n">
        <f aca="false">ROUND(A751*P$13,0)</f>
        <v>895088</v>
      </c>
      <c r="P751" s="0" t="n">
        <f aca="false">O751-O750</f>
        <v>1256</v>
      </c>
      <c r="Q751" s="0" t="n">
        <f aca="false">F$9*(Q$23-P$13*1000/(P751*N$16))*P$13/SUM(P$24:P751)</f>
        <v>796.456920357925</v>
      </c>
      <c r="R751" s="0" t="n">
        <f aca="false">F$9*((Q$23^2 - (P$13*1000/(P751*N$16))^2)/2)/(1000*COUNT(Q$24:Q751)/N$16)</f>
        <v>796.785641641169</v>
      </c>
    </row>
    <row r="752" customFormat="false" ht="13.8" hidden="false" customHeight="false" outlineLevel="0" collapsed="false">
      <c r="A752" s="0" t="n">
        <f aca="false">SUM(M$23:M752)</f>
        <v>3.58537834212023</v>
      </c>
      <c r="B752" s="0" t="n">
        <f aca="false">C752*3600/1609.344</f>
        <v>71.6329563572709</v>
      </c>
      <c r="C752" s="0" t="n">
        <f aca="false">G752</f>
        <v>32.0227968099544</v>
      </c>
      <c r="D752" s="0" t="n">
        <f aca="false">(C752+C751)/2</f>
        <v>32.0238185281983</v>
      </c>
      <c r="E752" s="0" t="n">
        <f aca="false">F752*$F$9</f>
        <v>7.78593236751529</v>
      </c>
      <c r="F752" s="0" t="n">
        <f aca="false">(C751-C752)/0.5</f>
        <v>0.00408687297557719</v>
      </c>
      <c r="G752" s="0" t="n">
        <f aca="false">G751-L751</f>
        <v>32.0227968099544</v>
      </c>
      <c r="H752" s="0" t="n">
        <f aca="false">G752*G752</f>
        <v>1025.45951553162</v>
      </c>
      <c r="I752" s="0" t="n">
        <f aca="false">1000*COUNT(Q$24:Q752)/N$16</f>
        <v>117.315738654651</v>
      </c>
      <c r="J752" s="0" t="n">
        <f aca="false">$F$22*H752+$E$22*G752+$D$22</f>
        <v>774.602360835697</v>
      </c>
      <c r="K752" s="0" t="n">
        <f aca="false">J752/$F$9</f>
        <v>0.406592467785328</v>
      </c>
      <c r="L752" s="0" t="n">
        <f aca="false">K752*M752</f>
        <v>0.00204337913505451</v>
      </c>
      <c r="M752" s="0" t="n">
        <f aca="false">N752</f>
        <v>0.00502561974692895</v>
      </c>
      <c r="N752" s="0" t="n">
        <f aca="false">3600/(B752*N$15)</f>
        <v>0.00502561974692895</v>
      </c>
      <c r="O752" s="0" t="n">
        <f aca="false">ROUND(A752*P$13,0)</f>
        <v>896345</v>
      </c>
      <c r="P752" s="0" t="n">
        <f aca="false">O752-O751</f>
        <v>1257</v>
      </c>
      <c r="Q752" s="0" t="n">
        <f aca="false">F$9*(Q$23-P$13*1000/(P752*N$16))*P$13/SUM(P$24:P752)</f>
        <v>808.896949303156</v>
      </c>
      <c r="R752" s="0" t="n">
        <f aca="false">F$9*((Q$23^2 - (P$13*1000/(P752*N$16))^2)/2)/(1000*COUNT(Q$24:Q752)/N$16)</f>
        <v>808.942581190294</v>
      </c>
    </row>
    <row r="753" customFormat="false" ht="13.8" hidden="false" customHeight="false" outlineLevel="0" collapsed="false">
      <c r="A753" s="0" t="n">
        <f aca="false">SUM(M$23:M753)</f>
        <v>3.59040428257312</v>
      </c>
      <c r="B753" s="0" t="n">
        <f aca="false">C753*3600/1609.344</f>
        <v>71.6283854483253</v>
      </c>
      <c r="C753" s="0" t="n">
        <f aca="false">G753</f>
        <v>32.0207534308193</v>
      </c>
      <c r="D753" s="0" t="n">
        <f aca="false">(C753+C752)/2</f>
        <v>32.0217751203869</v>
      </c>
      <c r="E753" s="0" t="n">
        <f aca="false">F753*$F$9</f>
        <v>7.78571384126041</v>
      </c>
      <c r="F753" s="0" t="n">
        <f aca="false">(C752-C753)/0.5</f>
        <v>0.00408675827010541</v>
      </c>
      <c r="G753" s="0" t="n">
        <f aca="false">G752-L752</f>
        <v>32.0207534308193</v>
      </c>
      <c r="H753" s="0" t="n">
        <f aca="false">G753*G753</f>
        <v>1025.32865027733</v>
      </c>
      <c r="I753" s="0" t="n">
        <f aca="false">1000*COUNT(Q$24:Q753)/N$16</f>
        <v>117.47666559382</v>
      </c>
      <c r="J753" s="0" t="n">
        <f aca="false">$F$22*H753+$E$22*G753+$D$22</f>
        <v>774.531195402435</v>
      </c>
      <c r="K753" s="0" t="n">
        <f aca="false">J753/$F$9</f>
        <v>0.406555112710526</v>
      </c>
      <c r="L753" s="0" t="n">
        <f aca="false">K753*M753</f>
        <v>0.00204332178730145</v>
      </c>
      <c r="M753" s="0" t="n">
        <f aca="false">N753</f>
        <v>0.0050259404528909</v>
      </c>
      <c r="N753" s="0" t="n">
        <f aca="false">3600/(B753*N$15)</f>
        <v>0.0050259404528909</v>
      </c>
      <c r="O753" s="0" t="n">
        <f aca="false">ROUND(A753*P$13,0)</f>
        <v>897601</v>
      </c>
      <c r="P753" s="0" t="n">
        <f aca="false">O753-O752</f>
        <v>1256</v>
      </c>
      <c r="Q753" s="0" t="n">
        <f aca="false">F$9*(Q$23-P$13*1000/(P753*N$16))*P$13/SUM(P$24:P753)</f>
        <v>794.224106872822</v>
      </c>
      <c r="R753" s="0" t="n">
        <f aca="false">F$9*((Q$23^2 - (P$13*1000/(P753*N$16))^2)/2)/(1000*COUNT(Q$24:Q753)/N$16)</f>
        <v>794.602667280508</v>
      </c>
    </row>
    <row r="754" customFormat="false" ht="13.8" hidden="false" customHeight="false" outlineLevel="0" collapsed="false">
      <c r="A754" s="0" t="n">
        <f aca="false">SUM(M$23:M754)</f>
        <v>3.59543054376391</v>
      </c>
      <c r="B754" s="0" t="n">
        <f aca="false">C754*3600/1609.344</f>
        <v>71.6238146676629</v>
      </c>
      <c r="C754" s="0" t="n">
        <f aca="false">G754</f>
        <v>32.018710109032</v>
      </c>
      <c r="D754" s="0" t="n">
        <f aca="false">(C754+C753)/2</f>
        <v>32.0197317699257</v>
      </c>
      <c r="E754" s="0" t="n">
        <f aca="false">F754*$F$9</f>
        <v>7.78549533401092</v>
      </c>
      <c r="F754" s="0" t="n">
        <f aca="false">(C753-C754)/0.5</f>
        <v>0.00408664357460964</v>
      </c>
      <c r="G754" s="0" t="n">
        <f aca="false">G753-L753</f>
        <v>32.018710109032</v>
      </c>
      <c r="H754" s="0" t="n">
        <f aca="false">G754*G754</f>
        <v>1025.19779704623</v>
      </c>
      <c r="I754" s="0" t="n">
        <f aca="false">1000*COUNT(Q$24:Q754)/N$16</f>
        <v>117.63759253299</v>
      </c>
      <c r="J754" s="0" t="n">
        <f aca="false">$F$22*H754+$E$22*G754+$D$22</f>
        <v>774.460036018352</v>
      </c>
      <c r="K754" s="0" t="n">
        <f aca="false">J754/$F$9</f>
        <v>0.406517760810966</v>
      </c>
      <c r="L754" s="0" t="n">
        <f aca="false">K754*M754</f>
        <v>0.00204326444452869</v>
      </c>
      <c r="M754" s="0" t="n">
        <f aca="false">N754</f>
        <v>0.00502626119078428</v>
      </c>
      <c r="N754" s="0" t="n">
        <f aca="false">3600/(B754*N$15)</f>
        <v>0.00502626119078428</v>
      </c>
      <c r="O754" s="0" t="n">
        <f aca="false">ROUND(A754*P$13,0)</f>
        <v>898858</v>
      </c>
      <c r="P754" s="0" t="n">
        <f aca="false">O754-O753</f>
        <v>1257</v>
      </c>
      <c r="Q754" s="0" t="n">
        <f aca="false">F$9*(Q$23-P$13*1000/(P754*N$16))*P$13/SUM(P$24:P754)</f>
        <v>806.632436500286</v>
      </c>
      <c r="R754" s="0" t="n">
        <f aca="false">F$9*((Q$23^2 - (P$13*1000/(P754*N$16))^2)/2)/(1000*COUNT(Q$24:Q754)/N$16)</f>
        <v>806.729331994151</v>
      </c>
    </row>
    <row r="755" customFormat="false" ht="13.8" hidden="false" customHeight="false" outlineLevel="0" collapsed="false">
      <c r="A755" s="0" t="n">
        <f aca="false">SUM(M$23:M755)</f>
        <v>3.60045712572452</v>
      </c>
      <c r="B755" s="0" t="n">
        <f aca="false">C755*3600/1609.344</f>
        <v>71.6192440152727</v>
      </c>
      <c r="C755" s="0" t="n">
        <f aca="false">G755</f>
        <v>32.0166668445875</v>
      </c>
      <c r="D755" s="0" t="n">
        <f aca="false">(C755+C754)/2</f>
        <v>32.0176884768098</v>
      </c>
      <c r="E755" s="0" t="n">
        <f aca="false">F755*$F$9</f>
        <v>7.78527684571268</v>
      </c>
      <c r="F755" s="0" t="n">
        <f aca="false">(C754-C755)/0.5</f>
        <v>0.00408652888906147</v>
      </c>
      <c r="G755" s="0" t="n">
        <f aca="false">G754-L754</f>
        <v>32.0166668445875</v>
      </c>
      <c r="H755" s="0" t="n">
        <f aca="false">G755*G755</f>
        <v>1025.06695583731</v>
      </c>
      <c r="I755" s="0" t="n">
        <f aca="false">1000*COUNT(Q$24:Q755)/N$16</f>
        <v>117.79851947216</v>
      </c>
      <c r="J755" s="0" t="n">
        <f aca="false">$F$22*H755+$E$22*G755+$D$22</f>
        <v>774.388882682933</v>
      </c>
      <c r="K755" s="0" t="n">
        <f aca="false">J755/$F$9</f>
        <v>0.406480412086379</v>
      </c>
      <c r="L755" s="0" t="n">
        <f aca="false">K755*M755</f>
        <v>0.00204320710673644</v>
      </c>
      <c r="M755" s="0" t="n">
        <f aca="false">N755</f>
        <v>0.00502658196061425</v>
      </c>
      <c r="N755" s="0" t="n">
        <f aca="false">3600/(B755*N$15)</f>
        <v>0.00502658196061425</v>
      </c>
      <c r="O755" s="0" t="n">
        <f aca="false">ROUND(A755*P$13,0)</f>
        <v>900114</v>
      </c>
      <c r="P755" s="0" t="n">
        <f aca="false">O755-O754</f>
        <v>1256</v>
      </c>
      <c r="Q755" s="0" t="n">
        <f aca="false">F$9*(Q$23-P$13*1000/(P755*N$16))*P$13/SUM(P$24:P755)</f>
        <v>792.003777474713</v>
      </c>
      <c r="R755" s="0" t="n">
        <f aca="false">F$9*((Q$23^2 - (P$13*1000/(P755*N$16))^2)/2)/(1000*COUNT(Q$24:Q755)/N$16)</f>
        <v>792.43162174149</v>
      </c>
    </row>
    <row r="756" customFormat="false" ht="13.8" hidden="false" customHeight="false" outlineLevel="0" collapsed="false">
      <c r="A756" s="0" t="n">
        <f aca="false">SUM(M$23:M756)</f>
        <v>3.60548402848691</v>
      </c>
      <c r="B756" s="0" t="n">
        <f aca="false">C756*3600/1609.344</f>
        <v>71.6146734911434</v>
      </c>
      <c r="C756" s="0" t="n">
        <f aca="false">G756</f>
        <v>32.0146236374808</v>
      </c>
      <c r="D756" s="0" t="n">
        <f aca="false">(C756+C755)/2</f>
        <v>32.0156452410341</v>
      </c>
      <c r="E756" s="0" t="n">
        <f aca="false">F756*$F$9</f>
        <v>7.78505837639275</v>
      </c>
      <c r="F756" s="0" t="n">
        <f aca="false">(C755-C756)/0.5</f>
        <v>0.00408641421347511</v>
      </c>
      <c r="G756" s="0" t="n">
        <f aca="false">G755-L755</f>
        <v>32.0146236374808</v>
      </c>
      <c r="H756" s="0" t="n">
        <f aca="false">G756*G756</f>
        <v>1024.93612664954</v>
      </c>
      <c r="I756" s="0" t="n">
        <f aca="false">1000*COUNT(Q$24:Q756)/N$16</f>
        <v>117.959446411329</v>
      </c>
      <c r="J756" s="0" t="n">
        <f aca="false">$F$22*H756+$E$22*G756+$D$22</f>
        <v>774.317735395663</v>
      </c>
      <c r="K756" s="0" t="n">
        <f aca="false">J756/$F$9</f>
        <v>0.406443066536495</v>
      </c>
      <c r="L756" s="0" t="n">
        <f aca="false">K756*M756</f>
        <v>0.00204314977392494</v>
      </c>
      <c r="M756" s="0" t="n">
        <f aca="false">N756</f>
        <v>0.00502690276238599</v>
      </c>
      <c r="N756" s="0" t="n">
        <f aca="false">3600/(B756*N$15)</f>
        <v>0.00502690276238599</v>
      </c>
      <c r="O756" s="0" t="n">
        <f aca="false">ROUND(A756*P$13,0)</f>
        <v>901371</v>
      </c>
      <c r="P756" s="0" t="n">
        <f aca="false">O756-O755</f>
        <v>1257</v>
      </c>
      <c r="Q756" s="0" t="n">
        <f aca="false">F$9*(Q$23-P$13*1000/(P756*N$16))*P$13/SUM(P$24:P756)</f>
        <v>804.380567341065</v>
      </c>
      <c r="R756" s="0" t="n">
        <f aca="false">F$9*((Q$23^2 - (P$13*1000/(P756*N$16))^2)/2)/(1000*COUNT(Q$24:Q756)/N$16)</f>
        <v>804.528160556241</v>
      </c>
    </row>
    <row r="757" customFormat="false" ht="13.8" hidden="false" customHeight="false" outlineLevel="0" collapsed="false">
      <c r="A757" s="0" t="n">
        <f aca="false">SUM(M$23:M757)</f>
        <v>3.61051125208301</v>
      </c>
      <c r="B757" s="0" t="n">
        <f aca="false">C757*3600/1609.344</f>
        <v>71.610103095264</v>
      </c>
      <c r="C757" s="0" t="n">
        <f aca="false">G757</f>
        <v>32.0125804877068</v>
      </c>
      <c r="D757" s="0" t="n">
        <f aca="false">(C757+C756)/2</f>
        <v>32.0136020625938</v>
      </c>
      <c r="E757" s="0" t="n">
        <f aca="false">F757*$F$9</f>
        <v>7.78483992605114</v>
      </c>
      <c r="F757" s="0" t="n">
        <f aca="false">(C756-C757)/0.5</f>
        <v>0.00408629954785056</v>
      </c>
      <c r="G757" s="0" t="n">
        <f aca="false">G756-L756</f>
        <v>32.0125804877068</v>
      </c>
      <c r="H757" s="0" t="n">
        <f aca="false">G757*G757</f>
        <v>1024.80530948191</v>
      </c>
      <c r="I757" s="0" t="n">
        <f aca="false">1000*COUNT(Q$24:Q757)/N$16</f>
        <v>118.120373350499</v>
      </c>
      <c r="J757" s="0" t="n">
        <f aca="false">$F$22*H757+$E$22*G757+$D$22</f>
        <v>774.246594156029</v>
      </c>
      <c r="K757" s="0" t="n">
        <f aca="false">J757/$F$9</f>
        <v>0.406405724161043</v>
      </c>
      <c r="L757" s="0" t="n">
        <f aca="false">K757*M757</f>
        <v>0.0020430924460944</v>
      </c>
      <c r="M757" s="0" t="n">
        <f aca="false">N757</f>
        <v>0.00502722359610468</v>
      </c>
      <c r="N757" s="0" t="n">
        <f aca="false">3600/(B757*N$15)</f>
        <v>0.00502722359610468</v>
      </c>
      <c r="O757" s="0" t="n">
        <f aca="false">ROUND(A757*P$13,0)</f>
        <v>902628</v>
      </c>
      <c r="P757" s="0" t="n">
        <f aca="false">O757-O756</f>
        <v>1257</v>
      </c>
      <c r="Q757" s="0" t="n">
        <f aca="false">F$9*(Q$23-P$13*1000/(P757*N$16))*P$13/SUM(P$24:P757)</f>
        <v>803.258895534612</v>
      </c>
      <c r="R757" s="0" t="n">
        <f aca="false">F$9*((Q$23^2 - (P$13*1000/(P757*N$16))^2)/2)/(1000*COUNT(Q$24:Q757)/N$16)</f>
        <v>803.432073144039</v>
      </c>
    </row>
    <row r="758" customFormat="false" ht="13.8" hidden="false" customHeight="false" outlineLevel="0" collapsed="false">
      <c r="A758" s="0" t="n">
        <f aca="false">SUM(M$23:M758)</f>
        <v>3.61553879654479</v>
      </c>
      <c r="B758" s="0" t="n">
        <f aca="false">C758*3600/1609.344</f>
        <v>71.6055328276233</v>
      </c>
      <c r="C758" s="0" t="n">
        <f aca="false">G758</f>
        <v>32.0105373952607</v>
      </c>
      <c r="D758" s="0" t="n">
        <f aca="false">(C758+C757)/2</f>
        <v>32.0115589414838</v>
      </c>
      <c r="E758" s="0" t="n">
        <f aca="false">F758*$F$9</f>
        <v>7.78462149468785</v>
      </c>
      <c r="F758" s="0" t="n">
        <f aca="false">(C757-C758)/0.5</f>
        <v>0.00408618489218782</v>
      </c>
      <c r="G758" s="0" t="n">
        <f aca="false">G757-L757</f>
        <v>32.0105373952607</v>
      </c>
      <c r="H758" s="0" t="n">
        <f aca="false">G758*G758</f>
        <v>1024.67450433339</v>
      </c>
      <c r="I758" s="0" t="n">
        <f aca="false">1000*COUNT(Q$24:Q758)/N$16</f>
        <v>118.281300289669</v>
      </c>
      <c r="J758" s="0" t="n">
        <f aca="false">$F$22*H758+$E$22*G758+$D$22</f>
        <v>774.175458963515</v>
      </c>
      <c r="K758" s="0" t="n">
        <f aca="false">J758/$F$9</f>
        <v>0.406368384959754</v>
      </c>
      <c r="L758" s="0" t="n">
        <f aca="false">K758*M758</f>
        <v>0.00204303512324505</v>
      </c>
      <c r="M758" s="0" t="n">
        <f aca="false">N758</f>
        <v>0.00502754446177548</v>
      </c>
      <c r="N758" s="0" t="n">
        <f aca="false">3600/(B758*N$15)</f>
        <v>0.00502754446177548</v>
      </c>
      <c r="O758" s="0" t="n">
        <f aca="false">ROUND(A758*P$13,0)</f>
        <v>903885</v>
      </c>
      <c r="P758" s="0" t="n">
        <f aca="false">O758-O757</f>
        <v>1257</v>
      </c>
      <c r="Q758" s="0" t="n">
        <f aca="false">F$9*(Q$23-P$13*1000/(P758*N$16))*P$13/SUM(P$24:P758)</f>
        <v>802.140347611818</v>
      </c>
      <c r="R758" s="0" t="n">
        <f aca="false">F$9*((Q$23^2 - (P$13*1000/(P758*N$16))^2)/2)/(1000*COUNT(Q$24:Q758)/N$16)</f>
        <v>802.338968282618</v>
      </c>
    </row>
    <row r="759" customFormat="false" ht="13.8" hidden="false" customHeight="false" outlineLevel="0" collapsed="false">
      <c r="A759" s="0" t="n">
        <f aca="false">SUM(M$23:M759)</f>
        <v>3.62056666190419</v>
      </c>
      <c r="B759" s="0" t="n">
        <f aca="false">C759*3600/1609.344</f>
        <v>71.6009626882102</v>
      </c>
      <c r="C759" s="0" t="n">
        <f aca="false">G759</f>
        <v>32.0084943601375</v>
      </c>
      <c r="D759" s="0" t="n">
        <f aca="false">(C759+C758)/2</f>
        <v>32.0095158776991</v>
      </c>
      <c r="E759" s="0" t="n">
        <f aca="false">F759*$F$9</f>
        <v>7.78440308230287</v>
      </c>
      <c r="F759" s="0" t="n">
        <f aca="false">(C758-C759)/0.5</f>
        <v>0.00408607024648688</v>
      </c>
      <c r="G759" s="0" t="n">
        <f aca="false">G758-L758</f>
        <v>32.0084943601375</v>
      </c>
      <c r="H759" s="0" t="n">
        <f aca="false">G759*G759</f>
        <v>1024.54371120295</v>
      </c>
      <c r="I759" s="0" t="n">
        <f aca="false">1000*COUNT(Q$24:Q759)/N$16</f>
        <v>118.442227228838</v>
      </c>
      <c r="J759" s="0" t="n">
        <f aca="false">$F$22*H759+$E$22*G759+$D$22</f>
        <v>774.104329817607</v>
      </c>
      <c r="K759" s="0" t="n">
        <f aca="false">J759/$F$9</f>
        <v>0.406331048932356</v>
      </c>
      <c r="L759" s="0" t="n">
        <f aca="false">K759*M759</f>
        <v>0.00204297780537711</v>
      </c>
      <c r="M759" s="0" t="n">
        <f aca="false">N759</f>
        <v>0.00502786535940357</v>
      </c>
      <c r="N759" s="0" t="n">
        <f aca="false">3600/(B759*N$15)</f>
        <v>0.00502786535940357</v>
      </c>
      <c r="O759" s="0" t="n">
        <f aca="false">ROUND(A759*P$13,0)</f>
        <v>905142</v>
      </c>
      <c r="P759" s="0" t="n">
        <f aca="false">O759-O758</f>
        <v>1257</v>
      </c>
      <c r="Q759" s="0" t="n">
        <f aca="false">F$9*(Q$23-P$13*1000/(P759*N$16))*P$13/SUM(P$24:P759)</f>
        <v>801.024910540692</v>
      </c>
      <c r="R759" s="0" t="n">
        <f aca="false">F$9*((Q$23^2 - (P$13*1000/(P759*N$16))^2)/2)/(1000*COUNT(Q$24:Q759)/N$16)</f>
        <v>801.248833814843</v>
      </c>
    </row>
    <row r="760" customFormat="false" ht="13.8" hidden="false" customHeight="false" outlineLevel="0" collapsed="false">
      <c r="A760" s="0" t="n">
        <f aca="false">SUM(M$23:M760)</f>
        <v>3.62559484819318</v>
      </c>
      <c r="B760" s="0" t="n">
        <f aca="false">C760*3600/1609.344</f>
        <v>71.5963926770135</v>
      </c>
      <c r="C760" s="0" t="n">
        <f aca="false">G760</f>
        <v>32.0064513823321</v>
      </c>
      <c r="D760" s="0" t="n">
        <f aca="false">(C760+C759)/2</f>
        <v>32.0074728712348</v>
      </c>
      <c r="E760" s="0" t="n">
        <f aca="false">F760*$F$9</f>
        <v>7.78418468889621</v>
      </c>
      <c r="F760" s="0" t="n">
        <f aca="false">(C759-C760)/0.5</f>
        <v>0.00408595561074776</v>
      </c>
      <c r="G760" s="0" t="n">
        <f aca="false">G759-L759</f>
        <v>32.0064513823321</v>
      </c>
      <c r="H760" s="0" t="n">
        <f aca="false">G760*G760</f>
        <v>1024.41293008959</v>
      </c>
      <c r="I760" s="0" t="n">
        <f aca="false">1000*COUNT(Q$24:Q760)/N$16</f>
        <v>118.603154168008</v>
      </c>
      <c r="J760" s="0" t="n">
        <f aca="false">$F$22*H760+$E$22*G760+$D$22</f>
        <v>774.033206717791</v>
      </c>
      <c r="K760" s="0" t="n">
        <f aca="false">J760/$F$9</f>
        <v>0.406293716078582</v>
      </c>
      <c r="L760" s="0" t="n">
        <f aca="false">K760*M760</f>
        <v>0.0020429204924908</v>
      </c>
      <c r="M760" s="0" t="n">
        <f aca="false">N760</f>
        <v>0.00502818628899414</v>
      </c>
      <c r="N760" s="0" t="n">
        <f aca="false">3600/(B760*N$15)</f>
        <v>0.00502818628899414</v>
      </c>
      <c r="O760" s="0" t="n">
        <f aca="false">ROUND(A760*P$13,0)</f>
        <v>906399</v>
      </c>
      <c r="P760" s="0" t="n">
        <f aca="false">O760-O759</f>
        <v>1257</v>
      </c>
      <c r="Q760" s="0" t="n">
        <f aca="false">F$9*(Q$23-P$13*1000/(P760*N$16))*P$13/SUM(P$24:P760)</f>
        <v>799.912571361628</v>
      </c>
      <c r="R760" s="0" t="n">
        <f aca="false">F$9*((Q$23^2 - (P$13*1000/(P760*N$16))^2)/2)/(1000*COUNT(Q$24:Q760)/N$16)</f>
        <v>800.161657649558</v>
      </c>
    </row>
    <row r="761" customFormat="false" ht="13.8" hidden="false" customHeight="false" outlineLevel="0" collapsed="false">
      <c r="A761" s="0" t="n">
        <f aca="false">SUM(M$23:M761)</f>
        <v>3.63062335544374</v>
      </c>
      <c r="B761" s="0" t="n">
        <f aca="false">C761*3600/1609.344</f>
        <v>71.5918227940221</v>
      </c>
      <c r="C761" s="0" t="n">
        <f aca="false">G761</f>
        <v>32.0044084618396</v>
      </c>
      <c r="D761" s="0" t="n">
        <f aca="false">(C761+C760)/2</f>
        <v>32.0054299220859</v>
      </c>
      <c r="E761" s="0" t="n">
        <f aca="false">F761*$F$9</f>
        <v>7.78396631449495</v>
      </c>
      <c r="F761" s="0" t="n">
        <f aca="false">(C760-C761)/0.5</f>
        <v>0.00408584098498466</v>
      </c>
      <c r="G761" s="0" t="n">
        <f aca="false">G760-L760</f>
        <v>32.0044084618396</v>
      </c>
      <c r="H761" s="0" t="n">
        <f aca="false">G761*G761</f>
        <v>1024.28216099227</v>
      </c>
      <c r="I761" s="0" t="n">
        <f aca="false">1000*COUNT(Q$24:Q761)/N$16</f>
        <v>118.764081107177</v>
      </c>
      <c r="J761" s="0" t="n">
        <f aca="false">$F$22*H761+$E$22*G761+$D$22</f>
        <v>773.962089663553</v>
      </c>
      <c r="K761" s="0" t="n">
        <f aca="false">J761/$F$9</f>
        <v>0.406256386398159</v>
      </c>
      <c r="L761" s="0" t="n">
        <f aca="false">K761*M761</f>
        <v>0.00204286318458635</v>
      </c>
      <c r="M761" s="0" t="n">
        <f aca="false">N761</f>
        <v>0.00502850725055236</v>
      </c>
      <c r="N761" s="0" t="n">
        <f aca="false">3600/(B761*N$15)</f>
        <v>0.00502850725055236</v>
      </c>
      <c r="O761" s="0" t="n">
        <f aca="false">ROUND(A761*P$13,0)</f>
        <v>907656</v>
      </c>
      <c r="P761" s="0" t="n">
        <f aca="false">O761-O760</f>
        <v>1257</v>
      </c>
      <c r="Q761" s="0" t="n">
        <f aca="false">F$9*(Q$23-P$13*1000/(P761*N$16))*P$13/SUM(P$24:P761)</f>
        <v>798.803317186906</v>
      </c>
      <c r="R761" s="0" t="n">
        <f aca="false">F$9*((Q$23^2 - (P$13*1000/(P761*N$16))^2)/2)/(1000*COUNT(Q$24:Q761)/N$16)</f>
        <v>799.077427761144</v>
      </c>
    </row>
    <row r="762" customFormat="false" ht="13.8" hidden="false" customHeight="false" outlineLevel="0" collapsed="false">
      <c r="A762" s="0" t="n">
        <f aca="false">SUM(M$23:M762)</f>
        <v>3.63565218368782</v>
      </c>
      <c r="B762" s="0" t="n">
        <f aca="false">C762*3600/1609.344</f>
        <v>71.5872530392248</v>
      </c>
      <c r="C762" s="0" t="n">
        <f aca="false">G762</f>
        <v>32.002365598655</v>
      </c>
      <c r="D762" s="0" t="n">
        <f aca="false">(C762+C761)/2</f>
        <v>32.0033870302473</v>
      </c>
      <c r="E762" s="0" t="n">
        <f aca="false">F762*$F$9</f>
        <v>7.78374795904492</v>
      </c>
      <c r="F762" s="0" t="n">
        <f aca="false">(C761-C762)/0.5</f>
        <v>0.00408572636916915</v>
      </c>
      <c r="G762" s="0" t="n">
        <f aca="false">G761-L761</f>
        <v>32.002365598655</v>
      </c>
      <c r="H762" s="0" t="n">
        <f aca="false">G762*G762</f>
        <v>1024.15140390998</v>
      </c>
      <c r="I762" s="0" t="n">
        <f aca="false">1000*COUNT(Q$24:Q762)/N$16</f>
        <v>118.925008046347</v>
      </c>
      <c r="J762" s="0" t="n">
        <f aca="false">$F$22*H762+$E$22*G762+$D$22</f>
        <v>773.890978654378</v>
      </c>
      <c r="K762" s="0" t="n">
        <f aca="false">J762/$F$9</f>
        <v>0.406219059890819</v>
      </c>
      <c r="L762" s="0" t="n">
        <f aca="false">K762*M762</f>
        <v>0.00204280588166397</v>
      </c>
      <c r="M762" s="0" t="n">
        <f aca="false">N762</f>
        <v>0.00502882824408342</v>
      </c>
      <c r="N762" s="0" t="n">
        <f aca="false">3600/(B762*N$15)</f>
        <v>0.00502882824408342</v>
      </c>
      <c r="O762" s="0" t="n">
        <f aca="false">ROUND(A762*P$13,0)</f>
        <v>908913</v>
      </c>
      <c r="P762" s="0" t="n">
        <f aca="false">O762-O761</f>
        <v>1257</v>
      </c>
      <c r="Q762" s="0" t="n">
        <f aca="false">F$9*(Q$23-P$13*1000/(P762*N$16))*P$13/SUM(P$24:P762)</f>
        <v>797.697135200194</v>
      </c>
      <c r="R762" s="0" t="n">
        <f aca="false">F$9*((Q$23^2 - (P$13*1000/(P762*N$16))^2)/2)/(1000*COUNT(Q$24:Q762)/N$16)</f>
        <v>797.996132189072</v>
      </c>
    </row>
    <row r="763" customFormat="false" ht="13.8" hidden="false" customHeight="false" outlineLevel="0" collapsed="false">
      <c r="A763" s="0" t="n">
        <f aca="false">SUM(M$23:M763)</f>
        <v>3.64068133295741</v>
      </c>
      <c r="B763" s="0" t="n">
        <f aca="false">C763*3600/1609.344</f>
        <v>71.5826834126105</v>
      </c>
      <c r="C763" s="0" t="n">
        <f aca="false">G763</f>
        <v>32.0003227927734</v>
      </c>
      <c r="D763" s="0" t="n">
        <f aca="false">(C763+C762)/2</f>
        <v>32.0013441957142</v>
      </c>
      <c r="E763" s="0" t="n">
        <f aca="false">F763*$F$9</f>
        <v>7.78352962260029</v>
      </c>
      <c r="F763" s="0" t="n">
        <f aca="false">(C762-C763)/0.5</f>
        <v>0.00408561176332967</v>
      </c>
      <c r="G763" s="0" t="n">
        <f aca="false">G762-L762</f>
        <v>32.0003227927734</v>
      </c>
      <c r="H763" s="0" t="n">
        <f aca="false">G763*G763</f>
        <v>1024.02065884169</v>
      </c>
      <c r="I763" s="0" t="n">
        <f aca="false">1000*COUNT(Q$24:Q763)/N$16</f>
        <v>119.085934985517</v>
      </c>
      <c r="J763" s="0" t="n">
        <f aca="false">$F$22*H763+$E$22*G763+$D$22</f>
        <v>773.819873689752</v>
      </c>
      <c r="K763" s="0" t="n">
        <f aca="false">J763/$F$9</f>
        <v>0.406181736556292</v>
      </c>
      <c r="L763" s="0" t="n">
        <f aca="false">K763*M763</f>
        <v>0.00204274858372388</v>
      </c>
      <c r="M763" s="0" t="n">
        <f aca="false">N763</f>
        <v>0.00502914926959249</v>
      </c>
      <c r="N763" s="0" t="n">
        <f aca="false">3600/(B763*N$15)</f>
        <v>0.00502914926959249</v>
      </c>
      <c r="O763" s="0" t="n">
        <f aca="false">ROUND(A763*P$13,0)</f>
        <v>910170</v>
      </c>
      <c r="P763" s="0" t="n">
        <f aca="false">O763-O762</f>
        <v>1257</v>
      </c>
      <c r="Q763" s="0" t="n">
        <f aca="false">F$9*(Q$23-P$13*1000/(P763*N$16))*P$13/SUM(P$24:P763)</f>
        <v>796.594012656055</v>
      </c>
      <c r="R763" s="0" t="n">
        <f aca="false">F$9*((Q$23^2 - (P$13*1000/(P763*N$16))^2)/2)/(1000*COUNT(Q$24:Q763)/N$16)</f>
        <v>796.917759037465</v>
      </c>
    </row>
    <row r="764" customFormat="false" ht="13.8" hidden="false" customHeight="false" outlineLevel="0" collapsed="false">
      <c r="A764" s="0" t="n">
        <f aca="false">SUM(M$23:M764)</f>
        <v>3.6457108032845</v>
      </c>
      <c r="B764" s="0" t="n">
        <f aca="false">C764*3600/1609.344</f>
        <v>71.578113914168</v>
      </c>
      <c r="C764" s="0" t="n">
        <f aca="false">G764</f>
        <v>31.9982800441897</v>
      </c>
      <c r="D764" s="0" t="n">
        <f aca="false">(C764+C763)/2</f>
        <v>31.9993014184815</v>
      </c>
      <c r="E764" s="0" t="n">
        <f aca="false">F764*$F$9</f>
        <v>7.78331130512044</v>
      </c>
      <c r="F764" s="0" t="n">
        <f aca="false">(C763-C764)/0.5</f>
        <v>0.00408549716744489</v>
      </c>
      <c r="G764" s="0" t="n">
        <f aca="false">G763-L763</f>
        <v>31.9982800441897</v>
      </c>
      <c r="H764" s="0" t="n">
        <f aca="false">G764*G764</f>
        <v>1023.88992578639</v>
      </c>
      <c r="I764" s="0" t="n">
        <f aca="false">1000*COUNT(Q$24:Q764)/N$16</f>
        <v>119.246861924686</v>
      </c>
      <c r="J764" s="0" t="n">
        <f aca="false">$F$22*H764+$E$22*G764+$D$22</f>
        <v>773.74877476916</v>
      </c>
      <c r="K764" s="0" t="n">
        <f aca="false">J764/$F$9</f>
        <v>0.406144416394307</v>
      </c>
      <c r="L764" s="0" t="n">
        <f aca="false">K764*M764</f>
        <v>0.00204269129076632</v>
      </c>
      <c r="M764" s="0" t="n">
        <f aca="false">N764</f>
        <v>0.00502947032708475</v>
      </c>
      <c r="N764" s="0" t="n">
        <f aca="false">3600/(B764*N$15)</f>
        <v>0.00502947032708475</v>
      </c>
      <c r="O764" s="0" t="n">
        <f aca="false">ROUND(A764*P$13,0)</f>
        <v>911428</v>
      </c>
      <c r="P764" s="0" t="n">
        <f aca="false">O764-O763</f>
        <v>1258</v>
      </c>
      <c r="Q764" s="0" t="n">
        <f aca="false">F$9*(Q$23-P$13*1000/(P764*N$16))*P$13/SUM(P$24:P764)</f>
        <v>808.805640335823</v>
      </c>
      <c r="R764" s="0" t="n">
        <f aca="false">F$9*((Q$23^2 - (P$13*1000/(P764*N$16))^2)/2)/(1000*COUNT(Q$24:Q764)/N$16)</f>
        <v>808.84657324144</v>
      </c>
    </row>
    <row r="765" customFormat="false" ht="13.8" hidden="false" customHeight="false" outlineLevel="0" collapsed="false">
      <c r="A765" s="0" t="n">
        <f aca="false">SUM(M$23:M765)</f>
        <v>3.65074059470106</v>
      </c>
      <c r="B765" s="0" t="n">
        <f aca="false">C765*3600/1609.344</f>
        <v>71.5735445438862</v>
      </c>
      <c r="C765" s="0" t="n">
        <f aca="false">G765</f>
        <v>31.9962373528989</v>
      </c>
      <c r="D765" s="0" t="n">
        <f aca="false">(C765+C764)/2</f>
        <v>31.9972586985443</v>
      </c>
      <c r="E765" s="0" t="n">
        <f aca="false">F765*$F$9</f>
        <v>7.78309300664598</v>
      </c>
      <c r="F765" s="0" t="n">
        <f aca="false">(C764-C765)/0.5</f>
        <v>0.00408538258153612</v>
      </c>
      <c r="G765" s="0" t="n">
        <f aca="false">G764-L764</f>
        <v>31.9962373528989</v>
      </c>
      <c r="H765" s="0" t="n">
        <f aca="false">G765*G765</f>
        <v>1023.75920474304</v>
      </c>
      <c r="I765" s="0" t="n">
        <f aca="false">1000*COUNT(Q$24:Q765)/N$16</f>
        <v>119.407788863856</v>
      </c>
      <c r="J765" s="0" t="n">
        <f aca="false">$F$22*H765+$E$22*G765+$D$22</f>
        <v>773.677681892089</v>
      </c>
      <c r="K765" s="0" t="n">
        <f aca="false">J765/$F$9</f>
        <v>0.406107099404595</v>
      </c>
      <c r="L765" s="0" t="n">
        <f aca="false">K765*M765</f>
        <v>0.0020426340027915</v>
      </c>
      <c r="M765" s="0" t="n">
        <f aca="false">N765</f>
        <v>0.0050297914165654</v>
      </c>
      <c r="N765" s="0" t="n">
        <f aca="false">3600/(B765*N$15)</f>
        <v>0.0050297914165654</v>
      </c>
      <c r="O765" s="0" t="n">
        <f aca="false">ROUND(A765*P$13,0)</f>
        <v>912685</v>
      </c>
      <c r="P765" s="0" t="n">
        <f aca="false">O765-O764</f>
        <v>1257</v>
      </c>
      <c r="Q765" s="0" t="n">
        <f aca="false">F$9*(Q$23-P$13*1000/(P765*N$16))*P$13/SUM(P$24:P765)</f>
        <v>794.396023723895</v>
      </c>
      <c r="R765" s="0" t="n">
        <f aca="false">F$9*((Q$23^2 - (P$13*1000/(P765*N$16))^2)/2)/(1000*COUNT(Q$24:Q765)/N$16)</f>
        <v>794.769732732782</v>
      </c>
    </row>
    <row r="766" customFormat="false" ht="13.8" hidden="false" customHeight="false" outlineLevel="0" collapsed="false">
      <c r="A766" s="0" t="n">
        <f aca="false">SUM(M$23:M766)</f>
        <v>3.6557707072391</v>
      </c>
      <c r="B766" s="0" t="n">
        <f aca="false">C766*3600/1609.344</f>
        <v>71.568975301754</v>
      </c>
      <c r="C766" s="0" t="n">
        <f aca="false">G766</f>
        <v>31.9941947188961</v>
      </c>
      <c r="D766" s="0" t="n">
        <f aca="false">(C766+C765)/2</f>
        <v>31.9952160358975</v>
      </c>
      <c r="E766" s="0" t="n">
        <f aca="false">F766*$F$9</f>
        <v>7.7828747271363</v>
      </c>
      <c r="F766" s="0" t="n">
        <f aca="false">(C765-C766)/0.5</f>
        <v>0.00408526800558207</v>
      </c>
      <c r="G766" s="0" t="n">
        <f aca="false">G765-L765</f>
        <v>31.9941947188961</v>
      </c>
      <c r="H766" s="0" t="n">
        <f aca="false">G766*G766</f>
        <v>1023.62849571064</v>
      </c>
      <c r="I766" s="0" t="n">
        <f aca="false">1000*COUNT(Q$24:Q766)/N$16</f>
        <v>119.568715803025</v>
      </c>
      <c r="J766" s="0" t="n">
        <f aca="false">$F$22*H766+$E$22*G766+$D$22</f>
        <v>773.606595058025</v>
      </c>
      <c r="K766" s="0" t="n">
        <f aca="false">J766/$F$9</f>
        <v>0.406069785586886</v>
      </c>
      <c r="L766" s="0" t="n">
        <f aca="false">K766*M766</f>
        <v>0.00204257671979965</v>
      </c>
      <c r="M766" s="0" t="n">
        <f aca="false">N766</f>
        <v>0.00503011253803961</v>
      </c>
      <c r="N766" s="0" t="n">
        <f aca="false">3600/(B766*N$15)</f>
        <v>0.00503011253803961</v>
      </c>
      <c r="O766" s="0" t="n">
        <f aca="false">ROUND(A766*P$13,0)</f>
        <v>913943</v>
      </c>
      <c r="P766" s="0" t="n">
        <f aca="false">O766-O765</f>
        <v>1258</v>
      </c>
      <c r="Q766" s="0" t="n">
        <f aca="false">F$9*(Q$23-P$13*1000/(P766*N$16))*P$13/SUM(P$24:P766)</f>
        <v>806.57703251802</v>
      </c>
      <c r="R766" s="0" t="n">
        <f aca="false">F$9*((Q$23^2 - (P$13*1000/(P766*N$16))^2)/2)/(1000*COUNT(Q$24:Q766)/N$16)</f>
        <v>806.669328091396</v>
      </c>
    </row>
    <row r="767" customFormat="false" ht="13.8" hidden="false" customHeight="false" outlineLevel="0" collapsed="false">
      <c r="A767" s="0" t="n">
        <f aca="false">SUM(M$23:M767)</f>
        <v>3.66080114093062</v>
      </c>
      <c r="B767" s="0" t="n">
        <f aca="false">C767*3600/1609.344</f>
        <v>71.5644061877602</v>
      </c>
      <c r="C767" s="0" t="n">
        <f aca="false">G767</f>
        <v>31.9921521421763</v>
      </c>
      <c r="D767" s="0" t="n">
        <f aca="false">(C767+C766)/2</f>
        <v>31.9931734305362</v>
      </c>
      <c r="E767" s="0" t="n">
        <f aca="false">F767*$F$9</f>
        <v>7.78265646661847</v>
      </c>
      <c r="F767" s="0" t="n">
        <f aca="false">(C766-C767)/0.5</f>
        <v>0.00408515343959692</v>
      </c>
      <c r="G767" s="0" t="n">
        <f aca="false">G766-L766</f>
        <v>31.9921521421763</v>
      </c>
      <c r="H767" s="0" t="n">
        <f aca="false">G767*G767</f>
        <v>1023.49779868816</v>
      </c>
      <c r="I767" s="0" t="n">
        <f aca="false">1000*COUNT(Q$24:Q767)/N$16</f>
        <v>119.729642742195</v>
      </c>
      <c r="J767" s="0" t="n">
        <f aca="false">$F$22*H767+$E$22*G767+$D$22</f>
        <v>773.535514266452</v>
      </c>
      <c r="K767" s="0" t="n">
        <f aca="false">J767/$F$9</f>
        <v>0.40603247494091</v>
      </c>
      <c r="L767" s="0" t="n">
        <f aca="false">K767*M767</f>
        <v>0.00204251944179099</v>
      </c>
      <c r="M767" s="0" t="n">
        <f aca="false">N767</f>
        <v>0.00503043369151258</v>
      </c>
      <c r="N767" s="0" t="n">
        <f aca="false">3600/(B767*N$15)</f>
        <v>0.00503043369151258</v>
      </c>
      <c r="O767" s="0" t="n">
        <f aca="false">ROUND(A767*P$13,0)</f>
        <v>915200</v>
      </c>
      <c r="P767" s="0" t="n">
        <f aca="false">O767-O766</f>
        <v>1257</v>
      </c>
      <c r="Q767" s="0" t="n">
        <f aca="false">F$9*(Q$23-P$13*1000/(P767*N$16))*P$13/SUM(P$24:P767)</f>
        <v>792.210130945267</v>
      </c>
      <c r="R767" s="0" t="n">
        <f aca="false">F$9*((Q$23^2 - (P$13*1000/(P767*N$16))^2)/2)/(1000*COUNT(Q$24:Q767)/N$16)</f>
        <v>792.633254956619</v>
      </c>
    </row>
    <row r="768" customFormat="false" ht="13.8" hidden="false" customHeight="false" outlineLevel="0" collapsed="false">
      <c r="A768" s="0" t="n">
        <f aca="false">SUM(M$23:M768)</f>
        <v>3.6658318958076</v>
      </c>
      <c r="B768" s="0" t="n">
        <f aca="false">C768*3600/1609.344</f>
        <v>71.5598372018936</v>
      </c>
      <c r="C768" s="0" t="n">
        <f aca="false">G768</f>
        <v>31.9901096227345</v>
      </c>
      <c r="D768" s="0" t="n">
        <f aca="false">(C768+C767)/2</f>
        <v>31.9911308824554</v>
      </c>
      <c r="E768" s="0" t="n">
        <f aca="false">F768*$F$9</f>
        <v>7.7824382250925</v>
      </c>
      <c r="F768" s="0" t="n">
        <f aca="false">(C767-C768)/0.5</f>
        <v>0.00408503888358069</v>
      </c>
      <c r="G768" s="0" t="n">
        <f aca="false">G767-L767</f>
        <v>31.9901096227345</v>
      </c>
      <c r="H768" s="0" t="n">
        <f aca="false">G768*G768</f>
        <v>1023.36711367457</v>
      </c>
      <c r="I768" s="0" t="n">
        <f aca="false">1000*COUNT(Q$24:Q768)/N$16</f>
        <v>119.890569681365</v>
      </c>
      <c r="J768" s="0" t="n">
        <f aca="false">$F$22*H768+$E$22*G768+$D$22</f>
        <v>773.464439516858</v>
      </c>
      <c r="K768" s="0" t="n">
        <f aca="false">J768/$F$9</f>
        <v>0.405995167466397</v>
      </c>
      <c r="L768" s="0" t="n">
        <f aca="false">K768*M768</f>
        <v>0.00204246216876574</v>
      </c>
      <c r="M768" s="0" t="n">
        <f aca="false">N768</f>
        <v>0.00503075487698949</v>
      </c>
      <c r="N768" s="0" t="n">
        <f aca="false">3600/(B768*N$15)</f>
        <v>0.00503075487698949</v>
      </c>
      <c r="O768" s="0" t="n">
        <f aca="false">ROUND(A768*P$13,0)</f>
        <v>916458</v>
      </c>
      <c r="P768" s="0" t="n">
        <f aca="false">O768-O767</f>
        <v>1258</v>
      </c>
      <c r="Q768" s="0" t="n">
        <f aca="false">F$9*(Q$23-P$13*1000/(P768*N$16))*P$13/SUM(P$24:P768)</f>
        <v>804.360672500645</v>
      </c>
      <c r="R768" s="0" t="n">
        <f aca="false">F$9*((Q$23^2 - (P$13*1000/(P768*N$16))^2)/2)/(1000*COUNT(Q$24:Q768)/N$16)</f>
        <v>804.503772848198</v>
      </c>
    </row>
    <row r="769" customFormat="false" ht="13.8" hidden="false" customHeight="false" outlineLevel="0" collapsed="false">
      <c r="A769" s="0" t="n">
        <f aca="false">SUM(M$23:M769)</f>
        <v>3.67086297190208</v>
      </c>
      <c r="B769" s="0" t="n">
        <f aca="false">C769*3600/1609.344</f>
        <v>71.5552683441431</v>
      </c>
      <c r="C769" s="0" t="n">
        <f aca="false">G769</f>
        <v>31.9880671605657</v>
      </c>
      <c r="D769" s="0" t="n">
        <f aca="false">(C769+C768)/2</f>
        <v>31.9890883916501</v>
      </c>
      <c r="E769" s="0" t="n">
        <f aca="false">F769*$F$9</f>
        <v>7.78222000255838</v>
      </c>
      <c r="F769" s="0" t="n">
        <f aca="false">(C768-C769)/0.5</f>
        <v>0.00408492433753338</v>
      </c>
      <c r="G769" s="0" t="n">
        <f aca="false">G768-L768</f>
        <v>31.9880671605657</v>
      </c>
      <c r="H769" s="0" t="n">
        <f aca="false">G769*G769</f>
        <v>1023.23644066886</v>
      </c>
      <c r="I769" s="0" t="n">
        <f aca="false">1000*COUNT(Q$24:Q769)/N$16</f>
        <v>120.051496620534</v>
      </c>
      <c r="J769" s="0" t="n">
        <f aca="false">$F$22*H769+$E$22*G769+$D$22</f>
        <v>773.393370808729</v>
      </c>
      <c r="K769" s="0" t="n">
        <f aca="false">J769/$F$9</f>
        <v>0.405957863163077</v>
      </c>
      <c r="L769" s="0" t="n">
        <f aca="false">K769*M769</f>
        <v>0.00204240490072412</v>
      </c>
      <c r="M769" s="0" t="n">
        <f aca="false">N769</f>
        <v>0.00503107609447553</v>
      </c>
      <c r="N769" s="0" t="n">
        <f aca="false">3600/(B769*N$15)</f>
        <v>0.00503107609447553</v>
      </c>
      <c r="O769" s="0" t="n">
        <f aca="false">ROUND(A769*P$13,0)</f>
        <v>917716</v>
      </c>
      <c r="P769" s="0" t="n">
        <f aca="false">O769-O768</f>
        <v>1258</v>
      </c>
      <c r="Q769" s="0" t="n">
        <f aca="false">F$9*(Q$23-P$13*1000/(P769*N$16))*P$13/SUM(P$24:P769)</f>
        <v>803.256615696393</v>
      </c>
      <c r="R769" s="0" t="n">
        <f aca="false">F$9*((Q$23^2 - (P$13*1000/(P769*N$16))^2)/2)/(1000*COUNT(Q$24:Q769)/N$16)</f>
        <v>803.425349560197</v>
      </c>
    </row>
    <row r="770" customFormat="false" ht="13.8" hidden="false" customHeight="false" outlineLevel="0" collapsed="false">
      <c r="A770" s="0" t="n">
        <f aca="false">SUM(M$23:M770)</f>
        <v>3.67589436924606</v>
      </c>
      <c r="B770" s="0" t="n">
        <f aca="false">C770*3600/1609.344</f>
        <v>71.5506996144976</v>
      </c>
      <c r="C770" s="0" t="n">
        <f aca="false">G770</f>
        <v>31.986024755665</v>
      </c>
      <c r="D770" s="0" t="n">
        <f aca="false">(C770+C769)/2</f>
        <v>31.9870459581154</v>
      </c>
      <c r="E770" s="0" t="n">
        <f aca="false">F770*$F$9</f>
        <v>7.78200179900257</v>
      </c>
      <c r="F770" s="0" t="n">
        <f aca="false">(C769-C770)/0.5</f>
        <v>0.00408480980144788</v>
      </c>
      <c r="G770" s="0" t="n">
        <f aca="false">G769-L769</f>
        <v>31.986024755665</v>
      </c>
      <c r="H770" s="0" t="n">
        <f aca="false">G770*G770</f>
        <v>1023.10577967002</v>
      </c>
      <c r="I770" s="0" t="n">
        <f aca="false">1000*COUNT(Q$24:Q770)/N$16</f>
        <v>120.212423559704</v>
      </c>
      <c r="J770" s="0" t="n">
        <f aca="false">$F$22*H770+$E$22*G770+$D$22</f>
        <v>773.322308141549</v>
      </c>
      <c r="K770" s="0" t="n">
        <f aca="false">J770/$F$9</f>
        <v>0.405920562030681</v>
      </c>
      <c r="L770" s="0" t="n">
        <f aca="false">K770*M770</f>
        <v>0.00204234763766637</v>
      </c>
      <c r="M770" s="0" t="n">
        <f aca="false">N770</f>
        <v>0.00503139734397589</v>
      </c>
      <c r="N770" s="0" t="n">
        <f aca="false">3600/(B770*N$15)</f>
        <v>0.00503139734397589</v>
      </c>
      <c r="O770" s="0" t="n">
        <f aca="false">ROUND(A770*P$13,0)</f>
        <v>918974</v>
      </c>
      <c r="P770" s="0" t="n">
        <f aca="false">O770-O769</f>
        <v>1258</v>
      </c>
      <c r="Q770" s="0" t="n">
        <f aca="false">F$9*(Q$23-P$13*1000/(P770*N$16))*P$13/SUM(P$24:P770)</f>
        <v>802.155585570735</v>
      </c>
      <c r="R770" s="0" t="n">
        <f aca="false">F$9*((Q$23^2 - (P$13*1000/(P770*N$16))^2)/2)/(1000*COUNT(Q$24:Q770)/N$16)</f>
        <v>802.349813617011</v>
      </c>
    </row>
    <row r="771" customFormat="false" ht="13.8" hidden="false" customHeight="false" outlineLevel="0" collapsed="false">
      <c r="A771" s="0" t="n">
        <f aca="false">SUM(M$23:M771)</f>
        <v>3.68092608787155</v>
      </c>
      <c r="B771" s="0" t="n">
        <f aca="false">C771*3600/1609.344</f>
        <v>71.546131012946</v>
      </c>
      <c r="C771" s="0" t="n">
        <f aca="false">G771</f>
        <v>31.9839824080274</v>
      </c>
      <c r="D771" s="0" t="n">
        <f aca="false">(C771+C770)/2</f>
        <v>31.9850035818462</v>
      </c>
      <c r="E771" s="0" t="n">
        <f aca="false">F771*$F$9</f>
        <v>7.78178361443863</v>
      </c>
      <c r="F771" s="0" t="n">
        <f aca="false">(C770-C771)/0.5</f>
        <v>0.00408469527533129</v>
      </c>
      <c r="G771" s="0" t="n">
        <f aca="false">G770-L770</f>
        <v>31.9839824080274</v>
      </c>
      <c r="H771" s="0" t="n">
        <f aca="false">G771*G771</f>
        <v>1022.975130677</v>
      </c>
      <c r="I771" s="0" t="n">
        <f aca="false">1000*COUNT(Q$24:Q771)/N$16</f>
        <v>120.373350498874</v>
      </c>
      <c r="J771" s="0" t="n">
        <f aca="false">$F$22*H771+$E$22*G771+$D$22</f>
        <v>773.251251514806</v>
      </c>
      <c r="K771" s="0" t="n">
        <f aca="false">J771/$F$9</f>
        <v>0.405883264068939</v>
      </c>
      <c r="L771" s="0" t="n">
        <f aca="false">K771*M771</f>
        <v>0.00204229037959269</v>
      </c>
      <c r="M771" s="0" t="n">
        <f aca="false">N771</f>
        <v>0.00503171862549576</v>
      </c>
      <c r="N771" s="0" t="n">
        <f aca="false">3600/(B771*N$15)</f>
        <v>0.00503171862549576</v>
      </c>
      <c r="O771" s="0" t="n">
        <f aca="false">ROUND(A771*P$13,0)</f>
        <v>920232</v>
      </c>
      <c r="P771" s="0" t="n">
        <f aca="false">O771-O770</f>
        <v>1258</v>
      </c>
      <c r="Q771" s="0" t="n">
        <f aca="false">F$9*(Q$23-P$13*1000/(P771*N$16))*P$13/SUM(P$24:P771)</f>
        <v>801.05756969463</v>
      </c>
      <c r="R771" s="0" t="n">
        <f aca="false">F$9*((Q$23^2 - (P$13*1000/(P771*N$16))^2)/2)/(1000*COUNT(Q$24:Q771)/N$16)</f>
        <v>801.277153438379</v>
      </c>
    </row>
    <row r="772" customFormat="false" ht="13.8" hidden="false" customHeight="false" outlineLevel="0" collapsed="false">
      <c r="A772" s="0" t="n">
        <f aca="false">SUM(M$23:M772)</f>
        <v>3.68595812781059</v>
      </c>
      <c r="B772" s="0" t="n">
        <f aca="false">C772*3600/1609.344</f>
        <v>71.5415625394769</v>
      </c>
      <c r="C772" s="0" t="n">
        <f aca="false">G772</f>
        <v>31.9819401176478</v>
      </c>
      <c r="D772" s="0" t="n">
        <f aca="false">(C772+C771)/2</f>
        <v>31.9829612628376</v>
      </c>
      <c r="E772" s="0" t="n">
        <f aca="false">F772*$F$9</f>
        <v>7.78156544886653</v>
      </c>
      <c r="F772" s="0" t="n">
        <f aca="false">(C771-C772)/0.5</f>
        <v>0.00408458075918361</v>
      </c>
      <c r="G772" s="0" t="n">
        <f aca="false">G771-L771</f>
        <v>31.9819401176478</v>
      </c>
      <c r="H772" s="0" t="n">
        <f aca="false">G772*G772</f>
        <v>1022.84449368881</v>
      </c>
      <c r="I772" s="0" t="n">
        <f aca="false">1000*COUNT(Q$24:Q772)/N$16</f>
        <v>120.534277438043</v>
      </c>
      <c r="J772" s="0" t="n">
        <f aca="false">$F$22*H772+$E$22*G772+$D$22</f>
        <v>773.180200927986</v>
      </c>
      <c r="K772" s="0" t="n">
        <f aca="false">J772/$F$9</f>
        <v>0.405845969277581</v>
      </c>
      <c r="L772" s="0" t="n">
        <f aca="false">K772*M772</f>
        <v>0.00204223312650332</v>
      </c>
      <c r="M772" s="0" t="n">
        <f aca="false">N772</f>
        <v>0.00503203993904034</v>
      </c>
      <c r="N772" s="0" t="n">
        <f aca="false">3600/(B772*N$15)</f>
        <v>0.00503203993904034</v>
      </c>
      <c r="O772" s="0" t="n">
        <f aca="false">ROUND(A772*P$13,0)</f>
        <v>921490</v>
      </c>
      <c r="P772" s="0" t="n">
        <f aca="false">O772-O771</f>
        <v>1258</v>
      </c>
      <c r="Q772" s="0" t="n">
        <f aca="false">F$9*(Q$23-P$13*1000/(P772*N$16))*P$13/SUM(P$24:P772)</f>
        <v>799.962555707001</v>
      </c>
      <c r="R772" s="0" t="n">
        <f aca="false">F$9*((Q$23^2 - (P$13*1000/(P772*N$16))^2)/2)/(1000*COUNT(Q$24:Q772)/N$16)</f>
        <v>800.207357505884</v>
      </c>
    </row>
    <row r="773" customFormat="false" ht="13.8" hidden="false" customHeight="false" outlineLevel="0" collapsed="false">
      <c r="A773" s="0" t="n">
        <f aca="false">SUM(M$23:M773)</f>
        <v>3.69099048909521</v>
      </c>
      <c r="B773" s="0" t="n">
        <f aca="false">C773*3600/1609.344</f>
        <v>71.5369941940794</v>
      </c>
      <c r="C773" s="0" t="n">
        <f aca="false">G773</f>
        <v>31.9798978845213</v>
      </c>
      <c r="D773" s="0" t="n">
        <f aca="false">(C773+C772)/2</f>
        <v>31.9809190010845</v>
      </c>
      <c r="E773" s="0" t="n">
        <f aca="false">F773*$F$9</f>
        <v>7.78134730228629</v>
      </c>
      <c r="F773" s="0" t="n">
        <f aca="false">(C772-C773)/0.5</f>
        <v>0.00408446625300485</v>
      </c>
      <c r="G773" s="0" t="n">
        <f aca="false">G772-L772</f>
        <v>31.9798978845213</v>
      </c>
      <c r="H773" s="0" t="n">
        <f aca="false">G773*G773</f>
        <v>1022.71386870441</v>
      </c>
      <c r="I773" s="0" t="n">
        <f aca="false">1000*COUNT(Q$24:Q773)/N$16</f>
        <v>120.695204377213</v>
      </c>
      <c r="J773" s="0" t="n">
        <f aca="false">$F$22*H773+$E$22*G773+$D$22</f>
        <v>773.109156380574</v>
      </c>
      <c r="K773" s="0" t="n">
        <f aca="false">J773/$F$9</f>
        <v>0.405808677656337</v>
      </c>
      <c r="L773" s="0" t="n">
        <f aca="false">K773*M773</f>
        <v>0.00204217587839848</v>
      </c>
      <c r="M773" s="0" t="n">
        <f aca="false">N773</f>
        <v>0.00503236128461481</v>
      </c>
      <c r="N773" s="0" t="n">
        <f aca="false">3600/(B773*N$15)</f>
        <v>0.00503236128461481</v>
      </c>
      <c r="O773" s="0" t="n">
        <f aca="false">ROUND(A773*P$13,0)</f>
        <v>922748</v>
      </c>
      <c r="P773" s="0" t="n">
        <f aca="false">O773-O772</f>
        <v>1258</v>
      </c>
      <c r="Q773" s="0" t="n">
        <f aca="false">F$9*(Q$23-P$13*1000/(P773*N$16))*P$13/SUM(P$24:P773)</f>
        <v>798.870531314262</v>
      </c>
      <c r="R773" s="0" t="n">
        <f aca="false">F$9*((Q$23^2 - (P$13*1000/(P773*N$16))^2)/2)/(1000*COUNT(Q$24:Q773)/N$16)</f>
        <v>799.140414362543</v>
      </c>
    </row>
    <row r="774" customFormat="false" ht="13.8" hidden="false" customHeight="false" outlineLevel="0" collapsed="false">
      <c r="A774" s="0" t="n">
        <f aca="false">SUM(M$23:M774)</f>
        <v>3.69602317175743</v>
      </c>
      <c r="B774" s="0" t="n">
        <f aca="false">C774*3600/1609.344</f>
        <v>71.5324259767423</v>
      </c>
      <c r="C774" s="0" t="n">
        <f aca="false">G774</f>
        <v>31.9778557086429</v>
      </c>
      <c r="D774" s="0" t="n">
        <f aca="false">(C774+C773)/2</f>
        <v>31.9788767965821</v>
      </c>
      <c r="E774" s="0" t="n">
        <f aca="false">F774*$F$9</f>
        <v>7.78112917469791</v>
      </c>
      <c r="F774" s="0" t="n">
        <f aca="false">(C773-C774)/0.5</f>
        <v>0.004084351756795</v>
      </c>
      <c r="G774" s="0" t="n">
        <f aca="false">G773-L773</f>
        <v>31.9778557086429</v>
      </c>
      <c r="H774" s="0" t="n">
        <f aca="false">G774*G774</f>
        <v>1022.58325572278</v>
      </c>
      <c r="I774" s="0" t="n">
        <f aca="false">1000*COUNT(Q$24:Q774)/N$16</f>
        <v>120.856131316382</v>
      </c>
      <c r="J774" s="0" t="n">
        <f aca="false">$F$22*H774+$E$22*G774+$D$22</f>
        <v>773.038117872058</v>
      </c>
      <c r="K774" s="0" t="n">
        <f aca="false">J774/$F$9</f>
        <v>0.405771389204938</v>
      </c>
      <c r="L774" s="0" t="n">
        <f aca="false">K774*M774</f>
        <v>0.00204211863527839</v>
      </c>
      <c r="M774" s="0" t="n">
        <f aca="false">N774</f>
        <v>0.00503268266222439</v>
      </c>
      <c r="N774" s="0" t="n">
        <f aca="false">3600/(B774*N$15)</f>
        <v>0.00503268266222439</v>
      </c>
      <c r="O774" s="0" t="n">
        <f aca="false">ROUND(A774*P$13,0)</f>
        <v>924006</v>
      </c>
      <c r="P774" s="0" t="n">
        <f aca="false">O774-O773</f>
        <v>1258</v>
      </c>
      <c r="Q774" s="0" t="n">
        <f aca="false">F$9*(Q$23-P$13*1000/(P774*N$16))*P$13/SUM(P$24:P774)</f>
        <v>797.781484289868</v>
      </c>
      <c r="R774" s="0" t="n">
        <f aca="false">F$9*((Q$23^2 - (P$13*1000/(P774*N$16))^2)/2)/(1000*COUNT(Q$24:Q774)/N$16)</f>
        <v>798.076312612393</v>
      </c>
    </row>
    <row r="775" customFormat="false" ht="13.8" hidden="false" customHeight="false" outlineLevel="0" collapsed="false">
      <c r="A775" s="0" t="n">
        <f aca="false">SUM(M$23:M775)</f>
        <v>3.70105617582931</v>
      </c>
      <c r="B775" s="0" t="n">
        <f aca="false">C775*3600/1609.344</f>
        <v>71.5278578874543</v>
      </c>
      <c r="C775" s="0" t="n">
        <f aca="false">G775</f>
        <v>31.9758135900076</v>
      </c>
      <c r="D775" s="0" t="n">
        <f aca="false">(C775+C774)/2</f>
        <v>31.9768346493252</v>
      </c>
      <c r="E775" s="0" t="n">
        <f aca="false">F775*$F$9</f>
        <v>7.78091106610138</v>
      </c>
      <c r="F775" s="0" t="n">
        <f aca="false">(C774-C775)/0.5</f>
        <v>0.00408423727055407</v>
      </c>
      <c r="G775" s="0" t="n">
        <f aca="false">G774-L774</f>
        <v>31.9758135900076</v>
      </c>
      <c r="H775" s="0" t="n">
        <f aca="false">G775*G775</f>
        <v>1022.45265474291</v>
      </c>
      <c r="I775" s="0" t="n">
        <f aca="false">1000*COUNT(Q$24:Q775)/N$16</f>
        <v>121.017058255552</v>
      </c>
      <c r="J775" s="0" t="n">
        <f aca="false">$F$22*H775+$E$22*G775+$D$22</f>
        <v>772.967085401922</v>
      </c>
      <c r="K775" s="0" t="n">
        <f aca="false">J775/$F$9</f>
        <v>0.405734103923114</v>
      </c>
      <c r="L775" s="0" t="n">
        <f aca="false">K775*M775</f>
        <v>0.00204206139714328</v>
      </c>
      <c r="M775" s="0" t="n">
        <f aca="false">N775</f>
        <v>0.00503300407187425</v>
      </c>
      <c r="N775" s="0" t="n">
        <f aca="false">3600/(B775*N$15)</f>
        <v>0.00503300407187425</v>
      </c>
      <c r="O775" s="0" t="n">
        <f aca="false">ROUND(A775*P$13,0)</f>
        <v>925264</v>
      </c>
      <c r="P775" s="0" t="n">
        <f aca="false">O775-O774</f>
        <v>1258</v>
      </c>
      <c r="Q775" s="0" t="n">
        <f aca="false">F$9*(Q$23-P$13*1000/(P775*N$16))*P$13/SUM(P$24:P775)</f>
        <v>796.69540247385</v>
      </c>
      <c r="R775" s="0" t="n">
        <f aca="false">F$9*((Q$23^2 - (P$13*1000/(P775*N$16))^2)/2)/(1000*COUNT(Q$24:Q775)/N$16)</f>
        <v>797.015040920089</v>
      </c>
    </row>
    <row r="776" customFormat="false" ht="13.8" hidden="false" customHeight="false" outlineLevel="0" collapsed="false">
      <c r="A776" s="0" t="n">
        <f aca="false">SUM(M$23:M776)</f>
        <v>3.70608950134288</v>
      </c>
      <c r="B776" s="0" t="n">
        <f aca="false">C776*3600/1609.344</f>
        <v>71.5232899262045</v>
      </c>
      <c r="C776" s="0" t="n">
        <f aca="false">G776</f>
        <v>31.9737715286104</v>
      </c>
      <c r="D776" s="0" t="n">
        <f aca="false">(C776+C775)/2</f>
        <v>31.974792559309</v>
      </c>
      <c r="E776" s="0" t="n">
        <f aca="false">F776*$F$9</f>
        <v>7.78069297651023</v>
      </c>
      <c r="F776" s="0" t="n">
        <f aca="false">(C775-C776)/0.5</f>
        <v>0.00408412279428916</v>
      </c>
      <c r="G776" s="0" t="n">
        <f aca="false">G775-L775</f>
        <v>31.9737715286104</v>
      </c>
      <c r="H776" s="0" t="n">
        <f aca="false">G776*G776</f>
        <v>1022.32206576378</v>
      </c>
      <c r="I776" s="0" t="n">
        <f aca="false">1000*COUNT(Q$24:Q776)/N$16</f>
        <v>121.177985194722</v>
      </c>
      <c r="J776" s="0" t="n">
        <f aca="false">$F$22*H776+$E$22*G776+$D$22</f>
        <v>772.896058969654</v>
      </c>
      <c r="K776" s="0" t="n">
        <f aca="false">J776/$F$9</f>
        <v>0.405696821810595</v>
      </c>
      <c r="L776" s="0" t="n">
        <f aca="false">K776*M776</f>
        <v>0.00204200416399336</v>
      </c>
      <c r="M776" s="0" t="n">
        <f aca="false">N776</f>
        <v>0.00503332551356959</v>
      </c>
      <c r="N776" s="0" t="n">
        <f aca="false">3600/(B776*N$15)</f>
        <v>0.00503332551356959</v>
      </c>
      <c r="O776" s="0" t="n">
        <f aca="false">ROUND(A776*P$13,0)</f>
        <v>926522</v>
      </c>
      <c r="P776" s="0" t="n">
        <f aca="false">O776-O775</f>
        <v>1258</v>
      </c>
      <c r="Q776" s="0" t="n">
        <f aca="false">F$9*(Q$23-P$13*1000/(P776*N$16))*P$13/SUM(P$24:P776)</f>
        <v>795.612273772368</v>
      </c>
      <c r="R776" s="0" t="n">
        <f aca="false">F$9*((Q$23^2 - (P$13*1000/(P776*N$16))^2)/2)/(1000*COUNT(Q$24:Q776)/N$16)</f>
        <v>795.956588010501</v>
      </c>
    </row>
    <row r="777" customFormat="false" ht="13.8" hidden="false" customHeight="false" outlineLevel="0" collapsed="false">
      <c r="A777" s="0" t="n">
        <f aca="false">SUM(M$23:M777)</f>
        <v>3.71112314833019</v>
      </c>
      <c r="B777" s="0" t="n">
        <f aca="false">C777*3600/1609.344</f>
        <v>71.5187220929815</v>
      </c>
      <c r="C777" s="0" t="n">
        <f aca="false">G777</f>
        <v>31.9717295244464</v>
      </c>
      <c r="D777" s="0" t="n">
        <f aca="false">(C777+C776)/2</f>
        <v>31.9727505265284</v>
      </c>
      <c r="E777" s="0" t="n">
        <f aca="false">F777*$F$9</f>
        <v>7.78047490589741</v>
      </c>
      <c r="F777" s="0" t="n">
        <f aca="false">(C776-C777)/0.5</f>
        <v>0.00408400832798606</v>
      </c>
      <c r="G777" s="0" t="n">
        <f aca="false">G776-L776</f>
        <v>31.9717295244464</v>
      </c>
      <c r="H777" s="0" t="n">
        <f aca="false">G777*G777</f>
        <v>1022.19148878436</v>
      </c>
      <c r="I777" s="0" t="n">
        <f aca="false">1000*COUNT(Q$24:Q777)/N$16</f>
        <v>121.338912133891</v>
      </c>
      <c r="J777" s="0" t="n">
        <f aca="false">$F$22*H777+$E$22*G777+$D$22</f>
        <v>772.825038574739</v>
      </c>
      <c r="K777" s="0" t="n">
        <f aca="false">J777/$F$9</f>
        <v>0.405659542867112</v>
      </c>
      <c r="L777" s="0" t="n">
        <f aca="false">K777*M777</f>
        <v>0.00204194693582887</v>
      </c>
      <c r="M777" s="0" t="n">
        <f aca="false">N777</f>
        <v>0.00503364698731563</v>
      </c>
      <c r="N777" s="0" t="n">
        <f aca="false">3600/(B777*N$15)</f>
        <v>0.00503364698731563</v>
      </c>
      <c r="O777" s="0" t="n">
        <f aca="false">ROUND(A777*P$13,0)</f>
        <v>927781</v>
      </c>
      <c r="P777" s="0" t="n">
        <f aca="false">O777-O776</f>
        <v>1259</v>
      </c>
      <c r="Q777" s="0" t="n">
        <f aca="false">F$9*(Q$23-P$13*1000/(P777*N$16))*P$13/SUM(P$24:P777)</f>
        <v>807.588081048041</v>
      </c>
      <c r="R777" s="0" t="n">
        <f aca="false">F$9*((Q$23^2 - (P$13*1000/(P777*N$16))^2)/2)/(1000*COUNT(Q$24:Q777)/N$16)</f>
        <v>807.650566966993</v>
      </c>
    </row>
    <row r="778" customFormat="false" ht="13.8" hidden="false" customHeight="false" outlineLevel="0" collapsed="false">
      <c r="A778" s="0" t="n">
        <f aca="false">SUM(M$23:M778)</f>
        <v>3.71615711682331</v>
      </c>
      <c r="B778" s="0" t="n">
        <f aca="false">C778*3600/1609.344</f>
        <v>71.5141543877743</v>
      </c>
      <c r="C778" s="0" t="n">
        <f aca="false">G778</f>
        <v>31.9696875775106</v>
      </c>
      <c r="D778" s="0" t="n">
        <f aca="false">(C778+C777)/2</f>
        <v>31.9707085509785</v>
      </c>
      <c r="E778" s="0" t="n">
        <f aca="false">F778*$F$9</f>
        <v>7.78025685428998</v>
      </c>
      <c r="F778" s="0" t="n">
        <f aca="false">(C777-C778)/0.5</f>
        <v>0.00408389387165897</v>
      </c>
      <c r="G778" s="0" t="n">
        <f aca="false">G777-L777</f>
        <v>31.9696875775106</v>
      </c>
      <c r="H778" s="0" t="n">
        <f aca="false">G778*G778</f>
        <v>1022.06092380364</v>
      </c>
      <c r="I778" s="0" t="n">
        <f aca="false">1000*COUNT(Q$24:Q778)/N$16</f>
        <v>121.499839073061</v>
      </c>
      <c r="J778" s="0" t="n">
        <f aca="false">$F$22*H778+$E$22*G778+$D$22</f>
        <v>772.754024216664</v>
      </c>
      <c r="K778" s="0" t="n">
        <f aca="false">J778/$F$9</f>
        <v>0.405622267092395</v>
      </c>
      <c r="L778" s="0" t="n">
        <f aca="false">K778*M778</f>
        <v>0.00204188971265003</v>
      </c>
      <c r="M778" s="0" t="n">
        <f aca="false">N778</f>
        <v>0.00503396849311755</v>
      </c>
      <c r="N778" s="0" t="n">
        <f aca="false">3600/(B778*N$15)</f>
        <v>0.00503396849311755</v>
      </c>
      <c r="O778" s="0" t="n">
        <f aca="false">ROUND(A778*P$13,0)</f>
        <v>929039</v>
      </c>
      <c r="P778" s="0" t="n">
        <f aca="false">O778-O777</f>
        <v>1258</v>
      </c>
      <c r="Q778" s="0" t="n">
        <f aca="false">F$9*(Q$23-P$13*1000/(P778*N$16))*P$13/SUM(P$24:P778)</f>
        <v>793.453972501259</v>
      </c>
      <c r="R778" s="0" t="n">
        <f aca="false">F$9*((Q$23^2 - (P$13*1000/(P778*N$16))^2)/2)/(1000*COUNT(Q$24:Q778)/N$16)</f>
        <v>793.848093737625</v>
      </c>
    </row>
    <row r="779" customFormat="false" ht="13.8" hidden="false" customHeight="false" outlineLevel="0" collapsed="false">
      <c r="A779" s="0" t="n">
        <f aca="false">SUM(M$23:M779)</f>
        <v>3.72119140685429</v>
      </c>
      <c r="B779" s="0" t="n">
        <f aca="false">C779*3600/1609.344</f>
        <v>71.5095868105717</v>
      </c>
      <c r="C779" s="0" t="n">
        <f aca="false">G779</f>
        <v>31.967645687798</v>
      </c>
      <c r="D779" s="0" t="n">
        <f aca="false">(C779+C778)/2</f>
        <v>31.9686666326543</v>
      </c>
      <c r="E779" s="0" t="n">
        <f aca="false">F779*$F$9</f>
        <v>7.7800388216744</v>
      </c>
      <c r="F779" s="0" t="n">
        <f aca="false">(C778-C779)/0.5</f>
        <v>0.0040837794253008</v>
      </c>
      <c r="G779" s="0" t="n">
        <f aca="false">G778-L778</f>
        <v>31.967645687798</v>
      </c>
      <c r="H779" s="0" t="n">
        <f aca="false">G779*G779</f>
        <v>1021.93037082059</v>
      </c>
      <c r="I779" s="0" t="n">
        <f aca="false">1000*COUNT(Q$24:Q779)/N$16</f>
        <v>121.66076601223</v>
      </c>
      <c r="J779" s="0" t="n">
        <f aca="false">$F$22*H779+$E$22*G779+$D$22</f>
        <v>772.683015894916</v>
      </c>
      <c r="K779" s="0" t="n">
        <f aca="false">J779/$F$9</f>
        <v>0.405584994486174</v>
      </c>
      <c r="L779" s="0" t="n">
        <f aca="false">K779*M779</f>
        <v>0.00204183249445705</v>
      </c>
      <c r="M779" s="0" t="n">
        <f aca="false">N779</f>
        <v>0.00503429003098056</v>
      </c>
      <c r="N779" s="0" t="n">
        <f aca="false">3600/(B779*N$15)</f>
        <v>0.00503429003098056</v>
      </c>
      <c r="O779" s="0" t="n">
        <f aca="false">ROUND(A779*P$13,0)</f>
        <v>930298</v>
      </c>
      <c r="P779" s="0" t="n">
        <f aca="false">O779-O778</f>
        <v>1259</v>
      </c>
      <c r="Q779" s="0" t="n">
        <f aca="false">F$9*(Q$23-P$13*1000/(P779*N$16))*P$13/SUM(P$24:P779)</f>
        <v>805.400261033363</v>
      </c>
      <c r="R779" s="0" t="n">
        <f aca="false">F$9*((Q$23^2 - (P$13*1000/(P779*N$16))^2)/2)/(1000*COUNT(Q$24:Q779)/N$16)</f>
        <v>805.51392525544</v>
      </c>
    </row>
    <row r="780" customFormat="false" ht="13.8" hidden="false" customHeight="false" outlineLevel="0" collapsed="false">
      <c r="A780" s="0" t="n">
        <f aca="false">SUM(M$23:M780)</f>
        <v>3.7262260184552</v>
      </c>
      <c r="B780" s="0" t="n">
        <f aca="false">C780*3600/1609.344</f>
        <v>71.5050193613625</v>
      </c>
      <c r="C780" s="0" t="n">
        <f aca="false">G780</f>
        <v>31.9656038553035</v>
      </c>
      <c r="D780" s="0" t="n">
        <f aca="false">(C780+C779)/2</f>
        <v>31.9666247715507</v>
      </c>
      <c r="E780" s="0" t="n">
        <f aca="false">F780*$F$9</f>
        <v>7.77982080805067</v>
      </c>
      <c r="F780" s="0" t="n">
        <f aca="false">(C779-C780)/0.5</f>
        <v>0.00408366498891155</v>
      </c>
      <c r="G780" s="0" t="n">
        <f aca="false">G779-L779</f>
        <v>31.9656038553035</v>
      </c>
      <c r="H780" s="0" t="n">
        <f aca="false">G780*G780</f>
        <v>1021.79982983419</v>
      </c>
      <c r="I780" s="0" t="n">
        <f aca="false">1000*COUNT(Q$24:Q780)/N$16</f>
        <v>121.8216929514</v>
      </c>
      <c r="J780" s="0" t="n">
        <f aca="false">$F$22*H780+$E$22*G780+$D$22</f>
        <v>772.612013608982</v>
      </c>
      <c r="K780" s="0" t="n">
        <f aca="false">J780/$F$9</f>
        <v>0.405547725048181</v>
      </c>
      <c r="L780" s="0" t="n">
        <f aca="false">K780*M780</f>
        <v>0.00204177528125017</v>
      </c>
      <c r="M780" s="0" t="n">
        <f aca="false">N780</f>
        <v>0.00503461160090986</v>
      </c>
      <c r="N780" s="0" t="n">
        <f aca="false">3600/(B780*N$15)</f>
        <v>0.00503461160090986</v>
      </c>
      <c r="O780" s="0" t="n">
        <f aca="false">ROUND(A780*P$13,0)</f>
        <v>931557</v>
      </c>
      <c r="P780" s="0" t="n">
        <f aca="false">O780-O779</f>
        <v>1259</v>
      </c>
      <c r="Q780" s="0" t="n">
        <f aca="false">F$9*(Q$23-P$13*1000/(P780*N$16))*P$13/SUM(P$24:P780)</f>
        <v>804.310357986854</v>
      </c>
      <c r="R780" s="0" t="n">
        <f aca="false">F$9*((Q$23^2 - (P$13*1000/(P780*N$16))^2)/2)/(1000*COUNT(Q$24:Q780)/N$16)</f>
        <v>804.449838167917</v>
      </c>
    </row>
    <row r="781" customFormat="false" ht="13.8" hidden="false" customHeight="false" outlineLevel="0" collapsed="false">
      <c r="A781" s="0" t="n">
        <f aca="false">SUM(M$23:M781)</f>
        <v>3.73126095165811</v>
      </c>
      <c r="B781" s="0" t="n">
        <f aca="false">C781*3600/1609.344</f>
        <v>71.5004520401357</v>
      </c>
      <c r="C781" s="0" t="n">
        <f aca="false">G781</f>
        <v>31.9635620800223</v>
      </c>
      <c r="D781" s="0" t="n">
        <f aca="false">(C781+C780)/2</f>
        <v>31.9645829676629</v>
      </c>
      <c r="E781" s="0" t="n">
        <f aca="false">F781*$F$9</f>
        <v>7.77960281343234</v>
      </c>
      <c r="F781" s="0" t="n">
        <f aca="false">(C780-C781)/0.5</f>
        <v>0.00408355056249832</v>
      </c>
      <c r="G781" s="0" t="n">
        <f aca="false">G780-L780</f>
        <v>31.9635620800223</v>
      </c>
      <c r="H781" s="0" t="n">
        <f aca="false">G781*G781</f>
        <v>1021.66930084344</v>
      </c>
      <c r="I781" s="0" t="n">
        <f aca="false">1000*COUNT(Q$24:Q781)/N$16</f>
        <v>121.98261989057</v>
      </c>
      <c r="J781" s="0" t="n">
        <f aca="false">$F$22*H781+$E$22*G781+$D$22</f>
        <v>772.541017358346</v>
      </c>
      <c r="K781" s="0" t="n">
        <f aca="false">J781/$F$9</f>
        <v>0.405510458778145</v>
      </c>
      <c r="L781" s="0" t="n">
        <f aca="false">K781*M781</f>
        <v>0.00204171807302962</v>
      </c>
      <c r="M781" s="0" t="n">
        <f aca="false">N781</f>
        <v>0.00503493320291065</v>
      </c>
      <c r="N781" s="0" t="n">
        <f aca="false">3600/(B781*N$15)</f>
        <v>0.00503493320291065</v>
      </c>
      <c r="O781" s="0" t="n">
        <f aca="false">ROUND(A781*P$13,0)</f>
        <v>932815</v>
      </c>
      <c r="P781" s="0" t="n">
        <f aca="false">O781-O780</f>
        <v>1258</v>
      </c>
      <c r="Q781" s="0" t="n">
        <f aca="false">F$9*(Q$23-P$13*1000/(P781*N$16))*P$13/SUM(P$24:P781)</f>
        <v>790.237963527418</v>
      </c>
      <c r="R781" s="0" t="n">
        <f aca="false">F$9*((Q$23^2 - (P$13*1000/(P781*N$16))^2)/2)/(1000*COUNT(Q$24:Q781)/N$16)</f>
        <v>790.706214738664</v>
      </c>
    </row>
    <row r="782" customFormat="false" ht="13.8" hidden="false" customHeight="false" outlineLevel="0" collapsed="false">
      <c r="A782" s="0" t="n">
        <f aca="false">SUM(M$23:M782)</f>
        <v>3.7362962064951</v>
      </c>
      <c r="B782" s="0" t="n">
        <f aca="false">C782*3600/1609.344</f>
        <v>71.49588484688</v>
      </c>
      <c r="C782" s="0" t="n">
        <f aca="false">G782</f>
        <v>31.9615203619492</v>
      </c>
      <c r="D782" s="0" t="n">
        <f aca="false">(C782+C781)/2</f>
        <v>31.9625412209857</v>
      </c>
      <c r="E782" s="0" t="n">
        <f aca="false">F782*$F$9</f>
        <v>7.77938483781939</v>
      </c>
      <c r="F782" s="0" t="n">
        <f aca="false">(C781-C782)/0.5</f>
        <v>0.0040834361460611</v>
      </c>
      <c r="G782" s="0" t="n">
        <f aca="false">G781-L781</f>
        <v>31.9615203619492</v>
      </c>
      <c r="H782" s="0" t="n">
        <f aca="false">G782*G782</f>
        <v>1021.5387838473</v>
      </c>
      <c r="I782" s="0" t="n">
        <f aca="false">1000*COUNT(Q$24:Q782)/N$16</f>
        <v>122.143546829739</v>
      </c>
      <c r="J782" s="0" t="n">
        <f aca="false">$F$22*H782+$E$22*G782+$D$22</f>
        <v>772.470027142496</v>
      </c>
      <c r="K782" s="0" t="n">
        <f aca="false">J782/$F$9</f>
        <v>0.405473195675797</v>
      </c>
      <c r="L782" s="0" t="n">
        <f aca="false">K782*M782</f>
        <v>0.0020416608697956</v>
      </c>
      <c r="M782" s="0" t="n">
        <f aca="false">N782</f>
        <v>0.00503525483698815</v>
      </c>
      <c r="N782" s="0" t="n">
        <f aca="false">3600/(B782*N$15)</f>
        <v>0.00503525483698815</v>
      </c>
      <c r="O782" s="0" t="n">
        <f aca="false">ROUND(A782*P$13,0)</f>
        <v>934074</v>
      </c>
      <c r="P782" s="0" t="n">
        <f aca="false">O782-O781</f>
        <v>1259</v>
      </c>
      <c r="Q782" s="0" t="n">
        <f aca="false">F$9*(Q$23-P$13*1000/(P782*N$16))*P$13/SUM(P$24:P782)</f>
        <v>802.140237294185</v>
      </c>
      <c r="R782" s="0" t="n">
        <f aca="false">F$9*((Q$23^2 - (P$13*1000/(P782*N$16))^2)/2)/(1000*COUNT(Q$24:Q782)/N$16)</f>
        <v>802.330075748502</v>
      </c>
    </row>
    <row r="783" customFormat="false" ht="13.8" hidden="false" customHeight="false" outlineLevel="0" collapsed="false">
      <c r="A783" s="0" t="n">
        <f aca="false">SUM(M$23:M783)</f>
        <v>3.74133178299825</v>
      </c>
      <c r="B783" s="0" t="n">
        <f aca="false">C783*3600/1609.344</f>
        <v>71.4913177815843</v>
      </c>
      <c r="C783" s="0" t="n">
        <f aca="false">G783</f>
        <v>31.9594787010794</v>
      </c>
      <c r="D783" s="0" t="n">
        <f aca="false">(C783+C782)/2</f>
        <v>31.9604995315143</v>
      </c>
      <c r="E783" s="0" t="n">
        <f aca="false">F783*$F$9</f>
        <v>7.7791668811983</v>
      </c>
      <c r="F783" s="0" t="n">
        <f aca="false">(C782-C783)/0.5</f>
        <v>0.0040833217395928</v>
      </c>
      <c r="G783" s="0" t="n">
        <f aca="false">G782-L782</f>
        <v>31.9594787010794</v>
      </c>
      <c r="H783" s="0" t="n">
        <f aca="false">G783*G783</f>
        <v>1021.40827884475</v>
      </c>
      <c r="I783" s="0" t="n">
        <f aca="false">1000*COUNT(Q$24:Q783)/N$16</f>
        <v>122.304473768909</v>
      </c>
      <c r="J783" s="0" t="n">
        <f aca="false">$F$22*H783+$E$22*G783+$D$22</f>
        <v>772.399042960919</v>
      </c>
      <c r="K783" s="0" t="n">
        <f aca="false">J783/$F$9</f>
        <v>0.405435935740867</v>
      </c>
      <c r="L783" s="0" t="n">
        <f aca="false">K783*M783</f>
        <v>0.00204160367154835</v>
      </c>
      <c r="M783" s="0" t="n">
        <f aca="false">N783</f>
        <v>0.00503557650314755</v>
      </c>
      <c r="N783" s="0" t="n">
        <f aca="false">3600/(B783*N$15)</f>
        <v>0.00503557650314755</v>
      </c>
      <c r="O783" s="0" t="n">
        <f aca="false">ROUND(A783*P$13,0)</f>
        <v>935333</v>
      </c>
      <c r="P783" s="0" t="n">
        <f aca="false">O783-O782</f>
        <v>1259</v>
      </c>
      <c r="Q783" s="0" t="n">
        <f aca="false">F$9*(Q$23-P$13*1000/(P783*N$16))*P$13/SUM(P$24:P783)</f>
        <v>801.059133683935</v>
      </c>
      <c r="R783" s="0" t="n">
        <f aca="false">F$9*((Q$23^2 - (P$13*1000/(P783*N$16))^2)/2)/(1000*COUNT(Q$24:Q783)/N$16)</f>
        <v>801.274378280412</v>
      </c>
    </row>
    <row r="784" customFormat="false" ht="13.8" hidden="false" customHeight="false" outlineLevel="0" collapsed="false">
      <c r="A784" s="0" t="n">
        <f aca="false">SUM(M$23:M784)</f>
        <v>3.74636768119964</v>
      </c>
      <c r="B784" s="0" t="n">
        <f aca="false">C784*3600/1609.344</f>
        <v>71.4867508442374</v>
      </c>
      <c r="C784" s="0" t="n">
        <f aca="false">G784</f>
        <v>31.9574370974079</v>
      </c>
      <c r="D784" s="0" t="n">
        <f aca="false">(C784+C783)/2</f>
        <v>31.9584578992437</v>
      </c>
      <c r="E784" s="0" t="n">
        <f aca="false">F784*$F$9</f>
        <v>7.77894894356907</v>
      </c>
      <c r="F784" s="0" t="n">
        <f aca="false">(C783-C784)/0.5</f>
        <v>0.00408320734309342</v>
      </c>
      <c r="G784" s="0" t="n">
        <f aca="false">G783-L783</f>
        <v>31.9574370974079</v>
      </c>
      <c r="H784" s="0" t="n">
        <f aca="false">G784*G784</f>
        <v>1021.27778583478</v>
      </c>
      <c r="I784" s="0" t="n">
        <f aca="false">1000*COUNT(Q$24:Q784)/N$16</f>
        <v>122.465400708079</v>
      </c>
      <c r="J784" s="0" t="n">
        <f aca="false">$F$22*H784+$E$22*G784+$D$22</f>
        <v>772.328064813101</v>
      </c>
      <c r="K784" s="0" t="n">
        <f aca="false">J784/$F$9</f>
        <v>0.405398678973086</v>
      </c>
      <c r="L784" s="0" t="n">
        <f aca="false">K784*M784</f>
        <v>0.00204154647828809</v>
      </c>
      <c r="M784" s="0" t="n">
        <f aca="false">N784</f>
        <v>0.00503589820139405</v>
      </c>
      <c r="N784" s="0" t="n">
        <f aca="false">3600/(B784*N$15)</f>
        <v>0.00503589820139405</v>
      </c>
      <c r="O784" s="0" t="n">
        <f aca="false">ROUND(A784*P$13,0)</f>
        <v>936592</v>
      </c>
      <c r="P784" s="0" t="n">
        <f aca="false">O784-O783</f>
        <v>1259</v>
      </c>
      <c r="Q784" s="0" t="n">
        <f aca="false">F$9*(Q$23-P$13*1000/(P784*N$16))*P$13/SUM(P$24:P784)</f>
        <v>799.980940317616</v>
      </c>
      <c r="R784" s="0" t="n">
        <f aca="false">F$9*((Q$23^2 - (P$13*1000/(P784*N$16))^2)/2)/(1000*COUNT(Q$24:Q784)/N$16)</f>
        <v>800.221455312895</v>
      </c>
    </row>
    <row r="785" customFormat="false" ht="13.8" hidden="false" customHeight="false" outlineLevel="0" collapsed="false">
      <c r="A785" s="0" t="n">
        <f aca="false">SUM(M$23:M785)</f>
        <v>3.75140390113137</v>
      </c>
      <c r="B785" s="0" t="n">
        <f aca="false">C785*3600/1609.344</f>
        <v>71.4821840348282</v>
      </c>
      <c r="C785" s="0" t="n">
        <f aca="false">G785</f>
        <v>31.9553955509296</v>
      </c>
      <c r="D785" s="0" t="n">
        <f aca="false">(C785+C784)/2</f>
        <v>31.9564163241687</v>
      </c>
      <c r="E785" s="0" t="n">
        <f aca="false">F785*$F$9</f>
        <v>7.77873102495876</v>
      </c>
      <c r="F785" s="0" t="n">
        <f aca="false">(C784-C785)/0.5</f>
        <v>0.00408309295657716</v>
      </c>
      <c r="G785" s="0" t="n">
        <f aca="false">G784-L784</f>
        <v>31.9553955509296</v>
      </c>
      <c r="H785" s="0" t="n">
        <f aca="false">G785*G785</f>
        <v>1021.14730481637</v>
      </c>
      <c r="I785" s="0" t="n">
        <f aca="false">1000*COUNT(Q$24:Q785)/N$16</f>
        <v>122.626327647248</v>
      </c>
      <c r="J785" s="0" t="n">
        <f aca="false">$F$22*H785+$E$22*G785+$D$22</f>
        <v>772.257092698529</v>
      </c>
      <c r="K785" s="0" t="n">
        <f aca="false">J785/$F$9</f>
        <v>0.405361425372185</v>
      </c>
      <c r="L785" s="0" t="n">
        <f aca="false">K785*M785</f>
        <v>0.00204148929001505</v>
      </c>
      <c r="M785" s="0" t="n">
        <f aca="false">N785</f>
        <v>0.00503621993173288</v>
      </c>
      <c r="N785" s="0" t="n">
        <f aca="false">3600/(B785*N$15)</f>
        <v>0.00503621993173288</v>
      </c>
      <c r="O785" s="0" t="n">
        <f aca="false">ROUND(A785*P$13,0)</f>
        <v>937851</v>
      </c>
      <c r="P785" s="0" t="n">
        <f aca="false">O785-O784</f>
        <v>1259</v>
      </c>
      <c r="Q785" s="0" t="n">
        <f aca="false">F$9*(Q$23-P$13*1000/(P785*N$16))*P$13/SUM(P$24:P785)</f>
        <v>798.905645459809</v>
      </c>
      <c r="R785" s="0" t="n">
        <f aca="false">F$9*((Q$23^2 - (P$13*1000/(P785*N$16))^2)/2)/(1000*COUNT(Q$24:Q785)/N$16)</f>
        <v>799.17129592272</v>
      </c>
    </row>
    <row r="786" customFormat="false" ht="13.8" hidden="false" customHeight="false" outlineLevel="0" collapsed="false">
      <c r="A786" s="0" t="n">
        <f aca="false">SUM(M$23:M786)</f>
        <v>3.75644044282554</v>
      </c>
      <c r="B786" s="0" t="n">
        <f aca="false">C786*3600/1609.344</f>
        <v>71.4776173533455</v>
      </c>
      <c r="C786" s="0" t="n">
        <f aca="false">G786</f>
        <v>31.9533540616396</v>
      </c>
      <c r="D786" s="0" t="n">
        <f aca="false">(C786+C785)/2</f>
        <v>31.9543748062846</v>
      </c>
      <c r="E786" s="0" t="n">
        <f aca="false">F786*$F$9</f>
        <v>7.7785131253403</v>
      </c>
      <c r="F786" s="0" t="n">
        <f aca="false">(C785-C786)/0.5</f>
        <v>0.00408297858002982</v>
      </c>
      <c r="G786" s="0" t="n">
        <f aca="false">G785-L785</f>
        <v>31.9533540616396</v>
      </c>
      <c r="H786" s="0" t="n">
        <f aca="false">G786*G786</f>
        <v>1021.0168357885</v>
      </c>
      <c r="I786" s="0" t="n">
        <f aca="false">1000*COUNT(Q$24:Q786)/N$16</f>
        <v>122.787254586418</v>
      </c>
      <c r="J786" s="0" t="n">
        <f aca="false">$F$22*H786+$E$22*G786+$D$22</f>
        <v>772.18612661669</v>
      </c>
      <c r="K786" s="0" t="n">
        <f aca="false">J786/$F$9</f>
        <v>0.405324174937894</v>
      </c>
      <c r="L786" s="0" t="n">
        <f aca="false">K786*M786</f>
        <v>0.00204143210672945</v>
      </c>
      <c r="M786" s="0" t="n">
        <f aca="false">N786</f>
        <v>0.00503654169416925</v>
      </c>
      <c r="N786" s="0" t="n">
        <f aca="false">3600/(B786*N$15)</f>
        <v>0.00503654169416925</v>
      </c>
      <c r="O786" s="0" t="n">
        <f aca="false">ROUND(A786*P$13,0)</f>
        <v>939110</v>
      </c>
      <c r="P786" s="0" t="n">
        <f aca="false">O786-O785</f>
        <v>1259</v>
      </c>
      <c r="Q786" s="0" t="n">
        <f aca="false">F$9*(Q$23-P$13*1000/(P786*N$16))*P$13/SUM(P$24:P786)</f>
        <v>797.833237438107</v>
      </c>
      <c r="R786" s="0" t="n">
        <f aca="false">F$9*((Q$23^2 - (P$13*1000/(P786*N$16))^2)/2)/(1000*COUNT(Q$24:Q786)/N$16)</f>
        <v>798.123889243923</v>
      </c>
    </row>
    <row r="787" customFormat="false" ht="13.8" hidden="false" customHeight="false" outlineLevel="0" collapsed="false">
      <c r="A787" s="0" t="n">
        <f aca="false">SUM(M$23:M787)</f>
        <v>3.76147730631425</v>
      </c>
      <c r="B787" s="0" t="n">
        <f aca="false">C787*3600/1609.344</f>
        <v>71.4730507997782</v>
      </c>
      <c r="C787" s="0" t="n">
        <f aca="false">G787</f>
        <v>31.9513126295329</v>
      </c>
      <c r="D787" s="0" t="n">
        <f aca="false">(C787+C786)/2</f>
        <v>31.9523333455862</v>
      </c>
      <c r="E787" s="0" t="n">
        <f aca="false">F787*$F$9</f>
        <v>7.77829524472724</v>
      </c>
      <c r="F787" s="0" t="n">
        <f aca="false">(C786-C787)/0.5</f>
        <v>0.00408286421345849</v>
      </c>
      <c r="G787" s="0" t="n">
        <f aca="false">G786-L786</f>
        <v>31.9513126295329</v>
      </c>
      <c r="H787" s="0" t="n">
        <f aca="false">G787*G787</f>
        <v>1020.88637875015</v>
      </c>
      <c r="I787" s="0" t="n">
        <f aca="false">1000*COUNT(Q$24:Q787)/N$16</f>
        <v>122.948181525587</v>
      </c>
      <c r="J787" s="0" t="n">
        <f aca="false">$F$22*H787+$E$22*G787+$D$22</f>
        <v>772.11516656707</v>
      </c>
      <c r="K787" s="0" t="n">
        <f aca="false">J787/$F$9</f>
        <v>0.405286927669943</v>
      </c>
      <c r="L787" s="0" t="n">
        <f aca="false">K787*M787</f>
        <v>0.00204137492843152</v>
      </c>
      <c r="M787" s="0" t="n">
        <f aca="false">N787</f>
        <v>0.00503686348870835</v>
      </c>
      <c r="N787" s="0" t="n">
        <f aca="false">3600/(B787*N$15)</f>
        <v>0.00503686348870835</v>
      </c>
      <c r="O787" s="0" t="n">
        <f aca="false">ROUND(A787*P$13,0)</f>
        <v>940369</v>
      </c>
      <c r="P787" s="0" t="n">
        <f aca="false">O787-O786</f>
        <v>1259</v>
      </c>
      <c r="Q787" s="0" t="n">
        <f aca="false">F$9*(Q$23-P$13*1000/(P787*N$16))*P$13/SUM(P$24:P787)</f>
        <v>796.763704642695</v>
      </c>
      <c r="R787" s="0" t="n">
        <f aca="false">F$9*((Q$23^2 - (P$13*1000/(P787*N$16))^2)/2)/(1000*COUNT(Q$24:Q787)/N$16)</f>
        <v>797.079224467425</v>
      </c>
    </row>
    <row r="788" customFormat="false" ht="13.8" hidden="false" customHeight="false" outlineLevel="0" collapsed="false">
      <c r="A788" s="0" t="n">
        <f aca="false">SUM(M$23:M788)</f>
        <v>3.7665144916296</v>
      </c>
      <c r="B788" s="0" t="n">
        <f aca="false">C788*3600/1609.344</f>
        <v>71.4684843741151</v>
      </c>
      <c r="C788" s="0" t="n">
        <f aca="false">G788</f>
        <v>31.9492712546044</v>
      </c>
      <c r="D788" s="0" t="n">
        <f aca="false">(C788+C787)/2</f>
        <v>31.9502919420686</v>
      </c>
      <c r="E788" s="0" t="n">
        <f aca="false">F788*$F$9</f>
        <v>7.77807738311956</v>
      </c>
      <c r="F788" s="0" t="n">
        <f aca="false">(C787-C788)/0.5</f>
        <v>0.00408274985686319</v>
      </c>
      <c r="G788" s="0" t="n">
        <f aca="false">G787-L787</f>
        <v>31.9492712546044</v>
      </c>
      <c r="H788" s="0" t="n">
        <f aca="false">G788*G788</f>
        <v>1020.75593370029</v>
      </c>
      <c r="I788" s="0" t="n">
        <f aca="false">1000*COUNT(Q$24:Q788)/N$16</f>
        <v>123.109108464757</v>
      </c>
      <c r="J788" s="0" t="n">
        <f aca="false">$F$22*H788+$E$22*G788+$D$22</f>
        <v>772.044212549155</v>
      </c>
      <c r="K788" s="0" t="n">
        <f aca="false">J788/$F$9</f>
        <v>0.405249683568064</v>
      </c>
      <c r="L788" s="0" t="n">
        <f aca="false">K788*M788</f>
        <v>0.00204131775512148</v>
      </c>
      <c r="M788" s="0" t="n">
        <f aca="false">N788</f>
        <v>0.00503718531535541</v>
      </c>
      <c r="N788" s="0" t="n">
        <f aca="false">3600/(B788*N$15)</f>
        <v>0.00503718531535541</v>
      </c>
      <c r="O788" s="0" t="n">
        <f aca="false">ROUND(A788*P$13,0)</f>
        <v>941629</v>
      </c>
      <c r="P788" s="0" t="n">
        <f aca="false">O788-O787</f>
        <v>1260</v>
      </c>
      <c r="Q788" s="0" t="n">
        <f aca="false">F$9*(Q$23-P$13*1000/(P788*N$16))*P$13/SUM(P$24:P788)</f>
        <v>808.540357132496</v>
      </c>
      <c r="R788" s="0" t="n">
        <f aca="false">F$9*((Q$23^2 - (P$13*1000/(P788*N$16))^2)/2)/(1000*COUNT(Q$24:Q788)/N$16)</f>
        <v>808.573679329495</v>
      </c>
    </row>
    <row r="789" customFormat="false" ht="13.8" hidden="false" customHeight="false" outlineLevel="0" collapsed="false">
      <c r="A789" s="0" t="n">
        <f aca="false">SUM(M$23:M789)</f>
        <v>3.77155199880372</v>
      </c>
      <c r="B789" s="0" t="n">
        <f aca="false">C789*3600/1609.344</f>
        <v>71.4639180763451</v>
      </c>
      <c r="C789" s="0" t="n">
        <f aca="false">G789</f>
        <v>31.9472299368493</v>
      </c>
      <c r="D789" s="0" t="n">
        <f aca="false">(C789+C788)/2</f>
        <v>31.9482505957269</v>
      </c>
      <c r="E789" s="0" t="n">
        <f aca="false">F789*$F$9</f>
        <v>7.77785954051728</v>
      </c>
      <c r="F789" s="0" t="n">
        <f aca="false">(C788-C789)/0.5</f>
        <v>0.0040826355102439</v>
      </c>
      <c r="G789" s="0" t="n">
        <f aca="false">G788-L788</f>
        <v>31.9472299368493</v>
      </c>
      <c r="H789" s="0" t="n">
        <f aca="false">G789*G789</f>
        <v>1020.62550063792</v>
      </c>
      <c r="I789" s="0" t="n">
        <f aca="false">1000*COUNT(Q$24:Q789)/N$16</f>
        <v>123.270035403927</v>
      </c>
      <c r="J789" s="0" t="n">
        <f aca="false">$F$22*H789+$E$22*G789+$D$22</f>
        <v>771.973264562434</v>
      </c>
      <c r="K789" s="0" t="n">
        <f aca="false">J789/$F$9</f>
        <v>0.405212442631986</v>
      </c>
      <c r="L789" s="0" t="n">
        <f aca="false">K789*M789</f>
        <v>0.00204126058679955</v>
      </c>
      <c r="M789" s="0" t="n">
        <f aca="false">N789</f>
        <v>0.00503750717411563</v>
      </c>
      <c r="N789" s="0" t="n">
        <f aca="false">3600/(B789*N$15)</f>
        <v>0.00503750717411563</v>
      </c>
      <c r="O789" s="0" t="n">
        <f aca="false">ROUND(A789*P$13,0)</f>
        <v>942888</v>
      </c>
      <c r="P789" s="0" t="n">
        <f aca="false">O789-O788</f>
        <v>1259</v>
      </c>
      <c r="Q789" s="0" t="n">
        <f aca="false">F$9*(Q$23-P$13*1000/(P789*N$16))*P$13/SUM(P$24:P789)</f>
        <v>794.63237476274</v>
      </c>
      <c r="R789" s="0" t="n">
        <f aca="false">F$9*((Q$23^2 - (P$13*1000/(P789*N$16))^2)/2)/(1000*COUNT(Q$24:Q789)/N$16)</f>
        <v>794.998077667249</v>
      </c>
    </row>
    <row r="790" customFormat="false" ht="13.8" hidden="false" customHeight="false" outlineLevel="0" collapsed="false">
      <c r="A790" s="0" t="n">
        <f aca="false">SUM(M$23:M790)</f>
        <v>3.77658982786871</v>
      </c>
      <c r="B790" s="0" t="n">
        <f aca="false">C790*3600/1609.344</f>
        <v>71.4593519064569</v>
      </c>
      <c r="C790" s="0" t="n">
        <f aca="false">G790</f>
        <v>31.9451886762625</v>
      </c>
      <c r="D790" s="0" t="n">
        <f aca="false">(C790+C789)/2</f>
        <v>31.9462093065559</v>
      </c>
      <c r="E790" s="0" t="n">
        <f aca="false">F790*$F$9</f>
        <v>7.77764171692039</v>
      </c>
      <c r="F790" s="0" t="n">
        <f aca="false">(C789-C790)/0.5</f>
        <v>0.00408252117360064</v>
      </c>
      <c r="G790" s="0" t="n">
        <f aca="false">G789-L789</f>
        <v>31.9451886762625</v>
      </c>
      <c r="H790" s="0" t="n">
        <f aca="false">G790*G790</f>
        <v>1020.49507956201</v>
      </c>
      <c r="I790" s="0" t="n">
        <f aca="false">1000*COUNT(Q$24:Q790)/N$16</f>
        <v>123.430962343096</v>
      </c>
      <c r="J790" s="0" t="n">
        <f aca="false">$F$22*H790+$E$22*G790+$D$22</f>
        <v>771.902322606392</v>
      </c>
      <c r="K790" s="0" t="n">
        <f aca="false">J790/$F$9</f>
        <v>0.405175204861441</v>
      </c>
      <c r="L790" s="0" t="n">
        <f aca="false">K790*M790</f>
        <v>0.00204120342346596</v>
      </c>
      <c r="M790" s="0" t="n">
        <f aca="false">N790</f>
        <v>0.00503782906499424</v>
      </c>
      <c r="N790" s="0" t="n">
        <f aca="false">3600/(B790*N$15)</f>
        <v>0.00503782906499424</v>
      </c>
      <c r="O790" s="0" t="n">
        <f aca="false">ROUND(A790*P$13,0)</f>
        <v>944147</v>
      </c>
      <c r="P790" s="0" t="n">
        <f aca="false">O790-O789</f>
        <v>1259</v>
      </c>
      <c r="Q790" s="0" t="n">
        <f aca="false">F$9*(Q$23-P$13*1000/(P790*N$16))*P$13/SUM(P$24:P790)</f>
        <v>793.571400858771</v>
      </c>
      <c r="R790" s="0" t="n">
        <f aca="false">F$9*((Q$23^2 - (P$13*1000/(P790*N$16))^2)/2)/(1000*COUNT(Q$24:Q790)/N$16)</f>
        <v>793.961574306536</v>
      </c>
    </row>
    <row r="791" customFormat="false" ht="13.8" hidden="false" customHeight="false" outlineLevel="0" collapsed="false">
      <c r="A791" s="0" t="n">
        <f aca="false">SUM(M$23:M791)</f>
        <v>3.78162797885671</v>
      </c>
      <c r="B791" s="0" t="n">
        <f aca="false">C791*3600/1609.344</f>
        <v>71.4547858644395</v>
      </c>
      <c r="C791" s="0" t="n">
        <f aca="false">G791</f>
        <v>31.943147472839</v>
      </c>
      <c r="D791" s="0" t="n">
        <f aca="false">(C791+C790)/2</f>
        <v>31.9441680745508</v>
      </c>
      <c r="E791" s="0" t="n">
        <f aca="false">F791*$F$9</f>
        <v>7.77742391232889</v>
      </c>
      <c r="F791" s="0" t="n">
        <f aca="false">(C790-C791)/0.5</f>
        <v>0.0040824068469334</v>
      </c>
      <c r="G791" s="0" t="n">
        <f aca="false">G790-L790</f>
        <v>31.943147472839</v>
      </c>
      <c r="H791" s="0" t="n">
        <f aca="false">G791*G791</f>
        <v>1020.36467047154</v>
      </c>
      <c r="I791" s="0" t="n">
        <f aca="false">1000*COUNT(Q$24:Q791)/N$16</f>
        <v>123.591889282266</v>
      </c>
      <c r="J791" s="0" t="n">
        <f aca="false">$F$22*H791+$E$22*G791+$D$22</f>
        <v>771.831386680517</v>
      </c>
      <c r="K791" s="0" t="n">
        <f aca="false">J791/$F$9</f>
        <v>0.405137970256159</v>
      </c>
      <c r="L791" s="0" t="n">
        <f aca="false">K791*M791</f>
        <v>0.00204114626512094</v>
      </c>
      <c r="M791" s="0" t="n">
        <f aca="false">N791</f>
        <v>0.00503815098799644</v>
      </c>
      <c r="N791" s="0" t="n">
        <f aca="false">3600/(B791*N$15)</f>
        <v>0.00503815098799644</v>
      </c>
      <c r="O791" s="0" t="n">
        <f aca="false">ROUND(A791*P$13,0)</f>
        <v>945407</v>
      </c>
      <c r="P791" s="0" t="n">
        <f aca="false">O791-O790</f>
        <v>1260</v>
      </c>
      <c r="Q791" s="0" t="n">
        <f aca="false">F$9*(Q$23-P$13*1000/(P791*N$16))*P$13/SUM(P$24:P791)</f>
        <v>805.305192100627</v>
      </c>
      <c r="R791" s="0" t="n">
        <f aca="false">F$9*((Q$23^2 - (P$13*1000/(P791*N$16))^2)/2)/(1000*COUNT(Q$24:Q791)/N$16)</f>
        <v>805.415188394614</v>
      </c>
    </row>
    <row r="792" customFormat="false" ht="13.8" hidden="false" customHeight="false" outlineLevel="0" collapsed="false">
      <c r="A792" s="0" t="n">
        <f aca="false">SUM(M$23:M792)</f>
        <v>3.78666645179984</v>
      </c>
      <c r="B792" s="0" t="n">
        <f aca="false">C792*3600/1609.344</f>
        <v>71.4502199502817</v>
      </c>
      <c r="C792" s="0" t="n">
        <f aca="false">G792</f>
        <v>31.9411063265739</v>
      </c>
      <c r="D792" s="0" t="n">
        <f aca="false">(C792+C791)/2</f>
        <v>31.9421268997065</v>
      </c>
      <c r="E792" s="0" t="n">
        <f aca="false">F792*$F$9</f>
        <v>7.77720612674277</v>
      </c>
      <c r="F792" s="0" t="n">
        <f aca="false">(C791-C792)/0.5</f>
        <v>0.00408229253024217</v>
      </c>
      <c r="G792" s="0" t="n">
        <f aca="false">G791-L791</f>
        <v>31.9411063265739</v>
      </c>
      <c r="H792" s="0" t="n">
        <f aca="false">G792*G792</f>
        <v>1020.2342733655</v>
      </c>
      <c r="I792" s="0" t="n">
        <f aca="false">1000*COUNT(Q$24:Q792)/N$16</f>
        <v>123.752816221435</v>
      </c>
      <c r="J792" s="0" t="n">
        <f aca="false">$F$22*H792+$E$22*G792+$D$22</f>
        <v>771.760456784296</v>
      </c>
      <c r="K792" s="0" t="n">
        <f aca="false">J792/$F$9</f>
        <v>0.405100738815871</v>
      </c>
      <c r="L792" s="0" t="n">
        <f aca="false">K792*M792</f>
        <v>0.00204108911176471</v>
      </c>
      <c r="M792" s="0" t="n">
        <f aca="false">N792</f>
        <v>0.00503847294312746</v>
      </c>
      <c r="N792" s="0" t="n">
        <f aca="false">3600/(B792*N$15)</f>
        <v>0.00503847294312746</v>
      </c>
      <c r="O792" s="0" t="n">
        <f aca="false">ROUND(A792*P$13,0)</f>
        <v>946667</v>
      </c>
      <c r="P792" s="0" t="n">
        <f aca="false">O792-O791</f>
        <v>1260</v>
      </c>
      <c r="Q792" s="0" t="n">
        <f aca="false">F$9*(Q$23-P$13*1000/(P792*N$16))*P$13/SUM(P$24:P792)</f>
        <v>804.231982203246</v>
      </c>
      <c r="R792" s="0" t="n">
        <f aca="false">F$9*((Q$23^2 - (P$13*1000/(P792*N$16))^2)/2)/(1000*COUNT(Q$24:Q792)/N$16)</f>
        <v>804.367834443516</v>
      </c>
    </row>
    <row r="793" customFormat="false" ht="13.8" hidden="false" customHeight="false" outlineLevel="0" collapsed="false">
      <c r="A793" s="0" t="n">
        <f aca="false">SUM(M$23:M793)</f>
        <v>3.79170524673023</v>
      </c>
      <c r="B793" s="0" t="n">
        <f aca="false">C793*3600/1609.344</f>
        <v>71.4456541639722</v>
      </c>
      <c r="C793" s="0" t="n">
        <f aca="false">G793</f>
        <v>31.9390652374622</v>
      </c>
      <c r="D793" s="0" t="n">
        <f aca="false">(C793+C792)/2</f>
        <v>31.940085782018</v>
      </c>
      <c r="E793" s="0" t="n">
        <f aca="false">F793*$F$9</f>
        <v>7.77698836016205</v>
      </c>
      <c r="F793" s="0" t="n">
        <f aca="false">(C792-C793)/0.5</f>
        <v>0.00408217822352697</v>
      </c>
      <c r="G793" s="0" t="n">
        <f aca="false">G792-L792</f>
        <v>31.9390652374622</v>
      </c>
      <c r="H793" s="0" t="n">
        <f aca="false">G793*G793</f>
        <v>1020.10388824286</v>
      </c>
      <c r="I793" s="0" t="n">
        <f aca="false">1000*COUNT(Q$24:Q793)/N$16</f>
        <v>123.913743160605</v>
      </c>
      <c r="J793" s="0" t="n">
        <f aca="false">$F$22*H793+$E$22*G793+$D$22</f>
        <v>771.689532917215</v>
      </c>
      <c r="K793" s="0" t="n">
        <f aca="false">J793/$F$9</f>
        <v>0.405063510540308</v>
      </c>
      <c r="L793" s="0" t="n">
        <f aca="false">K793*M793</f>
        <v>0.0020410319633975</v>
      </c>
      <c r="M793" s="0" t="n">
        <f aca="false">N793</f>
        <v>0.00503879493039251</v>
      </c>
      <c r="N793" s="0" t="n">
        <f aca="false">3600/(B793*N$15)</f>
        <v>0.00503879493039251</v>
      </c>
      <c r="O793" s="0" t="n">
        <f aca="false">ROUND(A793*P$13,0)</f>
        <v>947926</v>
      </c>
      <c r="P793" s="0" t="n">
        <f aca="false">O793-O792</f>
        <v>1259</v>
      </c>
      <c r="Q793" s="0" t="n">
        <f aca="false">F$9*(Q$23-P$13*1000/(P793*N$16))*P$13/SUM(P$24:P793)</f>
        <v>790.403740602429</v>
      </c>
      <c r="R793" s="0" t="n">
        <f aca="false">F$9*((Q$23^2 - (P$13*1000/(P793*N$16))^2)/2)/(1000*COUNT(Q$24:Q793)/N$16)</f>
        <v>790.868217523523</v>
      </c>
    </row>
    <row r="794" customFormat="false" ht="13.8" hidden="false" customHeight="false" outlineLevel="0" collapsed="false">
      <c r="A794" s="0" t="n">
        <f aca="false">SUM(M$23:M794)</f>
        <v>3.79674436368003</v>
      </c>
      <c r="B794" s="0" t="n">
        <f aca="false">C794*3600/1609.344</f>
        <v>71.4410885055001</v>
      </c>
      <c r="C794" s="0" t="n">
        <f aca="false">G794</f>
        <v>31.9370242054988</v>
      </c>
      <c r="D794" s="0" t="n">
        <f aca="false">(C794+C793)/2</f>
        <v>31.9380447214805</v>
      </c>
      <c r="E794" s="0" t="n">
        <f aca="false">F794*$F$9</f>
        <v>7.77677061260026</v>
      </c>
      <c r="F794" s="0" t="n">
        <f aca="false">(C793-C794)/0.5</f>
        <v>0.00408206392679489</v>
      </c>
      <c r="G794" s="0" t="n">
        <f aca="false">G793-L793</f>
        <v>31.9370242054988</v>
      </c>
      <c r="H794" s="0" t="n">
        <f aca="false">G794*G794</f>
        <v>1019.97351510261</v>
      </c>
      <c r="I794" s="0" t="n">
        <f aca="false">1000*COUNT(Q$24:Q794)/N$16</f>
        <v>124.074670099775</v>
      </c>
      <c r="J794" s="0" t="n">
        <f aca="false">$F$22*H794+$E$22*G794+$D$22</f>
        <v>771.618615078761</v>
      </c>
      <c r="K794" s="0" t="n">
        <f aca="false">J794/$F$9</f>
        <v>0.405026285429199</v>
      </c>
      <c r="L794" s="0" t="n">
        <f aca="false">K794*M794</f>
        <v>0.00204097482001952</v>
      </c>
      <c r="M794" s="0" t="n">
        <f aca="false">N794</f>
        <v>0.00503911694979682</v>
      </c>
      <c r="N794" s="0" t="n">
        <f aca="false">3600/(B794*N$15)</f>
        <v>0.00503911694979682</v>
      </c>
      <c r="O794" s="0" t="n">
        <f aca="false">ROUND(A794*P$13,0)</f>
        <v>949186</v>
      </c>
      <c r="P794" s="0" t="n">
        <f aca="false">O794-O793</f>
        <v>1260</v>
      </c>
      <c r="Q794" s="0" t="n">
        <f aca="false">F$9*(Q$23-P$13*1000/(P794*N$16))*P$13/SUM(P$24:P794)</f>
        <v>802.094967138498</v>
      </c>
      <c r="R794" s="0" t="n">
        <f aca="false">F$9*((Q$23^2 - (P$13*1000/(P794*N$16))^2)/2)/(1000*COUNT(Q$24:Q794)/N$16)</f>
        <v>802.281277155725</v>
      </c>
    </row>
    <row r="795" customFormat="false" ht="13.8" hidden="false" customHeight="false" outlineLevel="0" collapsed="false">
      <c r="A795" s="0" t="n">
        <f aca="false">SUM(M$23:M795)</f>
        <v>3.80178380268137</v>
      </c>
      <c r="B795" s="0" t="n">
        <f aca="false">C795*3600/1609.344</f>
        <v>71.436522974854</v>
      </c>
      <c r="C795" s="0" t="n">
        <f aca="false">G795</f>
        <v>31.9349832306787</v>
      </c>
      <c r="D795" s="0" t="n">
        <f aca="false">(C795+C794)/2</f>
        <v>31.9360037180887</v>
      </c>
      <c r="E795" s="0" t="n">
        <f aca="false">F795*$F$9</f>
        <v>7.77655288404385</v>
      </c>
      <c r="F795" s="0" t="n">
        <f aca="false">(C794-C795)/0.5</f>
        <v>0.00408194964003883</v>
      </c>
      <c r="G795" s="0" t="n">
        <f aca="false">G794-L794</f>
        <v>31.9349832306787</v>
      </c>
      <c r="H795" s="0" t="n">
        <f aca="false">G795*G795</f>
        <v>1019.84315394373</v>
      </c>
      <c r="I795" s="0" t="n">
        <f aca="false">1000*COUNT(Q$24:Q795)/N$16</f>
        <v>124.235597038944</v>
      </c>
      <c r="J795" s="0" t="n">
        <f aca="false">$F$22*H795+$E$22*G795+$D$22</f>
        <v>771.547703268423</v>
      </c>
      <c r="K795" s="0" t="n">
        <f aca="false">J795/$F$9</f>
        <v>0.404989063482277</v>
      </c>
      <c r="L795" s="0" t="n">
        <f aca="false">K795*M795</f>
        <v>0.00204091768163102</v>
      </c>
      <c r="M795" s="0" t="n">
        <f aca="false">N795</f>
        <v>0.0050394390013456</v>
      </c>
      <c r="N795" s="0" t="n">
        <f aca="false">3600/(B795*N$15)</f>
        <v>0.0050394390013456</v>
      </c>
      <c r="O795" s="0" t="n">
        <f aca="false">ROUND(A795*P$13,0)</f>
        <v>950446</v>
      </c>
      <c r="P795" s="0" t="n">
        <f aca="false">O795-O794</f>
        <v>1260</v>
      </c>
      <c r="Q795" s="0" t="n">
        <f aca="false">F$9*(Q$23-P$13*1000/(P795*N$16))*P$13/SUM(P$24:P795)</f>
        <v>801.030290902207</v>
      </c>
      <c r="R795" s="0" t="n">
        <f aca="false">F$9*((Q$23^2 - (P$13*1000/(P795*N$16))^2)/2)/(1000*COUNT(Q$24:Q795)/N$16)</f>
        <v>801.242052703451</v>
      </c>
    </row>
    <row r="796" customFormat="false" ht="13.8" hidden="false" customHeight="false" outlineLevel="0" collapsed="false">
      <c r="A796" s="0" t="n">
        <f aca="false">SUM(M$23:M796)</f>
        <v>3.80682356376642</v>
      </c>
      <c r="B796" s="0" t="n">
        <f aca="false">C796*3600/1609.344</f>
        <v>71.4319575720229</v>
      </c>
      <c r="C796" s="0" t="n">
        <f aca="false">G796</f>
        <v>31.9329423129971</v>
      </c>
      <c r="D796" s="0" t="n">
        <f aca="false">(C796+C795)/2</f>
        <v>31.9339627718379</v>
      </c>
      <c r="E796" s="0" t="n">
        <f aca="false">F796*$F$9</f>
        <v>7.77633517449284</v>
      </c>
      <c r="F796" s="0" t="n">
        <f aca="false">(C795-C796)/0.5</f>
        <v>0.00408183536325879</v>
      </c>
      <c r="G796" s="0" t="n">
        <f aca="false">G795-L795</f>
        <v>31.9329423129971</v>
      </c>
      <c r="H796" s="0" t="n">
        <f aca="false">G796*G796</f>
        <v>1019.7128047652</v>
      </c>
      <c r="I796" s="0" t="n">
        <f aca="false">1000*COUNT(Q$24:Q796)/N$16</f>
        <v>124.396523978114</v>
      </c>
      <c r="J796" s="0" t="n">
        <f aca="false">$F$22*H796+$E$22*G796+$D$22</f>
        <v>771.476797485686</v>
      </c>
      <c r="K796" s="0" t="n">
        <f aca="false">J796/$F$9</f>
        <v>0.404951844699272</v>
      </c>
      <c r="L796" s="0" t="n">
        <f aca="false">K796*M796</f>
        <v>0.0020408605482322</v>
      </c>
      <c r="M796" s="0" t="n">
        <f aca="false">N796</f>
        <v>0.00503976108504407</v>
      </c>
      <c r="N796" s="0" t="n">
        <f aca="false">3600/(B796*N$15)</f>
        <v>0.00503976108504407</v>
      </c>
      <c r="O796" s="0" t="n">
        <f aca="false">ROUND(A796*P$13,0)</f>
        <v>951706</v>
      </c>
      <c r="P796" s="0" t="n">
        <f aca="false">O796-O795</f>
        <v>1260</v>
      </c>
      <c r="Q796" s="0" t="n">
        <f aca="false">F$9*(Q$23-P$13*1000/(P796*N$16))*P$13/SUM(P$24:P796)</f>
        <v>799.968437356268</v>
      </c>
      <c r="R796" s="0" t="n">
        <f aca="false">F$9*((Q$23^2 - (P$13*1000/(P796*N$16))^2)/2)/(1000*COUNT(Q$24:Q796)/N$16)</f>
        <v>800.205517059591</v>
      </c>
    </row>
    <row r="797" customFormat="false" ht="13.8" hidden="false" customHeight="false" outlineLevel="0" collapsed="false">
      <c r="A797" s="0" t="n">
        <f aca="false">SUM(M$23:M797)</f>
        <v>3.81186364696732</v>
      </c>
      <c r="B797" s="0" t="n">
        <f aca="false">C797*3600/1609.344</f>
        <v>71.4273922969955</v>
      </c>
      <c r="C797" s="0" t="n">
        <f aca="false">G797</f>
        <v>31.9309014524489</v>
      </c>
      <c r="D797" s="0" t="n">
        <f aca="false">(C797+C796)/2</f>
        <v>31.931921882723</v>
      </c>
      <c r="E797" s="0" t="n">
        <f aca="false">F797*$F$9</f>
        <v>7.77611748396076</v>
      </c>
      <c r="F797" s="0" t="n">
        <f aca="false">(C796-C797)/0.5</f>
        <v>0.00408172109646188</v>
      </c>
      <c r="G797" s="0" t="n">
        <f aca="false">G796-L796</f>
        <v>31.9309014524489</v>
      </c>
      <c r="H797" s="0" t="n">
        <f aca="false">G797*G797</f>
        <v>1019.582467566</v>
      </c>
      <c r="I797" s="0" t="n">
        <f aca="false">1000*COUNT(Q$24:Q797)/N$16</f>
        <v>124.557450917284</v>
      </c>
      <c r="J797" s="0" t="n">
        <f aca="false">$F$22*H797+$E$22*G797+$D$22</f>
        <v>771.405897730038</v>
      </c>
      <c r="K797" s="0" t="n">
        <f aca="false">J797/$F$9</f>
        <v>0.404914629079915</v>
      </c>
      <c r="L797" s="0" t="n">
        <f aca="false">K797*M797</f>
        <v>0.00204080341982331</v>
      </c>
      <c r="M797" s="0" t="n">
        <f aca="false">N797</f>
        <v>0.00504008320089746</v>
      </c>
      <c r="N797" s="0" t="n">
        <f aca="false">3600/(B797*N$15)</f>
        <v>0.00504008320089746</v>
      </c>
      <c r="O797" s="0" t="n">
        <f aca="false">ROUND(A797*P$13,0)</f>
        <v>952966</v>
      </c>
      <c r="P797" s="0" t="n">
        <f aca="false">O797-O796</f>
        <v>1260</v>
      </c>
      <c r="Q797" s="0" t="n">
        <f aca="false">F$9*(Q$23-P$13*1000/(P797*N$16))*P$13/SUM(P$24:P797)</f>
        <v>798.909395290183</v>
      </c>
      <c r="R797" s="0" t="n">
        <f aca="false">F$9*((Q$23^2 - (P$13*1000/(P797*N$16))^2)/2)/(1000*COUNT(Q$24:Q797)/N$16)</f>
        <v>799.171659802408</v>
      </c>
    </row>
    <row r="798" customFormat="false" ht="13.8" hidden="false" customHeight="false" outlineLevel="0" collapsed="false">
      <c r="A798" s="0" t="n">
        <f aca="false">SUM(M$23:M798)</f>
        <v>3.81690405231623</v>
      </c>
      <c r="B798" s="0" t="n">
        <f aca="false">C798*3600/1609.344</f>
        <v>71.4228271497608</v>
      </c>
      <c r="C798" s="0" t="n">
        <f aca="false">G798</f>
        <v>31.928860649029</v>
      </c>
      <c r="D798" s="0" t="n">
        <f aca="false">(C798+C797)/2</f>
        <v>31.929881050739</v>
      </c>
      <c r="E798" s="0" t="n">
        <f aca="false">F798*$F$9</f>
        <v>7.7758998124476</v>
      </c>
      <c r="F798" s="0" t="n">
        <f aca="false">(C797-C798)/0.5</f>
        <v>0.00408160683964809</v>
      </c>
      <c r="G798" s="0" t="n">
        <f aca="false">G797-L797</f>
        <v>31.928860649029</v>
      </c>
      <c r="H798" s="0" t="n">
        <f aca="false">G798*G798</f>
        <v>1019.45214234512</v>
      </c>
      <c r="I798" s="0" t="n">
        <f aca="false">1000*COUNT(Q$24:Q798)/N$16</f>
        <v>124.718377856453</v>
      </c>
      <c r="J798" s="0" t="n">
        <f aca="false">$F$22*H798+$E$22*G798+$D$22</f>
        <v>771.335004000966</v>
      </c>
      <c r="K798" s="0" t="n">
        <f aca="false">J798/$F$9</f>
        <v>0.404877416623936</v>
      </c>
      <c r="L798" s="0" t="n">
        <f aca="false">K798*M798</f>
        <v>0.00204074629640455</v>
      </c>
      <c r="M798" s="0" t="n">
        <f aca="false">N798</f>
        <v>0.005040405348911</v>
      </c>
      <c r="N798" s="0" t="n">
        <f aca="false">3600/(B798*N$15)</f>
        <v>0.005040405348911</v>
      </c>
      <c r="O798" s="0" t="n">
        <f aca="false">ROUND(A798*P$13,0)</f>
        <v>954226</v>
      </c>
      <c r="P798" s="0" t="n">
        <f aca="false">O798-O797</f>
        <v>1260</v>
      </c>
      <c r="Q798" s="0" t="n">
        <f aca="false">F$9*(Q$23-P$13*1000/(P798*N$16))*P$13/SUM(P$24:P798)</f>
        <v>797.853153552743</v>
      </c>
      <c r="R798" s="0" t="n">
        <f aca="false">F$9*((Q$23^2 - (P$13*1000/(P798*N$16))^2)/2)/(1000*COUNT(Q$24:Q798)/N$16)</f>
        <v>798.140470563954</v>
      </c>
    </row>
    <row r="799" customFormat="false" ht="13.8" hidden="false" customHeight="false" outlineLevel="0" collapsed="false">
      <c r="A799" s="0" t="n">
        <f aca="false">SUM(M$23:M799)</f>
        <v>3.82194477984532</v>
      </c>
      <c r="B799" s="0" t="n">
        <f aca="false">C799*3600/1609.344</f>
        <v>71.4182621303075</v>
      </c>
      <c r="C799" s="0" t="n">
        <f aca="false">G799</f>
        <v>31.9268199027326</v>
      </c>
      <c r="D799" s="0" t="n">
        <f aca="false">(C799+C798)/2</f>
        <v>31.9278402758808</v>
      </c>
      <c r="E799" s="0" t="n">
        <f aca="false">F799*$F$9</f>
        <v>7.77568215993983</v>
      </c>
      <c r="F799" s="0" t="n">
        <f aca="false">(C798-C799)/0.5</f>
        <v>0.00408149259281032</v>
      </c>
      <c r="G799" s="0" t="n">
        <f aca="false">G798-L798</f>
        <v>31.9268199027326</v>
      </c>
      <c r="H799" s="0" t="n">
        <f aca="false">G799*G799</f>
        <v>1019.32182910153</v>
      </c>
      <c r="I799" s="0" t="n">
        <f aca="false">1000*COUNT(Q$24:Q799)/N$16</f>
        <v>124.879304795623</v>
      </c>
      <c r="J799" s="0" t="n">
        <f aca="false">$F$22*H799+$E$22*G799+$D$22</f>
        <v>771.264116297958</v>
      </c>
      <c r="K799" s="0" t="n">
        <f aca="false">J799/$F$9</f>
        <v>0.404840207331066</v>
      </c>
      <c r="L799" s="0" t="n">
        <f aca="false">K799*M799</f>
        <v>0.00204068917797617</v>
      </c>
      <c r="M799" s="0" t="n">
        <f aca="false">N799</f>
        <v>0.00504072752908991</v>
      </c>
      <c r="N799" s="0" t="n">
        <f aca="false">3600/(B799*N$15)</f>
        <v>0.00504072752908991</v>
      </c>
      <c r="O799" s="0" t="n">
        <f aca="false">ROUND(A799*P$13,0)</f>
        <v>955486</v>
      </c>
      <c r="P799" s="0" t="n">
        <f aca="false">O799-O798</f>
        <v>1260</v>
      </c>
      <c r="Q799" s="0" t="n">
        <f aca="false">F$9*(Q$23-P$13*1000/(P799*N$16))*P$13/SUM(P$24:P799)</f>
        <v>796.799701051631</v>
      </c>
      <c r="R799" s="0" t="n">
        <f aca="false">F$9*((Q$23^2 - (P$13*1000/(P799*N$16))^2)/2)/(1000*COUNT(Q$24:Q799)/N$16)</f>
        <v>797.111939029722</v>
      </c>
    </row>
    <row r="800" customFormat="false" ht="13.8" hidden="false" customHeight="false" outlineLevel="0" collapsed="false">
      <c r="A800" s="0" t="n">
        <f aca="false">SUM(M$23:M800)</f>
        <v>3.82698582958676</v>
      </c>
      <c r="B800" s="0" t="n">
        <f aca="false">C800*3600/1609.344</f>
        <v>71.4136972386244</v>
      </c>
      <c r="C800" s="0" t="n">
        <f aca="false">G800</f>
        <v>31.9247792135547</v>
      </c>
      <c r="D800" s="0" t="n">
        <f aca="false">(C800+C799)/2</f>
        <v>31.9257995581437</v>
      </c>
      <c r="E800" s="0" t="n">
        <f aca="false">F800*$F$9</f>
        <v>7.77546452645099</v>
      </c>
      <c r="F800" s="0" t="n">
        <f aca="false">(C799-C800)/0.5</f>
        <v>0.00408137835595568</v>
      </c>
      <c r="G800" s="0" t="n">
        <f aca="false">G799-L799</f>
        <v>31.9247792135547</v>
      </c>
      <c r="H800" s="0" t="n">
        <f aca="false">G800*G800</f>
        <v>1019.19152783421</v>
      </c>
      <c r="I800" s="0" t="n">
        <f aca="false">1000*COUNT(Q$24:Q800)/N$16</f>
        <v>125.040231734792</v>
      </c>
      <c r="J800" s="0" t="n">
        <f aca="false">$F$22*H800+$E$22*G800+$D$22</f>
        <v>771.1932346205</v>
      </c>
      <c r="K800" s="0" t="n">
        <f aca="false">J800/$F$9</f>
        <v>0.404803001201037</v>
      </c>
      <c r="L800" s="0" t="n">
        <f aca="false">K800*M800</f>
        <v>0.00204063206453838</v>
      </c>
      <c r="M800" s="0" t="n">
        <f aca="false">N800</f>
        <v>0.00504104974143941</v>
      </c>
      <c r="N800" s="0" t="n">
        <f aca="false">3600/(B800*N$15)</f>
        <v>0.00504104974143941</v>
      </c>
      <c r="O800" s="0" t="n">
        <f aca="false">ROUND(A800*P$13,0)</f>
        <v>956746</v>
      </c>
      <c r="P800" s="0" t="n">
        <f aca="false">O800-O799</f>
        <v>1260</v>
      </c>
      <c r="Q800" s="0" t="n">
        <f aca="false">F$9*(Q$23-P$13*1000/(P800*N$16))*P$13/SUM(P$24:P800)</f>
        <v>795.749026753036</v>
      </c>
      <c r="R800" s="0" t="n">
        <f aca="false">F$9*((Q$23^2 - (P$13*1000/(P800*N$16))^2)/2)/(1000*COUNT(Q$24:Q800)/N$16)</f>
        <v>796.086054938306</v>
      </c>
    </row>
    <row r="801" customFormat="false" ht="13.8" hidden="false" customHeight="false" outlineLevel="0" collapsed="false">
      <c r="A801" s="0" t="n">
        <f aca="false">SUM(M$23:M801)</f>
        <v>3.83202720157272</v>
      </c>
      <c r="B801" s="0" t="n">
        <f aca="false">C801*3600/1609.344</f>
        <v>71.4091324747005</v>
      </c>
      <c r="C801" s="0" t="n">
        <f aca="false">G801</f>
        <v>31.9227385814901</v>
      </c>
      <c r="D801" s="0" t="n">
        <f aca="false">(C801+C800)/2</f>
        <v>31.9237588975224</v>
      </c>
      <c r="E801" s="0" t="n">
        <f aca="false">F801*$F$9</f>
        <v>7.77524691196754</v>
      </c>
      <c r="F801" s="0" t="n">
        <f aca="false">(C800-C801)/0.5</f>
        <v>0.00408126412907706</v>
      </c>
      <c r="G801" s="0" t="n">
        <f aca="false">G800-L800</f>
        <v>31.9227385814901</v>
      </c>
      <c r="H801" s="0" t="n">
        <f aca="false">G801*G801</f>
        <v>1019.06123854216</v>
      </c>
      <c r="I801" s="0" t="n">
        <f aca="false">1000*COUNT(Q$24:Q801)/N$16</f>
        <v>125.201158673962</v>
      </c>
      <c r="J801" s="0" t="n">
        <f aca="false">$F$22*H801+$E$22*G801+$D$22</f>
        <v>771.12235896808</v>
      </c>
      <c r="K801" s="0" t="n">
        <f aca="false">J801/$F$9</f>
        <v>0.404765798233578</v>
      </c>
      <c r="L801" s="0" t="n">
        <f aca="false">K801*M801</f>
        <v>0.00204057495609142</v>
      </c>
      <c r="M801" s="0" t="n">
        <f aca="false">N801</f>
        <v>0.00504137198596474</v>
      </c>
      <c r="N801" s="0" t="n">
        <f aca="false">3600/(B801*N$15)</f>
        <v>0.00504137198596474</v>
      </c>
      <c r="O801" s="0" t="n">
        <f aca="false">ROUND(A801*P$13,0)</f>
        <v>958007</v>
      </c>
      <c r="P801" s="0" t="n">
        <f aca="false">O801-O800</f>
        <v>1261</v>
      </c>
      <c r="Q801" s="0" t="n">
        <f aca="false">F$9*(Q$23-P$13*1000/(P801*N$16))*P$13/SUM(P$24:P801)</f>
        <v>807.304576006025</v>
      </c>
      <c r="R801" s="0" t="n">
        <f aca="false">F$9*((Q$23^2 - (P$13*1000/(P801*N$16))^2)/2)/(1000*COUNT(Q$24:Q801)/N$16)</f>
        <v>807.360404756805</v>
      </c>
    </row>
    <row r="802" customFormat="false" ht="13.8" hidden="false" customHeight="false" outlineLevel="0" collapsed="false">
      <c r="A802" s="0" t="n">
        <f aca="false">SUM(M$23:M802)</f>
        <v>3.83706889583539</v>
      </c>
      <c r="B802" s="0" t="n">
        <f aca="false">C802*3600/1609.344</f>
        <v>71.4045678385246</v>
      </c>
      <c r="C802" s="0" t="n">
        <f aca="false">G802</f>
        <v>31.920698006534</v>
      </c>
      <c r="D802" s="0" t="n">
        <f aca="false">(C802+C801)/2</f>
        <v>31.9217182940121</v>
      </c>
      <c r="E802" s="0" t="n">
        <f aca="false">F802*$F$9</f>
        <v>7.77502931650302</v>
      </c>
      <c r="F802" s="0" t="n">
        <f aca="false">(C801-C802)/0.5</f>
        <v>0.00408114991218156</v>
      </c>
      <c r="G802" s="0" t="n">
        <f aca="false">G801-L801</f>
        <v>31.920698006534</v>
      </c>
      <c r="H802" s="0" t="n">
        <f aca="false">G802*G802</f>
        <v>1018.93096122435</v>
      </c>
      <c r="I802" s="0" t="n">
        <f aca="false">1000*COUNT(Q$24:Q802)/N$16</f>
        <v>125.362085613132</v>
      </c>
      <c r="J802" s="0" t="n">
        <f aca="false">$F$22*H802+$E$22*G802+$D$22</f>
        <v>771.051489340185</v>
      </c>
      <c r="K802" s="0" t="n">
        <f aca="false">J802/$F$9</f>
        <v>0.404728598428422</v>
      </c>
      <c r="L802" s="0" t="n">
        <f aca="false">K802*M802</f>
        <v>0.0020405178526355</v>
      </c>
      <c r="M802" s="0" t="n">
        <f aca="false">N802</f>
        <v>0.00504169426267112</v>
      </c>
      <c r="N802" s="0" t="n">
        <f aca="false">3600/(B802*N$15)</f>
        <v>0.00504169426267112</v>
      </c>
      <c r="O802" s="0" t="n">
        <f aca="false">ROUND(A802*P$13,0)</f>
        <v>959267</v>
      </c>
      <c r="P802" s="0" t="n">
        <f aca="false">O802-O801</f>
        <v>1260</v>
      </c>
      <c r="Q802" s="0" t="n">
        <f aca="false">F$9*(Q$23-P$13*1000/(P802*N$16))*P$13/SUM(P$24:P802)</f>
        <v>793.655140525408</v>
      </c>
      <c r="R802" s="0" t="n">
        <f aca="false">F$9*((Q$23^2 - (P$13*1000/(P802*N$16))^2)/2)/(1000*COUNT(Q$24:Q802)/N$16)</f>
        <v>794.042188301751</v>
      </c>
    </row>
    <row r="803" customFormat="false" ht="13.8" hidden="false" customHeight="false" outlineLevel="0" collapsed="false">
      <c r="A803" s="0" t="n">
        <f aca="false">SUM(M$23:M803)</f>
        <v>3.84211091240696</v>
      </c>
      <c r="B803" s="0" t="n">
        <f aca="false">C803*3600/1609.344</f>
        <v>71.4000033300855</v>
      </c>
      <c r="C803" s="0" t="n">
        <f aca="false">G803</f>
        <v>31.9186574886814</v>
      </c>
      <c r="D803" s="0" t="n">
        <f aca="false">(C803+C802)/2</f>
        <v>31.9196777476077</v>
      </c>
      <c r="E803" s="0" t="n">
        <f aca="false">F803*$F$9</f>
        <v>7.77481174005742</v>
      </c>
      <c r="F803" s="0" t="n">
        <f aca="false">(C802-C803)/0.5</f>
        <v>0.00408103570526919</v>
      </c>
      <c r="G803" s="0" t="n">
        <f aca="false">G802-L802</f>
        <v>31.9186574886814</v>
      </c>
      <c r="H803" s="0" t="n">
        <f aca="false">G803*G803</f>
        <v>1018.80069587976</v>
      </c>
      <c r="I803" s="0" t="n">
        <f aca="false">1000*COUNT(Q$24:Q803)/N$16</f>
        <v>125.523012552301</v>
      </c>
      <c r="J803" s="0" t="n">
        <f aca="false">$F$22*H803+$E$22*G803+$D$22</f>
        <v>770.980625736303</v>
      </c>
      <c r="K803" s="0" t="n">
        <f aca="false">J803/$F$9</f>
        <v>0.404691401785298</v>
      </c>
      <c r="L803" s="0" t="n">
        <f aca="false">K803*M803</f>
        <v>0.00204046075417085</v>
      </c>
      <c r="M803" s="0" t="n">
        <f aca="false">N803</f>
        <v>0.00504201657156378</v>
      </c>
      <c r="N803" s="0" t="n">
        <f aca="false">3600/(B803*N$15)</f>
        <v>0.00504201657156378</v>
      </c>
      <c r="O803" s="0" t="n">
        <f aca="false">ROUND(A803*P$13,0)</f>
        <v>960528</v>
      </c>
      <c r="P803" s="0" t="n">
        <f aca="false">O803-O802</f>
        <v>1261</v>
      </c>
      <c r="Q803" s="0" t="n">
        <f aca="false">F$9*(Q$23-P$13*1000/(P803*N$16))*P$13/SUM(P$24:P803)</f>
        <v>805.183075501389</v>
      </c>
      <c r="R803" s="0" t="n">
        <f aca="false">F$9*((Q$23^2 - (P$13*1000/(P803*N$16))^2)/2)/(1000*COUNT(Q$24:Q803)/N$16)</f>
        <v>805.290249872813</v>
      </c>
    </row>
    <row r="804" customFormat="false" ht="13.8" hidden="false" customHeight="false" outlineLevel="0" collapsed="false">
      <c r="A804" s="0" t="n">
        <f aca="false">SUM(M$23:M804)</f>
        <v>3.8471532513196</v>
      </c>
      <c r="B804" s="0" t="n">
        <f aca="false">C804*3600/1609.344</f>
        <v>71.3954389493719</v>
      </c>
      <c r="C804" s="0" t="n">
        <f aca="false">G804</f>
        <v>31.9166170279272</v>
      </c>
      <c r="D804" s="0" t="n">
        <f aca="false">(C804+C803)/2</f>
        <v>31.9176372583043</v>
      </c>
      <c r="E804" s="0" t="n">
        <f aca="false">F804*$F$9</f>
        <v>7.77459418263075</v>
      </c>
      <c r="F804" s="0" t="n">
        <f aca="false">(C803-C804)/0.5</f>
        <v>0.00408092150833994</v>
      </c>
      <c r="G804" s="0" t="n">
        <f aca="false">G803-L803</f>
        <v>31.9166170279272</v>
      </c>
      <c r="H804" s="0" t="n">
        <f aca="false">G804*G804</f>
        <v>1018.67044250737</v>
      </c>
      <c r="I804" s="0" t="n">
        <f aca="false">1000*COUNT(Q$24:Q804)/N$16</f>
        <v>125.683939491471</v>
      </c>
      <c r="J804" s="0" t="n">
        <f aca="false">$F$22*H804+$E$22*G804+$D$22</f>
        <v>770.909768155921</v>
      </c>
      <c r="K804" s="0" t="n">
        <f aca="false">J804/$F$9</f>
        <v>0.404654208303939</v>
      </c>
      <c r="L804" s="0" t="n">
        <f aca="false">K804*M804</f>
        <v>0.00204040366069771</v>
      </c>
      <c r="M804" s="0" t="n">
        <f aca="false">N804</f>
        <v>0.00504233891264796</v>
      </c>
      <c r="N804" s="0" t="n">
        <f aca="false">3600/(B804*N$15)</f>
        <v>0.00504233891264796</v>
      </c>
      <c r="O804" s="0" t="n">
        <f aca="false">ROUND(A804*P$13,0)</f>
        <v>961788</v>
      </c>
      <c r="P804" s="0" t="n">
        <f aca="false">O804-O803</f>
        <v>1260</v>
      </c>
      <c r="Q804" s="0" t="n">
        <f aca="false">F$9*(Q$23-P$13*1000/(P804*N$16))*P$13/SUM(P$24:P804)</f>
        <v>791.572244831037</v>
      </c>
      <c r="R804" s="0" t="n">
        <f aca="false">F$9*((Q$23^2 - (P$13*1000/(P804*N$16))^2)/2)/(1000*COUNT(Q$24:Q804)/N$16)</f>
        <v>792.008789612118</v>
      </c>
    </row>
    <row r="805" customFormat="false" ht="13.8" hidden="false" customHeight="false" outlineLevel="0" collapsed="false">
      <c r="A805" s="0" t="n">
        <f aca="false">SUM(M$23:M805)</f>
        <v>3.85219591260553</v>
      </c>
      <c r="B805" s="0" t="n">
        <f aca="false">C805*3600/1609.344</f>
        <v>71.3908746963729</v>
      </c>
      <c r="C805" s="0" t="n">
        <f aca="false">G805</f>
        <v>31.9145766242665</v>
      </c>
      <c r="D805" s="0" t="n">
        <f aca="false">(C805+C804)/2</f>
        <v>31.9155968260969</v>
      </c>
      <c r="E805" s="0" t="n">
        <f aca="false">F805*$F$9</f>
        <v>7.77437664422301</v>
      </c>
      <c r="F805" s="0" t="n">
        <f aca="false">(C804-C805)/0.5</f>
        <v>0.00408080732139382</v>
      </c>
      <c r="G805" s="0" t="n">
        <f aca="false">G804-L804</f>
        <v>31.9145766242665</v>
      </c>
      <c r="H805" s="0" t="n">
        <f aca="false">G805*G805</f>
        <v>1018.54020110618</v>
      </c>
      <c r="I805" s="0" t="n">
        <f aca="false">1000*COUNT(Q$24:Q805)/N$16</f>
        <v>125.844866430641</v>
      </c>
      <c r="J805" s="0" t="n">
        <f aca="false">$F$22*H805+$E$22*G805+$D$22</f>
        <v>770.838916598527</v>
      </c>
      <c r="K805" s="0" t="n">
        <f aca="false">J805/$F$9</f>
        <v>0.404617017984074</v>
      </c>
      <c r="L805" s="0" t="n">
        <f aca="false">K805*M805</f>
        <v>0.00204034657221629</v>
      </c>
      <c r="M805" s="0" t="n">
        <f aca="false">N805</f>
        <v>0.00504266128592889</v>
      </c>
      <c r="N805" s="0" t="n">
        <f aca="false">3600/(B805*N$15)</f>
        <v>0.00504266128592889</v>
      </c>
      <c r="O805" s="0" t="n">
        <f aca="false">ROUND(A805*P$13,0)</f>
        <v>963049</v>
      </c>
      <c r="P805" s="0" t="n">
        <f aca="false">O805-O804</f>
        <v>1261</v>
      </c>
      <c r="Q805" s="0" t="n">
        <f aca="false">F$9*(Q$23-P$13*1000/(P805*N$16))*P$13/SUM(P$24:P805)</f>
        <v>803.072695874921</v>
      </c>
      <c r="R805" s="0" t="n">
        <f aca="false">F$9*((Q$23^2 - (P$13*1000/(P805*N$16))^2)/2)/(1000*COUNT(Q$24:Q805)/N$16)</f>
        <v>803.230684016361</v>
      </c>
    </row>
    <row r="806" customFormat="false" ht="13.8" hidden="false" customHeight="false" outlineLevel="0" collapsed="false">
      <c r="A806" s="0" t="n">
        <f aca="false">SUM(M$23:M806)</f>
        <v>3.85723889629694</v>
      </c>
      <c r="B806" s="0" t="n">
        <f aca="false">C806*3600/1609.344</f>
        <v>71.3863105710771</v>
      </c>
      <c r="C806" s="0" t="n">
        <f aca="false">G806</f>
        <v>31.9125362776943</v>
      </c>
      <c r="D806" s="0" t="n">
        <f aca="false">(C806+C805)/2</f>
        <v>31.9135564509804</v>
      </c>
      <c r="E806" s="0" t="n">
        <f aca="false">F806*$F$9</f>
        <v>7.77415912483419</v>
      </c>
      <c r="F806" s="0" t="n">
        <f aca="false">(C805-C806)/0.5</f>
        <v>0.00408069314443083</v>
      </c>
      <c r="G806" s="0" t="n">
        <f aca="false">G805-L805</f>
        <v>31.9125362776943</v>
      </c>
      <c r="H806" s="0" t="n">
        <f aca="false">G806*G806</f>
        <v>1018.40997167516</v>
      </c>
      <c r="I806" s="0" t="n">
        <f aca="false">1000*COUNT(Q$24:Q806)/N$16</f>
        <v>126.00579336981</v>
      </c>
      <c r="J806" s="0" t="n">
        <f aca="false">$F$22*H806+$E$22*G806+$D$22</f>
        <v>770.768071063608</v>
      </c>
      <c r="K806" s="0" t="n">
        <f aca="false">J806/$F$9</f>
        <v>0.404579830825436</v>
      </c>
      <c r="L806" s="0" t="n">
        <f aca="false">K806*M806</f>
        <v>0.00204028948872682</v>
      </c>
      <c r="M806" s="0" t="n">
        <f aca="false">N806</f>
        <v>0.0050429836914118</v>
      </c>
      <c r="N806" s="0" t="n">
        <f aca="false">3600/(B806*N$15)</f>
        <v>0.0050429836914118</v>
      </c>
      <c r="O806" s="0" t="n">
        <f aca="false">ROUND(A806*P$13,0)</f>
        <v>964310</v>
      </c>
      <c r="P806" s="0" t="n">
        <f aca="false">O806-O805</f>
        <v>1261</v>
      </c>
      <c r="Q806" s="0" t="n">
        <f aca="false">F$9*(Q$23-P$13*1000/(P806*N$16))*P$13/SUM(P$24:P806)</f>
        <v>802.021232730007</v>
      </c>
      <c r="R806" s="0" t="n">
        <f aca="false">F$9*((Q$23^2 - (P$13*1000/(P806*N$16))^2)/2)/(1000*COUNT(Q$24:Q806)/N$16)</f>
        <v>802.204846616596</v>
      </c>
    </row>
    <row r="807" customFormat="false" ht="13.8" hidden="false" customHeight="false" outlineLevel="0" collapsed="false">
      <c r="A807" s="0" t="n">
        <f aca="false">SUM(M$23:M807)</f>
        <v>3.86228220242605</v>
      </c>
      <c r="B807" s="0" t="n">
        <f aca="false">C807*3600/1609.344</f>
        <v>71.3817465734735</v>
      </c>
      <c r="C807" s="0" t="n">
        <f aca="false">G807</f>
        <v>31.9104959882056</v>
      </c>
      <c r="D807" s="0" t="n">
        <f aca="false">(C807+C806)/2</f>
        <v>31.91151613295</v>
      </c>
      <c r="E807" s="0" t="n">
        <f aca="false">F807*$F$9</f>
        <v>7.77394162446431</v>
      </c>
      <c r="F807" s="0" t="n">
        <f aca="false">(C806-C807)/0.5</f>
        <v>0.00408057897745096</v>
      </c>
      <c r="G807" s="0" t="n">
        <f aca="false">G806-L806</f>
        <v>31.9104959882056</v>
      </c>
      <c r="H807" s="0" t="n">
        <f aca="false">G807*G807</f>
        <v>1018.27975421329</v>
      </c>
      <c r="I807" s="0" t="n">
        <f aca="false">1000*COUNT(Q$24:Q807)/N$16</f>
        <v>126.16672030898</v>
      </c>
      <c r="J807" s="0" t="n">
        <f aca="false">$F$22*H807+$E$22*G807+$D$22</f>
        <v>770.697231550651</v>
      </c>
      <c r="K807" s="0" t="n">
        <f aca="false">J807/$F$9</f>
        <v>0.404542646827754</v>
      </c>
      <c r="L807" s="0" t="n">
        <f aca="false">K807*M807</f>
        <v>0.00204023241022953</v>
      </c>
      <c r="M807" s="0" t="n">
        <f aca="false">N807</f>
        <v>0.00504330612910194</v>
      </c>
      <c r="N807" s="0" t="n">
        <f aca="false">3600/(B807*N$15)</f>
        <v>0.00504330612910194</v>
      </c>
      <c r="O807" s="0" t="n">
        <f aca="false">ROUND(A807*P$13,0)</f>
        <v>965571</v>
      </c>
      <c r="P807" s="0" t="n">
        <f aca="false">O807-O806</f>
        <v>1261</v>
      </c>
      <c r="Q807" s="0" t="n">
        <f aca="false">F$9*(Q$23-P$13*1000/(P807*N$16))*P$13/SUM(P$24:P807)</f>
        <v>800.972519346389</v>
      </c>
      <c r="R807" s="0" t="n">
        <f aca="false">F$9*((Q$23^2 - (P$13*1000/(P807*N$16))^2)/2)/(1000*COUNT(Q$24:Q807)/N$16)</f>
        <v>801.181626148972</v>
      </c>
    </row>
    <row r="808" customFormat="false" ht="13.8" hidden="false" customHeight="false" outlineLevel="0" collapsed="false">
      <c r="A808" s="0" t="n">
        <f aca="false">SUM(M$23:M808)</f>
        <v>3.86732583102505</v>
      </c>
      <c r="B808" s="0" t="n">
        <f aca="false">C808*3600/1609.344</f>
        <v>71.3771827035508</v>
      </c>
      <c r="C808" s="0" t="n">
        <f aca="false">G808</f>
        <v>31.9084557557954</v>
      </c>
      <c r="D808" s="0" t="n">
        <f aca="false">(C808+C807)/2</f>
        <v>31.9094758720005</v>
      </c>
      <c r="E808" s="0" t="n">
        <f aca="false">F808*$F$9</f>
        <v>7.77372414312688</v>
      </c>
      <c r="F808" s="0" t="n">
        <f aca="false">(C807-C808)/0.5</f>
        <v>0.00408046482046132</v>
      </c>
      <c r="G808" s="0" t="n">
        <f aca="false">G807-L807</f>
        <v>31.9084557557954</v>
      </c>
      <c r="H808" s="0" t="n">
        <f aca="false">G808*G808</f>
        <v>1018.14954871955</v>
      </c>
      <c r="I808" s="0" t="n">
        <f aca="false">1000*COUNT(Q$24:Q808)/N$16</f>
        <v>126.327647248149</v>
      </c>
      <c r="J808" s="0" t="n">
        <f aca="false">$F$22*H808+$E$22*G808+$D$22</f>
        <v>770.626398059145</v>
      </c>
      <c r="K808" s="0" t="n">
        <f aca="false">J808/$F$9</f>
        <v>0.40450546599076</v>
      </c>
      <c r="L808" s="0" t="n">
        <f aca="false">K808*M808</f>
        <v>0.00204017533672465</v>
      </c>
      <c r="M808" s="0" t="n">
        <f aca="false">N808</f>
        <v>0.00504362859900452</v>
      </c>
      <c r="N808" s="0" t="n">
        <f aca="false">3600/(B808*N$15)</f>
        <v>0.00504362859900452</v>
      </c>
      <c r="O808" s="0" t="n">
        <f aca="false">ROUND(A808*P$13,0)</f>
        <v>966831</v>
      </c>
      <c r="P808" s="0" t="n">
        <f aca="false">O808-O807</f>
        <v>1260</v>
      </c>
      <c r="Q808" s="0" t="n">
        <f aca="false">F$9*(Q$23-P$13*1000/(P808*N$16))*P$13/SUM(P$24:P808)</f>
        <v>787.438265256352</v>
      </c>
      <c r="R808" s="0" t="n">
        <f aca="false">F$9*((Q$23^2 - (P$13*1000/(P808*N$16))^2)/2)/(1000*COUNT(Q$24:Q808)/N$16)</f>
        <v>787.973076034476</v>
      </c>
    </row>
    <row r="809" customFormat="false" ht="13.8" hidden="false" customHeight="false" outlineLevel="0" collapsed="false">
      <c r="A809" s="0" t="n">
        <f aca="false">SUM(M$23:M809)</f>
        <v>3.87236978212617</v>
      </c>
      <c r="B809" s="0" t="n">
        <f aca="false">C809*3600/1609.344</f>
        <v>71.372618961298</v>
      </c>
      <c r="C809" s="0" t="n">
        <f aca="false">G809</f>
        <v>31.9064155804586</v>
      </c>
      <c r="D809" s="0" t="n">
        <f aca="false">(C809+C808)/2</f>
        <v>31.907435668127</v>
      </c>
      <c r="E809" s="0" t="n">
        <f aca="false">F809*$F$9</f>
        <v>7.77350668079485</v>
      </c>
      <c r="F809" s="0" t="n">
        <f aca="false">(C808-C809)/0.5</f>
        <v>0.0040803506734477</v>
      </c>
      <c r="G809" s="0" t="n">
        <f aca="false">G808-L808</f>
        <v>31.9064155804586</v>
      </c>
      <c r="H809" s="0" t="n">
        <f aca="false">G809*G809</f>
        <v>1018.01935519293</v>
      </c>
      <c r="I809" s="0" t="n">
        <f aca="false">1000*COUNT(Q$24:Q809)/N$16</f>
        <v>126.488574187319</v>
      </c>
      <c r="J809" s="0" t="n">
        <f aca="false">$F$22*H809+$E$22*G809+$D$22</f>
        <v>770.555570588577</v>
      </c>
      <c r="K809" s="0" t="n">
        <f aca="false">J809/$F$9</f>
        <v>0.404468288314185</v>
      </c>
      <c r="L809" s="0" t="n">
        <f aca="false">K809*M809</f>
        <v>0.0020401182682124</v>
      </c>
      <c r="M809" s="0" t="n">
        <f aca="false">N809</f>
        <v>0.00504395110112481</v>
      </c>
      <c r="N809" s="0" t="n">
        <f aca="false">3600/(B809*N$15)</f>
        <v>0.00504395110112481</v>
      </c>
      <c r="O809" s="0" t="n">
        <f aca="false">ROUND(A809*P$13,0)</f>
        <v>968092</v>
      </c>
      <c r="P809" s="0" t="n">
        <f aca="false">O809-O808</f>
        <v>1261</v>
      </c>
      <c r="Q809" s="0" t="n">
        <f aca="false">F$9*(Q$23-P$13*1000/(P809*N$16))*P$13/SUM(P$24:P809)</f>
        <v>798.884125067326</v>
      </c>
      <c r="R809" s="0" t="n">
        <f aca="false">F$9*((Q$23^2 - (P$13*1000/(P809*N$16))^2)/2)/(1000*COUNT(Q$24:Q809)/N$16)</f>
        <v>799.14299605699</v>
      </c>
    </row>
    <row r="810" customFormat="false" ht="13.8" hidden="false" customHeight="false" outlineLevel="0" collapsed="false">
      <c r="A810" s="0" t="n">
        <f aca="false">SUM(M$23:M810)</f>
        <v>3.87741405576164</v>
      </c>
      <c r="B810" s="0" t="n">
        <f aca="false">C810*3600/1609.344</f>
        <v>71.3680553467037</v>
      </c>
      <c r="C810" s="0" t="n">
        <f aca="false">G810</f>
        <v>31.9043754621904</v>
      </c>
      <c r="D810" s="0" t="n">
        <f aca="false">(C810+C809)/2</f>
        <v>31.9053955213245</v>
      </c>
      <c r="E810" s="0" t="n">
        <f aca="false">F810*$F$9</f>
        <v>7.77328923749528</v>
      </c>
      <c r="F810" s="0" t="n">
        <f aca="false">(C809-C810)/0.5</f>
        <v>0.00408023653642431</v>
      </c>
      <c r="G810" s="0" t="n">
        <f aca="false">G809-L809</f>
        <v>31.9043754621904</v>
      </c>
      <c r="H810" s="0" t="n">
        <f aca="false">G810*G810</f>
        <v>1017.88917363242</v>
      </c>
      <c r="I810" s="0" t="n">
        <f aca="false">1000*COUNT(Q$24:Q810)/N$16</f>
        <v>126.649501126489</v>
      </c>
      <c r="J810" s="0" t="n">
        <f aca="false">$F$22*H810+$E$22*G810+$D$22</f>
        <v>770.484749138434</v>
      </c>
      <c r="K810" s="0" t="n">
        <f aca="false">J810/$F$9</f>
        <v>0.40443111379776</v>
      </c>
      <c r="L810" s="0" t="n">
        <f aca="false">K810*M810</f>
        <v>0.00204006120469301</v>
      </c>
      <c r="M810" s="0" t="n">
        <f aca="false">N810</f>
        <v>0.00504427363546802</v>
      </c>
      <c r="N810" s="0" t="n">
        <f aca="false">3600/(B810*N$15)</f>
        <v>0.00504427363546802</v>
      </c>
      <c r="O810" s="0" t="n">
        <f aca="false">ROUND(A810*P$13,0)</f>
        <v>969354</v>
      </c>
      <c r="P810" s="0" t="n">
        <f aca="false">O810-O809</f>
        <v>1262</v>
      </c>
      <c r="Q810" s="0" t="n">
        <f aca="false">F$9*(Q$23-P$13*1000/(P810*N$16))*P$13/SUM(P$24:P810)</f>
        <v>810.279590930522</v>
      </c>
      <c r="R810" s="0" t="n">
        <f aca="false">F$9*((Q$23^2 - (P$13*1000/(P810*N$16))^2)/2)/(1000*COUNT(Q$24:Q810)/N$16)</f>
        <v>810.25564217792</v>
      </c>
    </row>
    <row r="811" customFormat="false" ht="13.8" hidden="false" customHeight="false" outlineLevel="0" collapsed="false">
      <c r="A811" s="0" t="n">
        <f aca="false">SUM(M$23:M811)</f>
        <v>3.88245865196368</v>
      </c>
      <c r="B811" s="0" t="n">
        <f aca="false">C811*3600/1609.344</f>
        <v>71.3634918597569</v>
      </c>
      <c r="C811" s="0" t="n">
        <f aca="false">G811</f>
        <v>31.9023354009857</v>
      </c>
      <c r="D811" s="0" t="n">
        <f aca="false">(C811+C810)/2</f>
        <v>31.9033554315881</v>
      </c>
      <c r="E811" s="0" t="n">
        <f aca="false">F811*$F$9</f>
        <v>7.77307181321464</v>
      </c>
      <c r="F811" s="0" t="n">
        <f aca="false">(C810-C811)/0.5</f>
        <v>0.00408012240938405</v>
      </c>
      <c r="G811" s="0" t="n">
        <f aca="false">G810-L810</f>
        <v>31.9023354009857</v>
      </c>
      <c r="H811" s="0" t="n">
        <f aca="false">G811*G811</f>
        <v>1017.75900403699</v>
      </c>
      <c r="I811" s="0" t="n">
        <f aca="false">1000*COUNT(Q$24:Q811)/N$16</f>
        <v>126.810428065658</v>
      </c>
      <c r="J811" s="0" t="n">
        <f aca="false">$F$22*H811+$E$22*G811+$D$22</f>
        <v>770.413933708205</v>
      </c>
      <c r="K811" s="0" t="n">
        <f aca="false">J811/$F$9</f>
        <v>0.404393942441216</v>
      </c>
      <c r="L811" s="0" t="n">
        <f aca="false">K811*M811</f>
        <v>0.0020400041461667</v>
      </c>
      <c r="M811" s="0" t="n">
        <f aca="false">N811</f>
        <v>0.00504459620203941</v>
      </c>
      <c r="N811" s="0" t="n">
        <f aca="false">3600/(B811*N$15)</f>
        <v>0.00504459620203941</v>
      </c>
      <c r="O811" s="0" t="n">
        <f aca="false">ROUND(A811*P$13,0)</f>
        <v>970615</v>
      </c>
      <c r="P811" s="0" t="n">
        <f aca="false">O811-O810</f>
        <v>1261</v>
      </c>
      <c r="Q811" s="0" t="n">
        <f aca="false">F$9*(Q$23-P$13*1000/(P811*N$16))*P$13/SUM(P$24:P811)</f>
        <v>796.804948814075</v>
      </c>
      <c r="R811" s="0" t="n">
        <f aca="false">F$9*((Q$23^2 - (P$13*1000/(P811*N$16))^2)/2)/(1000*COUNT(Q$24:Q811)/N$16)</f>
        <v>797.11471434111</v>
      </c>
    </row>
    <row r="812" customFormat="false" ht="13.8" hidden="false" customHeight="false" outlineLevel="0" collapsed="false">
      <c r="A812" s="0" t="n">
        <f aca="false">SUM(M$23:M812)</f>
        <v>3.88750357076453</v>
      </c>
      <c r="B812" s="0" t="n">
        <f aca="false">C812*3600/1609.344</f>
        <v>71.3589285004464</v>
      </c>
      <c r="C812" s="0" t="n">
        <f aca="false">G812</f>
        <v>31.9002953968396</v>
      </c>
      <c r="D812" s="0" t="n">
        <f aca="false">(C812+C811)/2</f>
        <v>31.9013153989127</v>
      </c>
      <c r="E812" s="0" t="n">
        <f aca="false">F812*$F$9</f>
        <v>7.77285440796646</v>
      </c>
      <c r="F812" s="0" t="n">
        <f aca="false">(C811-C812)/0.5</f>
        <v>0.00408000829233401</v>
      </c>
      <c r="G812" s="0" t="n">
        <f aca="false">G811-L811</f>
        <v>31.9002953968396</v>
      </c>
      <c r="H812" s="0" t="n">
        <f aca="false">G812*G812</f>
        <v>1017.62884640562</v>
      </c>
      <c r="I812" s="0" t="n">
        <f aca="false">1000*COUNT(Q$24:Q812)/N$16</f>
        <v>126.971355004828</v>
      </c>
      <c r="J812" s="0" t="n">
        <f aca="false">$F$22*H812+$E$22*G812+$D$22</f>
        <v>770.343124297377</v>
      </c>
      <c r="K812" s="0" t="n">
        <f aca="false">J812/$F$9</f>
        <v>0.404356774244285</v>
      </c>
      <c r="L812" s="0" t="n">
        <f aca="false">K812*M812</f>
        <v>0.00203994709263371</v>
      </c>
      <c r="M812" s="0" t="n">
        <f aca="false">N812</f>
        <v>0.00504491880084421</v>
      </c>
      <c r="N812" s="0" t="n">
        <f aca="false">3600/(B812*N$15)</f>
        <v>0.00504491880084421</v>
      </c>
      <c r="O812" s="0" t="n">
        <f aca="false">ROUND(A812*P$13,0)</f>
        <v>971876</v>
      </c>
      <c r="P812" s="0" t="n">
        <f aca="false">O812-O811</f>
        <v>1261</v>
      </c>
      <c r="Q812" s="0" t="n">
        <f aca="false">F$9*(Q$23-P$13*1000/(P812*N$16))*P$13/SUM(P$24:P812)</f>
        <v>795.769823766732</v>
      </c>
      <c r="R812" s="0" t="n">
        <f aca="false">F$9*((Q$23^2 - (P$13*1000/(P812*N$16))^2)/2)/(1000*COUNT(Q$24:Q812)/N$16)</f>
        <v>796.104429532059</v>
      </c>
    </row>
    <row r="813" customFormat="false" ht="13.8" hidden="false" customHeight="false" outlineLevel="0" collapsed="false">
      <c r="A813" s="0" t="n">
        <f aca="false">SUM(M$23:M813)</f>
        <v>3.89254881219641</v>
      </c>
      <c r="B813" s="0" t="n">
        <f aca="false">C813*3600/1609.344</f>
        <v>71.354365268761</v>
      </c>
      <c r="C813" s="0" t="n">
        <f aca="false">G813</f>
        <v>31.8982554497469</v>
      </c>
      <c r="D813" s="0" t="n">
        <f aca="false">(C813+C812)/2</f>
        <v>31.8992754232933</v>
      </c>
      <c r="E813" s="0" t="n">
        <f aca="false">F813*$F$9</f>
        <v>7.77263702173721</v>
      </c>
      <c r="F813" s="0" t="n">
        <f aca="false">(C812-C813)/0.5</f>
        <v>0.00407989418526711</v>
      </c>
      <c r="G813" s="0" t="n">
        <f aca="false">G812-L812</f>
        <v>31.8982554497469</v>
      </c>
      <c r="H813" s="0" t="n">
        <f aca="false">G813*G813</f>
        <v>1017.49870073731</v>
      </c>
      <c r="I813" s="0" t="n">
        <f aca="false">1000*COUNT(Q$24:Q813)/N$16</f>
        <v>127.132281943997</v>
      </c>
      <c r="J813" s="0" t="n">
        <f aca="false">$F$22*H813+$E$22*G813+$D$22</f>
        <v>770.272320905437</v>
      </c>
      <c r="K813" s="0" t="n">
        <f aca="false">J813/$F$9</f>
        <v>0.404319609206697</v>
      </c>
      <c r="L813" s="0" t="n">
        <f aca="false">K813*M813</f>
        <v>0.00203989004409426</v>
      </c>
      <c r="M813" s="0" t="n">
        <f aca="false">N813</f>
        <v>0.00504524143188767</v>
      </c>
      <c r="N813" s="0" t="n">
        <f aca="false">3600/(B813*N$15)</f>
        <v>0.00504524143188767</v>
      </c>
      <c r="O813" s="0" t="n">
        <f aca="false">ROUND(A813*P$13,0)</f>
        <v>973137</v>
      </c>
      <c r="P813" s="0" t="n">
        <f aca="false">O813-O812</f>
        <v>1261</v>
      </c>
      <c r="Q813" s="0" t="n">
        <f aca="false">F$9*(Q$23-P$13*1000/(P813*N$16))*P$13/SUM(P$24:P813)</f>
        <v>794.737384680897</v>
      </c>
      <c r="R813" s="0" t="n">
        <f aca="false">F$9*((Q$23^2 - (P$13*1000/(P813*N$16))^2)/2)/(1000*COUNT(Q$24:Q813)/N$16)</f>
        <v>795.096702406069</v>
      </c>
    </row>
    <row r="814" customFormat="false" ht="13.8" hidden="false" customHeight="false" outlineLevel="0" collapsed="false">
      <c r="A814" s="0" t="n">
        <f aca="false">SUM(M$23:M814)</f>
        <v>3.89759437629159</v>
      </c>
      <c r="B814" s="0" t="n">
        <f aca="false">C814*3600/1609.344</f>
        <v>71.3498021646896</v>
      </c>
      <c r="C814" s="0" t="n">
        <f aca="false">G814</f>
        <v>31.8962155597028</v>
      </c>
      <c r="D814" s="0" t="n">
        <f aca="false">(C814+C813)/2</f>
        <v>31.8972355047249</v>
      </c>
      <c r="E814" s="0" t="n">
        <f aca="false">F814*$F$9</f>
        <v>7.77241965454042</v>
      </c>
      <c r="F814" s="0" t="n">
        <f aca="false">(C813-C814)/0.5</f>
        <v>0.00407978008819043</v>
      </c>
      <c r="G814" s="0" t="n">
        <f aca="false">G813-L813</f>
        <v>31.8962155597028</v>
      </c>
      <c r="H814" s="0" t="n">
        <f aca="false">G814*G814</f>
        <v>1017.36856703103</v>
      </c>
      <c r="I814" s="0" t="n">
        <f aca="false">1000*COUNT(Q$24:Q814)/N$16</f>
        <v>127.293208883167</v>
      </c>
      <c r="J814" s="0" t="n">
        <f aca="false">$F$22*H814+$E$22*G814+$D$22</f>
        <v>770.201523531875</v>
      </c>
      <c r="K814" s="0" t="n">
        <f aca="false">J814/$F$9</f>
        <v>0.404282447328183</v>
      </c>
      <c r="L814" s="0" t="n">
        <f aca="false">K814*M814</f>
        <v>0.00203983300054858</v>
      </c>
      <c r="M814" s="0" t="n">
        <f aca="false">N814</f>
        <v>0.00504556409517504</v>
      </c>
      <c r="N814" s="0" t="n">
        <f aca="false">3600/(B814*N$15)</f>
        <v>0.00504556409517504</v>
      </c>
      <c r="O814" s="0" t="n">
        <f aca="false">ROUND(A814*P$13,0)</f>
        <v>974399</v>
      </c>
      <c r="P814" s="0" t="n">
        <f aca="false">O814-O813</f>
        <v>1262</v>
      </c>
      <c r="Q814" s="0" t="n">
        <f aca="false">F$9*(Q$23-P$13*1000/(P814*N$16))*P$13/SUM(P$24:P814)</f>
        <v>806.079154497434</v>
      </c>
      <c r="R814" s="0" t="n">
        <f aca="false">F$9*((Q$23^2 - (P$13*1000/(P814*N$16))^2)/2)/(1000*COUNT(Q$24:Q814)/N$16)</f>
        <v>806.158268513304</v>
      </c>
    </row>
    <row r="815" customFormat="false" ht="13.8" hidden="false" customHeight="false" outlineLevel="0" collapsed="false">
      <c r="A815" s="0" t="n">
        <f aca="false">SUM(M$23:M815)</f>
        <v>3.9026402630823</v>
      </c>
      <c r="B815" s="0" t="n">
        <f aca="false">C815*3600/1609.344</f>
        <v>71.3452391882209</v>
      </c>
      <c r="C815" s="0" t="n">
        <f aca="false">G815</f>
        <v>31.8941757267023</v>
      </c>
      <c r="D815" s="0" t="n">
        <f aca="false">(C815+C814)/2</f>
        <v>31.8951956432026</v>
      </c>
      <c r="E815" s="0" t="n">
        <f aca="false">F815*$F$9</f>
        <v>7.77220230636256</v>
      </c>
      <c r="F815" s="0" t="n">
        <f aca="false">(C814-C815)/0.5</f>
        <v>0.00407966600109688</v>
      </c>
      <c r="G815" s="0" t="n">
        <f aca="false">G814-L814</f>
        <v>31.8941757267023</v>
      </c>
      <c r="H815" s="0" t="n">
        <f aca="false">G815*G815</f>
        <v>1017.23844528577</v>
      </c>
      <c r="I815" s="0" t="n">
        <f aca="false">1000*COUNT(Q$24:Q815)/N$16</f>
        <v>127.454135822337</v>
      </c>
      <c r="J815" s="0" t="n">
        <f aca="false">$F$22*H815+$E$22*G815+$D$22</f>
        <v>770.130732176177</v>
      </c>
      <c r="K815" s="0" t="n">
        <f aca="false">J815/$F$9</f>
        <v>0.404245288608476</v>
      </c>
      <c r="L815" s="0" t="n">
        <f aca="false">K815*M815</f>
        <v>0.00203977596199689</v>
      </c>
      <c r="M815" s="0" t="n">
        <f aca="false">N815</f>
        <v>0.00504588679071155</v>
      </c>
      <c r="N815" s="0" t="n">
        <f aca="false">3600/(B815*N$15)</f>
        <v>0.00504588679071155</v>
      </c>
      <c r="O815" s="0" t="n">
        <f aca="false">ROUND(A815*P$13,0)</f>
        <v>975660</v>
      </c>
      <c r="P815" s="0" t="n">
        <f aca="false">O815-O814</f>
        <v>1261</v>
      </c>
      <c r="Q815" s="0" t="n">
        <f aca="false">F$9*(Q$23-P$13*1000/(P815*N$16))*P$13/SUM(P$24:P815)</f>
        <v>792.679709228287</v>
      </c>
      <c r="R815" s="0" t="n">
        <f aca="false">F$9*((Q$23^2 - (P$13*1000/(P815*N$16))^2)/2)/(1000*COUNT(Q$24:Q815)/N$16)</f>
        <v>793.088882450498</v>
      </c>
    </row>
    <row r="816" customFormat="false" ht="13.8" hidden="false" customHeight="false" outlineLevel="0" collapsed="false">
      <c r="A816" s="0" t="n">
        <f aca="false">SUM(M$23:M816)</f>
        <v>3.9076864726008</v>
      </c>
      <c r="B816" s="0" t="n">
        <f aca="false">C816*3600/1609.344</f>
        <v>71.3406763393439</v>
      </c>
      <c r="C816" s="0" t="n">
        <f aca="false">G816</f>
        <v>31.8921359507403</v>
      </c>
      <c r="D816" s="0" t="n">
        <f aca="false">(C816+C815)/2</f>
        <v>31.8931558387213</v>
      </c>
      <c r="E816" s="0" t="n">
        <f aca="false">F816*$F$9</f>
        <v>7.77198497721717</v>
      </c>
      <c r="F816" s="0" t="n">
        <f aca="false">(C815-C816)/0.5</f>
        <v>0.00407955192399356</v>
      </c>
      <c r="G816" s="0" t="n">
        <f aca="false">G815-L815</f>
        <v>31.8921359507403</v>
      </c>
      <c r="H816" s="0" t="n">
        <f aca="false">G816*G816</f>
        <v>1017.1083355005</v>
      </c>
      <c r="I816" s="0" t="n">
        <f aca="false">1000*COUNT(Q$24:Q816)/N$16</f>
        <v>127.615062761506</v>
      </c>
      <c r="J816" s="0" t="n">
        <f aca="false">$F$22*H816+$E$22*G816+$D$22</f>
        <v>770.059946837832</v>
      </c>
      <c r="K816" s="0" t="n">
        <f aca="false">J816/$F$9</f>
        <v>0.404208133047306</v>
      </c>
      <c r="L816" s="0" t="n">
        <f aca="false">K816*M816</f>
        <v>0.00203971892843942</v>
      </c>
      <c r="M816" s="0" t="n">
        <f aca="false">N816</f>
        <v>0.00504620951850245</v>
      </c>
      <c r="N816" s="0" t="n">
        <f aca="false">3600/(B816*N$15)</f>
        <v>0.00504620951850245</v>
      </c>
      <c r="O816" s="0" t="n">
        <f aca="false">ROUND(A816*P$13,0)</f>
        <v>976922</v>
      </c>
      <c r="P816" s="0" t="n">
        <f aca="false">O816-O815</f>
        <v>1262</v>
      </c>
      <c r="Q816" s="0" t="n">
        <f aca="false">F$9*(Q$23-P$13*1000/(P816*N$16))*P$13/SUM(P$24:P816)</f>
        <v>803.994813151439</v>
      </c>
      <c r="R816" s="0" t="n">
        <f aca="false">F$9*((Q$23^2 - (P$13*1000/(P816*N$16))^2)/2)/(1000*COUNT(Q$24:Q816)/N$16)</f>
        <v>804.12508246409</v>
      </c>
    </row>
    <row r="817" customFormat="false" ht="13.8" hidden="false" customHeight="false" outlineLevel="0" collapsed="false">
      <c r="A817" s="0" t="n">
        <f aca="false">SUM(M$23:M817)</f>
        <v>3.91273300487936</v>
      </c>
      <c r="B817" s="0" t="n">
        <f aca="false">C817*3600/1609.344</f>
        <v>71.3361136180473</v>
      </c>
      <c r="C817" s="0" t="n">
        <f aca="false">G817</f>
        <v>31.8900962318119</v>
      </c>
      <c r="D817" s="0" t="n">
        <f aca="false">(C817+C816)/2</f>
        <v>31.8911160912761</v>
      </c>
      <c r="E817" s="0" t="n">
        <f aca="false">F817*$F$9</f>
        <v>7.77176766710423</v>
      </c>
      <c r="F817" s="0" t="n">
        <f aca="false">(C816-C817)/0.5</f>
        <v>0.00407943785688047</v>
      </c>
      <c r="G817" s="0" t="n">
        <f aca="false">G816-L816</f>
        <v>31.8900962318119</v>
      </c>
      <c r="H817" s="0" t="n">
        <f aca="false">G817*G817</f>
        <v>1016.97823767422</v>
      </c>
      <c r="I817" s="0" t="n">
        <f aca="false">1000*COUNT(Q$24:Q817)/N$16</f>
        <v>127.775989700676</v>
      </c>
      <c r="J817" s="0" t="n">
        <f aca="false">$F$22*H817+$E$22*G817+$D$22</f>
        <v>769.989167516327</v>
      </c>
      <c r="K817" s="0" t="n">
        <f aca="false">J817/$F$9</f>
        <v>0.404170980644403</v>
      </c>
      <c r="L817" s="0" t="n">
        <f aca="false">K817*M817</f>
        <v>0.0020396618998764</v>
      </c>
      <c r="M817" s="0" t="n">
        <f aca="false">N817</f>
        <v>0.005046532278553</v>
      </c>
      <c r="N817" s="0" t="n">
        <f aca="false">3600/(B817*N$15)</f>
        <v>0.005046532278553</v>
      </c>
      <c r="O817" s="0" t="n">
        <f aca="false">ROUND(A817*P$13,0)</f>
        <v>978183</v>
      </c>
      <c r="P817" s="0" t="n">
        <f aca="false">O817-O816</f>
        <v>1261</v>
      </c>
      <c r="Q817" s="0" t="n">
        <f aca="false">F$9*(Q$23-P$13*1000/(P817*N$16))*P$13/SUM(P$24:P817)</f>
        <v>790.63266142256</v>
      </c>
      <c r="R817" s="0" t="n">
        <f aca="false">F$9*((Q$23^2 - (P$13*1000/(P817*N$16))^2)/2)/(1000*COUNT(Q$24:Q817)/N$16)</f>
        <v>791.09117745692</v>
      </c>
    </row>
    <row r="818" customFormat="false" ht="13.8" hidden="false" customHeight="false" outlineLevel="0" collapsed="false">
      <c r="A818" s="0" t="n">
        <f aca="false">SUM(M$23:M818)</f>
        <v>3.91777985995022</v>
      </c>
      <c r="B818" s="0" t="n">
        <f aca="false">C818*3600/1609.344</f>
        <v>71.3315510243199</v>
      </c>
      <c r="C818" s="0" t="n">
        <f aca="false">G818</f>
        <v>31.888056569912</v>
      </c>
      <c r="D818" s="0" t="n">
        <f aca="false">(C818+C817)/2</f>
        <v>31.8890764008619</v>
      </c>
      <c r="E818" s="0" t="n">
        <f aca="false">F818*$F$9</f>
        <v>7.77155037601023</v>
      </c>
      <c r="F818" s="0" t="n">
        <f aca="false">(C817-C818)/0.5</f>
        <v>0.00407932379975051</v>
      </c>
      <c r="G818" s="0" t="n">
        <f aca="false">G817-L817</f>
        <v>31.888056569912</v>
      </c>
      <c r="H818" s="0" t="n">
        <f aca="false">G818*G818</f>
        <v>1016.84815180591</v>
      </c>
      <c r="I818" s="0" t="n">
        <f aca="false">1000*COUNT(Q$24:Q818)/N$16</f>
        <v>127.936916639846</v>
      </c>
      <c r="J818" s="0" t="n">
        <f aca="false">$F$22*H818+$E$22*G818+$D$22</f>
        <v>769.918394211151</v>
      </c>
      <c r="K818" s="0" t="n">
        <f aca="false">J818/$F$9</f>
        <v>0.404133831399501</v>
      </c>
      <c r="L818" s="0" t="n">
        <f aca="false">K818*M818</f>
        <v>0.00203960487630806</v>
      </c>
      <c r="M818" s="0" t="n">
        <f aca="false">N818</f>
        <v>0.00504685507086844</v>
      </c>
      <c r="N818" s="0" t="n">
        <f aca="false">3600/(B818*N$15)</f>
        <v>0.00504685507086844</v>
      </c>
      <c r="O818" s="0" t="n">
        <f aca="false">ROUND(A818*P$13,0)</f>
        <v>979445</v>
      </c>
      <c r="P818" s="0" t="n">
        <f aca="false">O818-O817</f>
        <v>1262</v>
      </c>
      <c r="Q818" s="0" t="n">
        <f aca="false">F$9*(Q$23-P$13*1000/(P818*N$16))*P$13/SUM(P$24:P818)</f>
        <v>801.921223290432</v>
      </c>
      <c r="R818" s="0" t="n">
        <f aca="false">F$9*((Q$23^2 - (P$13*1000/(P818*N$16))^2)/2)/(1000*COUNT(Q$24:Q818)/N$16)</f>
        <v>802.10212628179</v>
      </c>
    </row>
    <row r="819" customFormat="false" ht="13.8" hidden="false" customHeight="false" outlineLevel="0" collapsed="false">
      <c r="A819" s="0" t="n">
        <f aca="false">SUM(M$23:M819)</f>
        <v>3.92282703784568</v>
      </c>
      <c r="B819" s="0" t="n">
        <f aca="false">C819*3600/1609.344</f>
        <v>71.3269885581507</v>
      </c>
      <c r="C819" s="0" t="n">
        <f aca="false">G819</f>
        <v>31.8860169650357</v>
      </c>
      <c r="D819" s="0" t="n">
        <f aca="false">(C819+C818)/2</f>
        <v>31.8870367674738</v>
      </c>
      <c r="E819" s="0" t="n">
        <f aca="false">F819*$F$9</f>
        <v>7.77133310396222</v>
      </c>
      <c r="F819" s="0" t="n">
        <f aca="false">(C818-C819)/0.5</f>
        <v>0.00407920975261789</v>
      </c>
      <c r="G819" s="0" t="n">
        <f aca="false">G818-L818</f>
        <v>31.8860169650357</v>
      </c>
      <c r="H819" s="0" t="n">
        <f aca="false">G819*G819</f>
        <v>1016.71807789454</v>
      </c>
      <c r="I819" s="0" t="n">
        <f aca="false">1000*COUNT(Q$24:Q819)/N$16</f>
        <v>128.097843579015</v>
      </c>
      <c r="J819" s="0" t="n">
        <f aca="false">$F$22*H819+$E$22*G819+$D$22</f>
        <v>769.847626921791</v>
      </c>
      <c r="K819" s="0" t="n">
        <f aca="false">J819/$F$9</f>
        <v>0.404096685312329</v>
      </c>
      <c r="L819" s="0" t="n">
        <f aca="false">K819*M819</f>
        <v>0.00203954785773463</v>
      </c>
      <c r="M819" s="0" t="n">
        <f aca="false">N819</f>
        <v>0.00504717789545402</v>
      </c>
      <c r="N819" s="0" t="n">
        <f aca="false">3600/(B819*N$15)</f>
        <v>0.00504717789545402</v>
      </c>
      <c r="O819" s="0" t="n">
        <f aca="false">ROUND(A819*P$13,0)</f>
        <v>980707</v>
      </c>
      <c r="P819" s="0" t="n">
        <f aca="false">O819-O818</f>
        <v>1262</v>
      </c>
      <c r="Q819" s="0" t="n">
        <f aca="false">F$9*(Q$23-P$13*1000/(P819*N$16))*P$13/SUM(P$24:P819)</f>
        <v>800.8880253819</v>
      </c>
      <c r="R819" s="0" t="n">
        <f aca="false">F$9*((Q$23^2 - (P$13*1000/(P819*N$16))^2)/2)/(1000*COUNT(Q$24:Q819)/N$16)</f>
        <v>801.094460293999</v>
      </c>
    </row>
    <row r="820" customFormat="false" ht="13.8" hidden="false" customHeight="false" outlineLevel="0" collapsed="false">
      <c r="A820" s="0" t="n">
        <f aca="false">SUM(M$23:M820)</f>
        <v>3.92787453859799</v>
      </c>
      <c r="B820" s="0" t="n">
        <f aca="false">C820*3600/1609.344</f>
        <v>71.3224262195283</v>
      </c>
      <c r="C820" s="0" t="n">
        <f aca="false">G820</f>
        <v>31.8839774171779</v>
      </c>
      <c r="D820" s="0" t="n">
        <f aca="false">(C820+C819)/2</f>
        <v>31.8849971911068</v>
      </c>
      <c r="E820" s="0" t="n">
        <f aca="false">F820*$F$9</f>
        <v>7.77111585093315</v>
      </c>
      <c r="F820" s="0" t="n">
        <f aca="false">(C819-C820)/0.5</f>
        <v>0.00407909571546838</v>
      </c>
      <c r="G820" s="0" t="n">
        <f aca="false">G819-L819</f>
        <v>31.8839774171779</v>
      </c>
      <c r="H820" s="0" t="n">
        <f aca="false">G820*G820</f>
        <v>1016.58801593911</v>
      </c>
      <c r="I820" s="0" t="n">
        <f aca="false">1000*COUNT(Q$24:Q820)/N$16</f>
        <v>128.258770518185</v>
      </c>
      <c r="J820" s="0" t="n">
        <f aca="false">$F$22*H820+$E$22*G820+$D$22</f>
        <v>769.776865647737</v>
      </c>
      <c r="K820" s="0" t="n">
        <f aca="false">J820/$F$9</f>
        <v>0.404059542382619</v>
      </c>
      <c r="L820" s="0" t="n">
        <f aca="false">K820*M820</f>
        <v>0.00203949084415632</v>
      </c>
      <c r="M820" s="0" t="n">
        <f aca="false">N820</f>
        <v>0.005047500752315</v>
      </c>
      <c r="N820" s="0" t="n">
        <f aca="false">3600/(B820*N$15)</f>
        <v>0.005047500752315</v>
      </c>
      <c r="O820" s="0" t="n">
        <f aca="false">ROUND(A820*P$13,0)</f>
        <v>981969</v>
      </c>
      <c r="P820" s="0" t="n">
        <f aca="false">O820-O819</f>
        <v>1262</v>
      </c>
      <c r="Q820" s="0" t="n">
        <f aca="false">F$9*(Q$23-P$13*1000/(P820*N$16))*P$13/SUM(P$24:P820)</f>
        <v>799.857486398681</v>
      </c>
      <c r="R820" s="0" t="n">
        <f aca="false">F$9*((Q$23^2 - (P$13*1000/(P820*N$16))^2)/2)/(1000*COUNT(Q$24:Q820)/N$16)</f>
        <v>800.089322953605</v>
      </c>
    </row>
    <row r="821" customFormat="false" ht="13.8" hidden="false" customHeight="false" outlineLevel="0" collapsed="false">
      <c r="A821" s="0" t="n">
        <f aca="false">SUM(M$23:M821)</f>
        <v>3.93292236223945</v>
      </c>
      <c r="B821" s="0" t="n">
        <f aca="false">C821*3600/1609.344</f>
        <v>71.3178640084417</v>
      </c>
      <c r="C821" s="0" t="n">
        <f aca="false">G821</f>
        <v>31.8819379263338</v>
      </c>
      <c r="D821" s="0" t="n">
        <f aca="false">(C821+C820)/2</f>
        <v>31.8829576717559</v>
      </c>
      <c r="E821" s="0" t="n">
        <f aca="false">F821*$F$9</f>
        <v>7.77089861693653</v>
      </c>
      <c r="F821" s="0" t="n">
        <f aca="false">(C820-C821)/0.5</f>
        <v>0.00407898168830911</v>
      </c>
      <c r="G821" s="0" t="n">
        <f aca="false">G820-L820</f>
        <v>31.8819379263338</v>
      </c>
      <c r="H821" s="0" t="n">
        <f aca="false">G821*G821</f>
        <v>1016.4579659386</v>
      </c>
      <c r="I821" s="0" t="n">
        <f aca="false">1000*COUNT(Q$24:Q821)/N$16</f>
        <v>128.419697457354</v>
      </c>
      <c r="J821" s="0" t="n">
        <f aca="false">$F$22*H821+$E$22*G821+$D$22</f>
        <v>769.706110388475</v>
      </c>
      <c r="K821" s="0" t="n">
        <f aca="false">J821/$F$9</f>
        <v>0.404022402610103</v>
      </c>
      <c r="L821" s="0" t="n">
        <f aca="false">K821*M821</f>
        <v>0.00203943383557338</v>
      </c>
      <c r="M821" s="0" t="n">
        <f aca="false">N821</f>
        <v>0.00504782364145662</v>
      </c>
      <c r="N821" s="0" t="n">
        <f aca="false">3600/(B821*N$15)</f>
        <v>0.00504782364145662</v>
      </c>
      <c r="O821" s="0" t="n">
        <f aca="false">ROUND(A821*P$13,0)</f>
        <v>983231</v>
      </c>
      <c r="P821" s="0" t="n">
        <f aca="false">O821-O820</f>
        <v>1262</v>
      </c>
      <c r="Q821" s="0" t="n">
        <f aca="false">F$9*(Q$23-P$13*1000/(P821*N$16))*P$13/SUM(P$24:P821)</f>
        <v>798.829596089887</v>
      </c>
      <c r="R821" s="0" t="n">
        <f aca="false">F$9*((Q$23^2 - (P$13*1000/(P821*N$16))^2)/2)/(1000*COUNT(Q$24:Q821)/N$16)</f>
        <v>799.086704754415</v>
      </c>
    </row>
    <row r="822" customFormat="false" ht="13.8" hidden="false" customHeight="false" outlineLevel="0" collapsed="false">
      <c r="A822" s="0" t="n">
        <f aca="false">SUM(M$23:M822)</f>
        <v>3.93797050880233</v>
      </c>
      <c r="B822" s="0" t="n">
        <f aca="false">C822*3600/1609.344</f>
        <v>71.3133019248797</v>
      </c>
      <c r="C822" s="0" t="n">
        <f aca="false">G822</f>
        <v>31.8798984924982</v>
      </c>
      <c r="D822" s="0" t="n">
        <f aca="false">(C822+C821)/2</f>
        <v>31.880918209416</v>
      </c>
      <c r="E822" s="0" t="n">
        <f aca="false">F822*$F$9</f>
        <v>7.77068140198592</v>
      </c>
      <c r="F822" s="0" t="n">
        <f aca="false">(C821-C822)/0.5</f>
        <v>0.00407886767114718</v>
      </c>
      <c r="G822" s="0" t="n">
        <f aca="false">G821-L821</f>
        <v>31.8798984924982</v>
      </c>
      <c r="H822" s="0" t="n">
        <f aca="false">G822*G822</f>
        <v>1016.32792789199</v>
      </c>
      <c r="I822" s="0" t="n">
        <f aca="false">1000*COUNT(Q$24:Q822)/N$16</f>
        <v>128.580624396524</v>
      </c>
      <c r="J822" s="0" t="n">
        <f aca="false">$F$22*H822+$E$22*G822+$D$22</f>
        <v>769.635361143494</v>
      </c>
      <c r="K822" s="0" t="n">
        <f aca="false">J822/$F$9</f>
        <v>0.403985265994511</v>
      </c>
      <c r="L822" s="0" t="n">
        <f aca="false">K822*M822</f>
        <v>0.00203937683198603</v>
      </c>
      <c r="M822" s="0" t="n">
        <f aca="false">N822</f>
        <v>0.00504814656288414</v>
      </c>
      <c r="N822" s="0" t="n">
        <f aca="false">3600/(B822*N$15)</f>
        <v>0.00504814656288414</v>
      </c>
      <c r="O822" s="0" t="n">
        <f aca="false">ROUND(A822*P$13,0)</f>
        <v>984493</v>
      </c>
      <c r="P822" s="0" t="n">
        <f aca="false">O822-O821</f>
        <v>1262</v>
      </c>
      <c r="Q822" s="0" t="n">
        <f aca="false">F$9*(Q$23-P$13*1000/(P822*N$16))*P$13/SUM(P$24:P822)</f>
        <v>797.804344257254</v>
      </c>
      <c r="R822" s="0" t="n">
        <f aca="false">F$9*((Q$23^2 - (P$13*1000/(P822*N$16))^2)/2)/(1000*COUNT(Q$24:Q822)/N$16)</f>
        <v>798.086596237827</v>
      </c>
    </row>
    <row r="823" customFormat="false" ht="13.8" hidden="false" customHeight="false" outlineLevel="0" collapsed="false">
      <c r="A823" s="0" t="n">
        <f aca="false">SUM(M$23:M823)</f>
        <v>3.94301897831894</v>
      </c>
      <c r="B823" s="0" t="n">
        <f aca="false">C823*3600/1609.344</f>
        <v>71.308739968831</v>
      </c>
      <c r="C823" s="0" t="n">
        <f aca="false">G823</f>
        <v>31.8778591156662</v>
      </c>
      <c r="D823" s="0" t="n">
        <f aca="false">(C823+C822)/2</f>
        <v>31.8788788040822</v>
      </c>
      <c r="E823" s="0" t="n">
        <f aca="false">F823*$F$9</f>
        <v>7.77046420606777</v>
      </c>
      <c r="F823" s="0" t="n">
        <f aca="false">(C822-C823)/0.5</f>
        <v>0.00407875366397548</v>
      </c>
      <c r="G823" s="0" t="n">
        <f aca="false">G822-L822</f>
        <v>31.8778591156662</v>
      </c>
      <c r="H823" s="0" t="n">
        <f aca="false">G823*G823</f>
        <v>1016.19790179826</v>
      </c>
      <c r="I823" s="0" t="n">
        <f aca="false">1000*COUNT(Q$24:Q823)/N$16</f>
        <v>128.741551335694</v>
      </c>
      <c r="J823" s="0" t="n">
        <f aca="false">$F$22*H823+$E$22*G823+$D$22</f>
        <v>769.564617912283</v>
      </c>
      <c r="K823" s="0" t="n">
        <f aca="false">J823/$F$9</f>
        <v>0.403948132535576</v>
      </c>
      <c r="L823" s="0" t="n">
        <f aca="false">K823*M823</f>
        <v>0.00203931983339449</v>
      </c>
      <c r="M823" s="0" t="n">
        <f aca="false">N823</f>
        <v>0.00504846951660281</v>
      </c>
      <c r="N823" s="0" t="n">
        <f aca="false">3600/(B823*N$15)</f>
        <v>0.00504846951660281</v>
      </c>
      <c r="O823" s="0" t="n">
        <f aca="false">ROUND(A823*P$13,0)</f>
        <v>985755</v>
      </c>
      <c r="P823" s="0" t="n">
        <f aca="false">O823-O822</f>
        <v>1262</v>
      </c>
      <c r="Q823" s="0" t="n">
        <f aca="false">F$9*(Q$23-P$13*1000/(P823*N$16))*P$13/SUM(P$24:P823)</f>
        <v>796.781720754806</v>
      </c>
      <c r="R823" s="0" t="n">
        <f aca="false">F$9*((Q$23^2 - (P$13*1000/(P823*N$16))^2)/2)/(1000*COUNT(Q$24:Q823)/N$16)</f>
        <v>797.088987992529</v>
      </c>
    </row>
    <row r="824" customFormat="false" ht="13.8" hidden="false" customHeight="false" outlineLevel="0" collapsed="false">
      <c r="A824" s="0" t="n">
        <f aca="false">SUM(M$23:M824)</f>
        <v>3.94806777082155</v>
      </c>
      <c r="B824" s="0" t="n">
        <f aca="false">C824*3600/1609.344</f>
        <v>71.3041781402846</v>
      </c>
      <c r="C824" s="0" t="n">
        <f aca="false">G824</f>
        <v>31.8758197958328</v>
      </c>
      <c r="D824" s="0" t="n">
        <f aca="false">(C824+C823)/2</f>
        <v>31.8768394557495</v>
      </c>
      <c r="E824" s="0" t="n">
        <f aca="false">F824*$F$9</f>
        <v>7.77024702916854</v>
      </c>
      <c r="F824" s="0" t="n">
        <f aca="false">(C823-C824)/0.5</f>
        <v>0.0040786396667869</v>
      </c>
      <c r="G824" s="0" t="n">
        <f aca="false">G823-L823</f>
        <v>31.8758197958328</v>
      </c>
      <c r="H824" s="0" t="n">
        <f aca="false">G824*G824</f>
        <v>1016.06788765641</v>
      </c>
      <c r="I824" s="0" t="n">
        <f aca="false">1000*COUNT(Q$24:Q824)/N$16</f>
        <v>128.902478274863</v>
      </c>
      <c r="J824" s="0" t="n">
        <f aca="false">$F$22*H824+$E$22*G824+$D$22</f>
        <v>769.493880694329</v>
      </c>
      <c r="K824" s="0" t="n">
        <f aca="false">J824/$F$9</f>
        <v>0.403911002233028</v>
      </c>
      <c r="L824" s="0" t="n">
        <f aca="false">K824*M824</f>
        <v>0.00203926283979899</v>
      </c>
      <c r="M824" s="0" t="n">
        <f aca="false">N824</f>
        <v>0.0050487925026179</v>
      </c>
      <c r="N824" s="0" t="n">
        <f aca="false">3600/(B824*N$15)</f>
        <v>0.0050487925026179</v>
      </c>
      <c r="O824" s="0" t="n">
        <f aca="false">ROUND(A824*P$13,0)</f>
        <v>987017</v>
      </c>
      <c r="P824" s="0" t="n">
        <f aca="false">O824-O823</f>
        <v>1262</v>
      </c>
      <c r="Q824" s="0" t="n">
        <f aca="false">F$9*(Q$23-P$13*1000/(P824*N$16))*P$13/SUM(P$24:P824)</f>
        <v>795.761715488522</v>
      </c>
      <c r="R824" s="0" t="n">
        <f aca="false">F$9*((Q$23^2 - (P$13*1000/(P824*N$16))^2)/2)/(1000*COUNT(Q$24:Q824)/N$16)</f>
        <v>796.093870654211</v>
      </c>
    </row>
    <row r="825" customFormat="false" ht="13.8" hidden="false" customHeight="false" outlineLevel="0" collapsed="false">
      <c r="A825" s="0" t="n">
        <f aca="false">SUM(M$23:M825)</f>
        <v>3.95311688634249</v>
      </c>
      <c r="B825" s="0" t="n">
        <f aca="false">C825*3600/1609.344</f>
        <v>71.2996164392292</v>
      </c>
      <c r="C825" s="0" t="n">
        <f aca="false">G825</f>
        <v>31.873780532993</v>
      </c>
      <c r="D825" s="0" t="n">
        <f aca="false">(C825+C824)/2</f>
        <v>31.8748001644129</v>
      </c>
      <c r="E825" s="0" t="n">
        <f aca="false">F825*$F$9</f>
        <v>7.77002987131532</v>
      </c>
      <c r="F825" s="0" t="n">
        <f aca="false">(C824-C825)/0.5</f>
        <v>0.00407852567959566</v>
      </c>
      <c r="G825" s="0" t="n">
        <f aca="false">G824-L824</f>
        <v>31.873780532993</v>
      </c>
      <c r="H825" s="0" t="n">
        <f aca="false">G825*G825</f>
        <v>1015.93788546541</v>
      </c>
      <c r="I825" s="0" t="n">
        <f aca="false">1000*COUNT(Q$24:Q825)/N$16</f>
        <v>129.063405214033</v>
      </c>
      <c r="J825" s="0" t="n">
        <f aca="false">$F$22*H825+$E$22*G825+$D$22</f>
        <v>769.423149489121</v>
      </c>
      <c r="K825" s="0" t="n">
        <f aca="false">J825/$F$9</f>
        <v>0.403873875086599</v>
      </c>
      <c r="L825" s="0" t="n">
        <f aca="false">K825*M825</f>
        <v>0.00203920585119977</v>
      </c>
      <c r="M825" s="0" t="n">
        <f aca="false">N825</f>
        <v>0.00504911552093466</v>
      </c>
      <c r="N825" s="0" t="n">
        <f aca="false">3600/(B825*N$15)</f>
        <v>0.00504911552093466</v>
      </c>
      <c r="O825" s="0" t="n">
        <f aca="false">ROUND(A825*P$13,0)</f>
        <v>988279</v>
      </c>
      <c r="P825" s="0" t="n">
        <f aca="false">O825-O824</f>
        <v>1262</v>
      </c>
      <c r="Q825" s="0" t="n">
        <f aca="false">F$9*(Q$23-P$13*1000/(P825*N$16))*P$13/SUM(P$24:P825)</f>
        <v>794.744318416001</v>
      </c>
      <c r="R825" s="0" t="n">
        <f aca="false">F$9*((Q$23^2 - (P$13*1000/(P825*N$16))^2)/2)/(1000*COUNT(Q$24:Q825)/N$16)</f>
        <v>795.101234905266</v>
      </c>
    </row>
    <row r="826" customFormat="false" ht="13.8" hidden="false" customHeight="false" outlineLevel="0" collapsed="false">
      <c r="A826" s="0" t="n">
        <f aca="false">SUM(M$23:M826)</f>
        <v>3.95816632491405</v>
      </c>
      <c r="B826" s="0" t="n">
        <f aca="false">C826*3600/1609.344</f>
        <v>71.2950548656537</v>
      </c>
      <c r="C826" s="0" t="n">
        <f aca="false">G826</f>
        <v>31.8717413271418</v>
      </c>
      <c r="D826" s="0" t="n">
        <f aca="false">(C826+C825)/2</f>
        <v>31.8727609300674</v>
      </c>
      <c r="E826" s="0" t="n">
        <f aca="false">F826*$F$9</f>
        <v>7.7698127325081</v>
      </c>
      <c r="F826" s="0" t="n">
        <f aca="false">(C825-C826)/0.5</f>
        <v>0.00407841170240175</v>
      </c>
      <c r="G826" s="0" t="n">
        <f aca="false">G825-L825</f>
        <v>31.8717413271418</v>
      </c>
      <c r="H826" s="0" t="n">
        <f aca="false">G826*G826</f>
        <v>1015.80789522424</v>
      </c>
      <c r="I826" s="0" t="n">
        <f aca="false">1000*COUNT(Q$24:Q826)/N$16</f>
        <v>129.224332153202</v>
      </c>
      <c r="J826" s="0" t="n">
        <f aca="false">$F$22*H826+$E$22*G826+$D$22</f>
        <v>769.352424296146</v>
      </c>
      <c r="K826" s="0" t="n">
        <f aca="false">J826/$F$9</f>
        <v>0.40383675109602</v>
      </c>
      <c r="L826" s="0" t="n">
        <f aca="false">K826*M826</f>
        <v>0.00203914886759705</v>
      </c>
      <c r="M826" s="0" t="n">
        <f aca="false">N826</f>
        <v>0.00504943857155834</v>
      </c>
      <c r="N826" s="0" t="n">
        <f aca="false">3600/(B826*N$15)</f>
        <v>0.00504943857155834</v>
      </c>
      <c r="O826" s="0" t="n">
        <f aca="false">ROUND(A826*P$13,0)</f>
        <v>989542</v>
      </c>
      <c r="P826" s="0" t="n">
        <f aca="false">O826-O825</f>
        <v>1263</v>
      </c>
      <c r="Q826" s="0" t="n">
        <f aca="false">F$9*(Q$23-P$13*1000/(P826*N$16))*P$13/SUM(P$24:P826)</f>
        <v>805.89220915901</v>
      </c>
      <c r="R826" s="0" t="n">
        <f aca="false">F$9*((Q$23^2 - (P$13*1000/(P826*N$16))^2)/2)/(1000*COUNT(Q$24:Q826)/N$16)</f>
        <v>805.969269166281</v>
      </c>
    </row>
    <row r="827" customFormat="false" ht="13.8" hidden="false" customHeight="false" outlineLevel="0" collapsed="false">
      <c r="A827" s="0" t="n">
        <f aca="false">SUM(M$23:M827)</f>
        <v>3.96321608656854</v>
      </c>
      <c r="B827" s="0" t="n">
        <f aca="false">C827*3600/1609.344</f>
        <v>71.2904934195469</v>
      </c>
      <c r="C827" s="0" t="n">
        <f aca="false">G827</f>
        <v>31.8697021782742</v>
      </c>
      <c r="D827" s="0" t="n">
        <f aca="false">(C827+C826)/2</f>
        <v>31.870721752708</v>
      </c>
      <c r="E827" s="0" t="n">
        <f aca="false">F827*$F$9</f>
        <v>7.76959561271981</v>
      </c>
      <c r="F827" s="0" t="n">
        <f aca="false">(C826-C827)/0.5</f>
        <v>0.00407829773519097</v>
      </c>
      <c r="G827" s="0" t="n">
        <f aca="false">G826-L826</f>
        <v>31.8697021782742</v>
      </c>
      <c r="H827" s="0" t="n">
        <f aca="false">G827*G827</f>
        <v>1015.6779169319</v>
      </c>
      <c r="I827" s="0" t="n">
        <f aca="false">1000*COUNT(Q$24:Q827)/N$16</f>
        <v>129.385259092372</v>
      </c>
      <c r="J827" s="0" t="n">
        <f aca="false">$F$22*H827+$E$22*G827+$D$22</f>
        <v>769.281705114895</v>
      </c>
      <c r="K827" s="0" t="n">
        <f aca="false">J827/$F$9</f>
        <v>0.403799630261023</v>
      </c>
      <c r="L827" s="0" t="n">
        <f aca="false">K827*M827</f>
        <v>0.00203909188899106</v>
      </c>
      <c r="M827" s="0" t="n">
        <f aca="false">N827</f>
        <v>0.00504976165449422</v>
      </c>
      <c r="N827" s="0" t="n">
        <f aca="false">3600/(B827*N$15)</f>
        <v>0.00504976165449422</v>
      </c>
      <c r="O827" s="0" t="n">
        <f aca="false">ROUND(A827*P$13,0)</f>
        <v>990804</v>
      </c>
      <c r="P827" s="0" t="n">
        <f aca="false">O827-O826</f>
        <v>1262</v>
      </c>
      <c r="Q827" s="0" t="n">
        <f aca="false">F$9*(Q$23-P$13*1000/(P827*N$16))*P$13/SUM(P$24:P827)</f>
        <v>792.716507893812</v>
      </c>
      <c r="R827" s="0" t="n">
        <f aca="false">F$9*((Q$23^2 - (P$13*1000/(P827*N$16))^2)/2)/(1000*COUNT(Q$24:Q827)/N$16)</f>
        <v>793.123371136845</v>
      </c>
    </row>
    <row r="828" customFormat="false" ht="13.8" hidden="false" customHeight="false" outlineLevel="0" collapsed="false">
      <c r="A828" s="0" t="n">
        <f aca="false">SUM(M$23:M828)</f>
        <v>3.96826617133829</v>
      </c>
      <c r="B828" s="0" t="n">
        <f aca="false">C828*3600/1609.344</f>
        <v>71.2859321008976</v>
      </c>
      <c r="C828" s="0" t="n">
        <f aca="false">G828</f>
        <v>31.8676630863852</v>
      </c>
      <c r="D828" s="0" t="n">
        <f aca="false">(C828+C827)/2</f>
        <v>31.8686826323297</v>
      </c>
      <c r="E828" s="0" t="n">
        <f aca="false">F828*$F$9</f>
        <v>7.76937851199105</v>
      </c>
      <c r="F828" s="0" t="n">
        <f aca="false">(C827-C828)/0.5</f>
        <v>0.00407818377798463</v>
      </c>
      <c r="G828" s="0" t="n">
        <f aca="false">G827-L827</f>
        <v>31.8676630863852</v>
      </c>
      <c r="H828" s="0" t="n">
        <f aca="false">G828*G828</f>
        <v>1015.54795058736</v>
      </c>
      <c r="I828" s="0" t="n">
        <f aca="false">1000*COUNT(Q$24:Q828)/N$16</f>
        <v>129.546186031542</v>
      </c>
      <c r="J828" s="0" t="n">
        <f aca="false">$F$22*H828+$E$22*G828+$D$22</f>
        <v>769.210991944855</v>
      </c>
      <c r="K828" s="0" t="n">
        <f aca="false">J828/$F$9</f>
        <v>0.40376251258134</v>
      </c>
      <c r="L828" s="0" t="n">
        <f aca="false">K828*M828</f>
        <v>0.00203903491538202</v>
      </c>
      <c r="M828" s="0" t="n">
        <f aca="false">N828</f>
        <v>0.00505008476974754</v>
      </c>
      <c r="N828" s="0" t="n">
        <f aca="false">3600/(B828*N$15)</f>
        <v>0.00505008476974754</v>
      </c>
      <c r="O828" s="0" t="n">
        <f aca="false">ROUND(A828*P$13,0)</f>
        <v>992067</v>
      </c>
      <c r="P828" s="0" t="n">
        <f aca="false">O828-O827</f>
        <v>1263</v>
      </c>
      <c r="Q828" s="0" t="n">
        <f aca="false">F$9*(Q$23-P$13*1000/(P828*N$16))*P$13/SUM(P$24:P828)</f>
        <v>803.838575494626</v>
      </c>
      <c r="R828" s="0" t="n">
        <f aca="false">F$9*((Q$23^2 - (P$13*1000/(P828*N$16))^2)/2)/(1000*COUNT(Q$24:Q828)/N$16)</f>
        <v>803.966861044129</v>
      </c>
    </row>
    <row r="829" customFormat="false" ht="13.8" hidden="false" customHeight="false" outlineLevel="0" collapsed="false">
      <c r="A829" s="0" t="n">
        <f aca="false">SUM(M$23:M829)</f>
        <v>3.97331657925561</v>
      </c>
      <c r="B829" s="0" t="n">
        <f aca="false">C829*3600/1609.344</f>
        <v>71.2813709096946</v>
      </c>
      <c r="C829" s="0" t="n">
        <f aca="false">G829</f>
        <v>31.8656240514699</v>
      </c>
      <c r="D829" s="0" t="n">
        <f aca="false">(C829+C828)/2</f>
        <v>31.8666435689275</v>
      </c>
      <c r="E829" s="0" t="n">
        <f aca="false">F829*$F$9</f>
        <v>7.76916143028122</v>
      </c>
      <c r="F829" s="0" t="n">
        <f aca="false">(C828-C829)/0.5</f>
        <v>0.00407806983076142</v>
      </c>
      <c r="G829" s="0" t="n">
        <f aca="false">G828-L828</f>
        <v>31.8656240514699</v>
      </c>
      <c r="H829" s="0" t="n">
        <f aca="false">G829*G829</f>
        <v>1015.41799618961</v>
      </c>
      <c r="I829" s="0" t="n">
        <f aca="false">1000*COUNT(Q$24:Q829)/N$16</f>
        <v>129.707112970711</v>
      </c>
      <c r="J829" s="0" t="n">
        <f aca="false">$F$22*H829+$E$22*G829+$D$22</f>
        <v>769.140284785514</v>
      </c>
      <c r="K829" s="0" t="n">
        <f aca="false">J829/$F$9</f>
        <v>0.403725398056701</v>
      </c>
      <c r="L829" s="0" t="n">
        <f aca="false">K829*M829</f>
        <v>0.00203897794677017</v>
      </c>
      <c r="M829" s="0" t="n">
        <f aca="false">N829</f>
        <v>0.00505040791732358</v>
      </c>
      <c r="N829" s="0" t="n">
        <f aca="false">3600/(B829*N$15)</f>
        <v>0.00505040791732358</v>
      </c>
      <c r="O829" s="0" t="n">
        <f aca="false">ROUND(A829*P$13,0)</f>
        <v>993329</v>
      </c>
      <c r="P829" s="0" t="n">
        <f aca="false">O829-O828</f>
        <v>1262</v>
      </c>
      <c r="Q829" s="0" t="n">
        <f aca="false">F$9*(Q$23-P$13*1000/(P829*N$16))*P$13/SUM(P$24:P829)</f>
        <v>790.699019056744</v>
      </c>
      <c r="R829" s="0" t="n">
        <f aca="false">F$9*((Q$23^2 - (P$13*1000/(P829*N$16))^2)/2)/(1000*COUNT(Q$24:Q829)/N$16)</f>
        <v>791.155323069508</v>
      </c>
    </row>
    <row r="830" customFormat="false" ht="13.8" hidden="false" customHeight="false" outlineLevel="0" collapsed="false">
      <c r="A830" s="0" t="n">
        <f aca="false">SUM(M$23:M830)</f>
        <v>3.97836731035284</v>
      </c>
      <c r="B830" s="0" t="n">
        <f aca="false">C830*3600/1609.344</f>
        <v>71.2768098459267</v>
      </c>
      <c r="C830" s="0" t="n">
        <f aca="false">G830</f>
        <v>31.8635850735231</v>
      </c>
      <c r="D830" s="0" t="n">
        <f aca="false">(C830+C829)/2</f>
        <v>31.8646045624965</v>
      </c>
      <c r="E830" s="0" t="n">
        <f aca="false">F830*$F$9</f>
        <v>7.76894436763092</v>
      </c>
      <c r="F830" s="0" t="n">
        <f aca="false">(C829-C830)/0.5</f>
        <v>0.00407795589354265</v>
      </c>
      <c r="G830" s="0" t="n">
        <f aca="false">G829-L829</f>
        <v>31.8635850735231</v>
      </c>
      <c r="H830" s="0" t="n">
        <f aca="false">G830*G830</f>
        <v>1015.28805373764</v>
      </c>
      <c r="I830" s="0" t="n">
        <f aca="false">1000*COUNT(Q$24:Q830)/N$16</f>
        <v>129.868039909881</v>
      </c>
      <c r="J830" s="0" t="n">
        <f aca="false">$F$22*H830+$E$22*G830+$D$22</f>
        <v>769.069583636361</v>
      </c>
      <c r="K830" s="0" t="n">
        <f aca="false">J830/$F$9</f>
        <v>0.403688286686838</v>
      </c>
      <c r="L830" s="0" t="n">
        <f aca="false">K830*M830</f>
        <v>0.00203892098315574</v>
      </c>
      <c r="M830" s="0" t="n">
        <f aca="false">N830</f>
        <v>0.00505073109722759</v>
      </c>
      <c r="N830" s="0" t="n">
        <f aca="false">3600/(B830*N$15)</f>
        <v>0.00505073109722759</v>
      </c>
      <c r="O830" s="0" t="n">
        <f aca="false">ROUND(A830*P$13,0)</f>
        <v>994592</v>
      </c>
      <c r="P830" s="0" t="n">
        <f aca="false">O830-O829</f>
        <v>1263</v>
      </c>
      <c r="Q830" s="0" t="n">
        <f aca="false">F$9*(Q$23-P$13*1000/(P830*N$16))*P$13/SUM(P$24:P830)</f>
        <v>801.795381666687</v>
      </c>
      <c r="R830" s="0" t="n">
        <f aca="false">F$9*((Q$23^2 - (P$13*1000/(P830*N$16))^2)/2)/(1000*COUNT(Q$24:Q830)/N$16)</f>
        <v>801.97437811713</v>
      </c>
    </row>
    <row r="831" customFormat="false" ht="13.8" hidden="false" customHeight="false" outlineLevel="0" collapsed="false">
      <c r="A831" s="0" t="n">
        <f aca="false">SUM(M$23:M831)</f>
        <v>3.98341836466231</v>
      </c>
      <c r="B831" s="0" t="n">
        <f aca="false">C831*3600/1609.344</f>
        <v>71.2722489095829</v>
      </c>
      <c r="C831" s="0" t="n">
        <f aca="false">G831</f>
        <v>31.8615461525399</v>
      </c>
      <c r="D831" s="0" t="n">
        <f aca="false">(C831+C830)/2</f>
        <v>31.8625656130315</v>
      </c>
      <c r="E831" s="0" t="n">
        <f aca="false">F831*$F$9</f>
        <v>7.76872732401309</v>
      </c>
      <c r="F831" s="0" t="n">
        <f aca="false">(C830-C831)/0.5</f>
        <v>0.00407784196631411</v>
      </c>
      <c r="G831" s="0" t="n">
        <f aca="false">G830-L830</f>
        <v>31.8615461525399</v>
      </c>
      <c r="H831" s="0" t="n">
        <f aca="false">G831*G831</f>
        <v>1015.15812323043</v>
      </c>
      <c r="I831" s="0" t="n">
        <f aca="false">1000*COUNT(Q$24:Q831)/N$16</f>
        <v>130.028966849051</v>
      </c>
      <c r="J831" s="0" t="n">
        <f aca="false">$F$22*H831+$E$22*G831+$D$22</f>
        <v>768.998888496885</v>
      </c>
      <c r="K831" s="0" t="n">
        <f aca="false">J831/$F$9</f>
        <v>0.403651178471484</v>
      </c>
      <c r="L831" s="0" t="n">
        <f aca="false">K831*M831</f>
        <v>0.00203886402453895</v>
      </c>
      <c r="M831" s="0" t="n">
        <f aca="false">N831</f>
        <v>0.00505105430946485</v>
      </c>
      <c r="N831" s="0" t="n">
        <f aca="false">3600/(B831*N$15)</f>
        <v>0.00505105430946485</v>
      </c>
      <c r="O831" s="0" t="n">
        <f aca="false">ROUND(A831*P$13,0)</f>
        <v>995855</v>
      </c>
      <c r="P831" s="0" t="n">
        <f aca="false">O831-O830</f>
        <v>1263</v>
      </c>
      <c r="Q831" s="0" t="n">
        <f aca="false">F$9*(Q$23-P$13*1000/(P831*N$16))*P$13/SUM(P$24:P831)</f>
        <v>800.777272305105</v>
      </c>
      <c r="R831" s="0" t="n">
        <f aca="false">F$9*((Q$23^2 - (P$13*1000/(P831*N$16))^2)/2)/(1000*COUNT(Q$24:Q831)/N$16)</f>
        <v>800.981835569955</v>
      </c>
    </row>
    <row r="832" customFormat="false" ht="13.8" hidden="false" customHeight="false" outlineLevel="0" collapsed="false">
      <c r="A832" s="0" t="n">
        <f aca="false">SUM(M$23:M832)</f>
        <v>3.98846974221635</v>
      </c>
      <c r="B832" s="0" t="n">
        <f aca="false">C832*3600/1609.344</f>
        <v>71.2676881006518</v>
      </c>
      <c r="C832" s="0" t="n">
        <f aca="false">G832</f>
        <v>31.8595072885154</v>
      </c>
      <c r="D832" s="0" t="n">
        <f aca="false">(C832+C831)/2</f>
        <v>31.8605267205277</v>
      </c>
      <c r="E832" s="0" t="n">
        <f aca="false">F832*$F$9</f>
        <v>7.76851029942773</v>
      </c>
      <c r="F832" s="0" t="n">
        <f aca="false">(C831-C832)/0.5</f>
        <v>0.0040777280490758</v>
      </c>
      <c r="G832" s="0" t="n">
        <f aca="false">G831-L831</f>
        <v>31.8595072885154</v>
      </c>
      <c r="H832" s="0" t="n">
        <f aca="false">G832*G832</f>
        <v>1015.02820466697</v>
      </c>
      <c r="I832" s="0" t="n">
        <f aca="false">1000*COUNT(Q$24:Q832)/N$16</f>
        <v>130.18989378822</v>
      </c>
      <c r="J832" s="0" t="n">
        <f aca="false">$F$22*H832+$E$22*G832+$D$22</f>
        <v>768.928199366573</v>
      </c>
      <c r="K832" s="0" t="n">
        <f aca="false">J832/$F$9</f>
        <v>0.403614073410368</v>
      </c>
      <c r="L832" s="0" t="n">
        <f aca="false">K832*M832</f>
        <v>0.00203880707092003</v>
      </c>
      <c r="M832" s="0" t="n">
        <f aca="false">N832</f>
        <v>0.00505137755404061</v>
      </c>
      <c r="N832" s="0" t="n">
        <f aca="false">3600/(B832*N$15)</f>
        <v>0.00505137755404061</v>
      </c>
      <c r="O832" s="0" t="n">
        <f aca="false">ROUND(A832*P$13,0)</f>
        <v>997117</v>
      </c>
      <c r="P832" s="0" t="n">
        <f aca="false">O832-O831</f>
        <v>1262</v>
      </c>
      <c r="Q832" s="0" t="n">
        <f aca="false">F$9*(Q$23-P$13*1000/(P832*N$16))*P$13/SUM(P$24:P832)</f>
        <v>787.691571765266</v>
      </c>
      <c r="R832" s="0" t="n">
        <f aca="false">F$9*((Q$23^2 - (P$13*1000/(P832*N$16))^2)/2)/(1000*COUNT(Q$24:Q832)/N$16)</f>
        <v>788.221496160721</v>
      </c>
    </row>
    <row r="833" customFormat="false" ht="13.8" hidden="false" customHeight="false" outlineLevel="0" collapsed="false">
      <c r="A833" s="0" t="n">
        <f aca="false">SUM(M$23:M833)</f>
        <v>3.99352144304731</v>
      </c>
      <c r="B833" s="0" t="n">
        <f aca="false">C833*3600/1609.344</f>
        <v>71.2631274191224</v>
      </c>
      <c r="C833" s="0" t="n">
        <f aca="false">G833</f>
        <v>31.8574684814445</v>
      </c>
      <c r="D833" s="0" t="n">
        <f aca="false">(C833+C832)/2</f>
        <v>31.8584878849799</v>
      </c>
      <c r="E833" s="0" t="n">
        <f aca="false">F833*$F$9</f>
        <v>7.7682932939019</v>
      </c>
      <c r="F833" s="0" t="n">
        <f aca="false">(C832-C833)/0.5</f>
        <v>0.00407761414184193</v>
      </c>
      <c r="G833" s="0" t="n">
        <f aca="false">G832-L832</f>
        <v>31.8574684814445</v>
      </c>
      <c r="H833" s="0" t="n">
        <f aca="false">G833*G833</f>
        <v>1014.89829804623</v>
      </c>
      <c r="I833" s="0" t="n">
        <f aca="false">1000*COUNT(Q$24:Q833)/N$16</f>
        <v>130.35082072739</v>
      </c>
      <c r="J833" s="0" t="n">
        <f aca="false">$F$22*H833+$E$22*G833+$D$22</f>
        <v>768.857516244916</v>
      </c>
      <c r="K833" s="0" t="n">
        <f aca="false">J833/$F$9</f>
        <v>0.403576971503224</v>
      </c>
      <c r="L833" s="0" t="n">
        <f aca="false">K833*M833</f>
        <v>0.00203875012229922</v>
      </c>
      <c r="M833" s="0" t="n">
        <f aca="false">N833</f>
        <v>0.00505170083096015</v>
      </c>
      <c r="N833" s="0" t="n">
        <f aca="false">3600/(B833*N$15)</f>
        <v>0.00505170083096015</v>
      </c>
      <c r="O833" s="0" t="n">
        <f aca="false">ROUND(A833*P$13,0)</f>
        <v>998380</v>
      </c>
      <c r="P833" s="0" t="n">
        <f aca="false">O833-O832</f>
        <v>1263</v>
      </c>
      <c r="Q833" s="0" t="n">
        <f aca="false">F$9*(Q$23-P$13*1000/(P833*N$16))*P$13/SUM(P$24:P833)</f>
        <v>798.749591633039</v>
      </c>
      <c r="R833" s="0" t="n">
        <f aca="false">F$9*((Q$23^2 - (P$13*1000/(P833*N$16))^2)/2)/(1000*COUNT(Q$24:Q833)/N$16)</f>
        <v>799.004102642622</v>
      </c>
    </row>
    <row r="834" customFormat="false" ht="13.8" hidden="false" customHeight="false" outlineLevel="0" collapsed="false">
      <c r="A834" s="0" t="n">
        <f aca="false">SUM(M$23:M834)</f>
        <v>3.99857346718753</v>
      </c>
      <c r="B834" s="0" t="n">
        <f aca="false">C834*3600/1609.344</f>
        <v>71.2585668649834</v>
      </c>
      <c r="C834" s="0" t="n">
        <f aca="false">G834</f>
        <v>31.8554297313222</v>
      </c>
      <c r="D834" s="0" t="n">
        <f aca="false">(C834+C833)/2</f>
        <v>31.8564491063833</v>
      </c>
      <c r="E834" s="0" t="n">
        <f aca="false">F834*$F$9</f>
        <v>7.76807630740853</v>
      </c>
      <c r="F834" s="0" t="n">
        <f aca="false">(C833-C834)/0.5</f>
        <v>0.0040775002445983</v>
      </c>
      <c r="G834" s="0" t="n">
        <f aca="false">G833-L833</f>
        <v>31.8554297313222</v>
      </c>
      <c r="H834" s="0" t="n">
        <f aca="false">G834*G834</f>
        <v>1014.7684033672</v>
      </c>
      <c r="I834" s="0" t="n">
        <f aca="false">1000*COUNT(Q$24:Q834)/N$16</f>
        <v>130.511747666559</v>
      </c>
      <c r="J834" s="0" t="n">
        <f aca="false">$F$22*H834+$E$22*G834+$D$22</f>
        <v>768.786839131401</v>
      </c>
      <c r="K834" s="0" t="n">
        <f aca="false">J834/$F$9</f>
        <v>0.403539872749782</v>
      </c>
      <c r="L834" s="0" t="n">
        <f aca="false">K834*M834</f>
        <v>0.00203869317867673</v>
      </c>
      <c r="M834" s="0" t="n">
        <f aca="false">N834</f>
        <v>0.00505202414022874</v>
      </c>
      <c r="N834" s="0" t="n">
        <f aca="false">3600/(B834*N$15)</f>
        <v>0.00505202414022874</v>
      </c>
      <c r="O834" s="0" t="n">
        <f aca="false">ROUND(A834*P$13,0)</f>
        <v>999643</v>
      </c>
      <c r="P834" s="0" t="n">
        <f aca="false">O834-O833</f>
        <v>1263</v>
      </c>
      <c r="Q834" s="0" t="n">
        <f aca="false">F$9*(Q$23-P$13*1000/(P834*N$16))*P$13/SUM(P$24:P834)</f>
        <v>797.739197715477</v>
      </c>
      <c r="R834" s="0" t="n">
        <f aca="false">F$9*((Q$23^2 - (P$13*1000/(P834*N$16))^2)/2)/(1000*COUNT(Q$24:Q834)/N$16)</f>
        <v>798.018894131348</v>
      </c>
    </row>
    <row r="835" customFormat="false" ht="13.8" hidden="false" customHeight="false" outlineLevel="0" collapsed="false">
      <c r="A835" s="0" t="n">
        <f aca="false">SUM(M$23:M835)</f>
        <v>4.00362581466939</v>
      </c>
      <c r="B835" s="0" t="n">
        <f aca="false">C835*3600/1609.344</f>
        <v>71.2540064382236</v>
      </c>
      <c r="C835" s="0" t="n">
        <f aca="false">G835</f>
        <v>31.8533910381435</v>
      </c>
      <c r="D835" s="0" t="n">
        <f aca="false">(C835+C834)/2</f>
        <v>31.8544103847328</v>
      </c>
      <c r="E835" s="0" t="n">
        <f aca="false">F835*$F$9</f>
        <v>7.76785933996117</v>
      </c>
      <c r="F835" s="0" t="n">
        <f aca="false">(C834-C835)/0.5</f>
        <v>0.004077386357352</v>
      </c>
      <c r="G835" s="0" t="n">
        <f aca="false">G834-L834</f>
        <v>31.8533910381435</v>
      </c>
      <c r="H835" s="0" t="n">
        <f aca="false">G835*G835</f>
        <v>1014.63852062888</v>
      </c>
      <c r="I835" s="0" t="n">
        <f aca="false">1000*COUNT(Q$24:Q835)/N$16</f>
        <v>130.672674605729</v>
      </c>
      <c r="J835" s="0" t="n">
        <f aca="false">$F$22*H835+$E$22*G835+$D$22</f>
        <v>768.716168025517</v>
      </c>
      <c r="K835" s="0" t="n">
        <f aca="false">J835/$F$9</f>
        <v>0.403502777149775</v>
      </c>
      <c r="L835" s="0" t="n">
        <f aca="false">K835*M835</f>
        <v>0.00203863624005281</v>
      </c>
      <c r="M835" s="0" t="n">
        <f aca="false">N835</f>
        <v>0.00505234748185164</v>
      </c>
      <c r="N835" s="0" t="n">
        <f aca="false">3600/(B835*N$15)</f>
        <v>0.00505234748185164</v>
      </c>
      <c r="O835" s="0" t="n">
        <f aca="false">ROUND(A835*P$13,0)</f>
        <v>1000906</v>
      </c>
      <c r="P835" s="0" t="n">
        <f aca="false">O835-O834</f>
        <v>1263</v>
      </c>
      <c r="Q835" s="0" t="n">
        <f aca="false">F$9*(Q$23-P$13*1000/(P835*N$16))*P$13/SUM(P$24:P835)</f>
        <v>796.731356803534</v>
      </c>
      <c r="R835" s="0" t="n">
        <f aca="false">F$9*((Q$23^2 - (P$13*1000/(P835*N$16))^2)/2)/(1000*COUNT(Q$24:Q835)/N$16)</f>
        <v>797.036112242024</v>
      </c>
    </row>
    <row r="836" customFormat="false" ht="13.8" hidden="false" customHeight="false" outlineLevel="0" collapsed="false">
      <c r="A836" s="0" t="n">
        <f aca="false">SUM(M$23:M836)</f>
        <v>4.00867848552522</v>
      </c>
      <c r="B836" s="0" t="n">
        <f aca="false">C836*3600/1609.344</f>
        <v>71.249446138832</v>
      </c>
      <c r="C836" s="0" t="n">
        <f aca="false">G836</f>
        <v>31.8513524019034</v>
      </c>
      <c r="D836" s="0" t="n">
        <f aca="false">(C836+C835)/2</f>
        <v>31.8523717200235</v>
      </c>
      <c r="E836" s="0" t="n">
        <f aca="false">F836*$F$9</f>
        <v>7.7676423915598</v>
      </c>
      <c r="F836" s="0" t="n">
        <f aca="false">(C835-C836)/0.5</f>
        <v>0.00407727248010303</v>
      </c>
      <c r="G836" s="0" t="n">
        <f aca="false">G835-L835</f>
        <v>31.8513524019034</v>
      </c>
      <c r="H836" s="0" t="n">
        <f aca="false">G836*G836</f>
        <v>1014.50864983024</v>
      </c>
      <c r="I836" s="0" t="n">
        <f aca="false">1000*COUNT(Q$24:Q836)/N$16</f>
        <v>130.833601544899</v>
      </c>
      <c r="J836" s="0" t="n">
        <f aca="false">$F$22*H836+$E$22*G836+$D$22</f>
        <v>768.645502926752</v>
      </c>
      <c r="K836" s="0" t="n">
        <f aca="false">J836/$F$9</f>
        <v>0.403465684702933</v>
      </c>
      <c r="L836" s="0" t="n">
        <f aca="false">K836*M836</f>
        <v>0.00203857930642767</v>
      </c>
      <c r="M836" s="0" t="n">
        <f aca="false">N836</f>
        <v>0.00505267085583413</v>
      </c>
      <c r="N836" s="0" t="n">
        <f aca="false">3600/(B836*N$15)</f>
        <v>0.00505267085583413</v>
      </c>
      <c r="O836" s="0" t="n">
        <f aca="false">ROUND(A836*P$13,0)</f>
        <v>1002170</v>
      </c>
      <c r="P836" s="0" t="n">
        <f aca="false">O836-O835</f>
        <v>1264</v>
      </c>
      <c r="Q836" s="0" t="n">
        <f aca="false">F$9*(Q$23-P$13*1000/(P836*N$16))*P$13/SUM(P$24:P836)</f>
        <v>807.716302016052</v>
      </c>
      <c r="R836" s="0" t="n">
        <f aca="false">F$9*((Q$23^2 - (P$13*1000/(P836*N$16))^2)/2)/(1000*COUNT(Q$24:Q836)/N$16)</f>
        <v>807.740301143257</v>
      </c>
    </row>
    <row r="837" customFormat="false" ht="13.8" hidden="false" customHeight="false" outlineLevel="0" collapsed="false">
      <c r="A837" s="0" t="n">
        <f aca="false">SUM(M$23:M837)</f>
        <v>4.0137314797874</v>
      </c>
      <c r="B837" s="0" t="n">
        <f aca="false">C837*3600/1609.344</f>
        <v>71.2448859667972</v>
      </c>
      <c r="C837" s="0" t="n">
        <f aca="false">G837</f>
        <v>31.849313822597</v>
      </c>
      <c r="D837" s="0" t="n">
        <f aca="false">(C837+C836)/2</f>
        <v>31.8503331122502</v>
      </c>
      <c r="E837" s="0" t="n">
        <f aca="false">F837*$F$9</f>
        <v>7.76742546221798</v>
      </c>
      <c r="F837" s="0" t="n">
        <f aca="false">(C836-C837)/0.5</f>
        <v>0.00407715861285851</v>
      </c>
      <c r="G837" s="0" t="n">
        <f aca="false">G836-L836</f>
        <v>31.849313822597</v>
      </c>
      <c r="H837" s="0" t="n">
        <f aca="false">G837*G837</f>
        <v>1014.37879097027</v>
      </c>
      <c r="I837" s="0" t="n">
        <f aca="false">1000*COUNT(Q$24:Q837)/N$16</f>
        <v>130.994528484068</v>
      </c>
      <c r="J837" s="0" t="n">
        <f aca="false">$F$22*H837+$E$22*G837+$D$22</f>
        <v>768.574843834597</v>
      </c>
      <c r="K837" s="0" t="n">
        <f aca="false">J837/$F$9</f>
        <v>0.403428595408989</v>
      </c>
      <c r="L837" s="0" t="n">
        <f aca="false">K837*M837</f>
        <v>0.00203852237780155</v>
      </c>
      <c r="M837" s="0" t="n">
        <f aca="false">N837</f>
        <v>0.00505299426218148</v>
      </c>
      <c r="N837" s="0" t="n">
        <f aca="false">3600/(B837*N$15)</f>
        <v>0.00505299426218148</v>
      </c>
      <c r="O837" s="0" t="n">
        <f aca="false">ROUND(A837*P$13,0)</f>
        <v>1003433</v>
      </c>
      <c r="P837" s="0" t="n">
        <f aca="false">O837-O836</f>
        <v>1263</v>
      </c>
      <c r="Q837" s="0" t="n">
        <f aca="false">F$9*(Q$23-P$13*1000/(P837*N$16))*P$13/SUM(P$24:P837)</f>
        <v>794.722502436693</v>
      </c>
      <c r="R837" s="0" t="n">
        <f aca="false">F$9*((Q$23^2 - (P$13*1000/(P837*N$16))^2)/2)/(1000*COUNT(Q$24:Q837)/N$16)</f>
        <v>795.077792555926</v>
      </c>
    </row>
    <row r="838" customFormat="false" ht="13.8" hidden="false" customHeight="false" outlineLevel="0" collapsed="false">
      <c r="A838" s="0" t="n">
        <f aca="false">SUM(M$23:M838)</f>
        <v>4.0187847974883</v>
      </c>
      <c r="B838" s="0" t="n">
        <f aca="false">C838*3600/1609.344</f>
        <v>71.2403259221081</v>
      </c>
      <c r="C838" s="0" t="n">
        <f aca="false">G838</f>
        <v>31.8472753002192</v>
      </c>
      <c r="D838" s="0" t="n">
        <f aca="false">(C838+C837)/2</f>
        <v>31.8482945614081</v>
      </c>
      <c r="E838" s="0" t="n">
        <f aca="false">F838*$F$9</f>
        <v>7.76720855190861</v>
      </c>
      <c r="F838" s="0" t="n">
        <f aca="false">(C837-C838)/0.5</f>
        <v>0.00407704475560422</v>
      </c>
      <c r="G838" s="0" t="n">
        <f aca="false">G837-L837</f>
        <v>31.8472753002192</v>
      </c>
      <c r="H838" s="0" t="n">
        <f aca="false">G838*G838</f>
        <v>1014.24894404795</v>
      </c>
      <c r="I838" s="0" t="n">
        <f aca="false">1000*COUNT(Q$24:Q838)/N$16</f>
        <v>131.155455423238</v>
      </c>
      <c r="J838" s="0" t="n">
        <f aca="false">$F$22*H838+$E$22*G838+$D$22</f>
        <v>768.504190748539</v>
      </c>
      <c r="K838" s="0" t="n">
        <f aca="false">J838/$F$9</f>
        <v>0.403391509267673</v>
      </c>
      <c r="L838" s="0" t="n">
        <f aca="false">K838*M838</f>
        <v>0.00203846545417468</v>
      </c>
      <c r="M838" s="0" t="n">
        <f aca="false">N838</f>
        <v>0.00505331770089896</v>
      </c>
      <c r="N838" s="0" t="n">
        <f aca="false">3600/(B838*N$15)</f>
        <v>0.00505331770089896</v>
      </c>
      <c r="O838" s="0" t="n">
        <f aca="false">ROUND(A838*P$13,0)</f>
        <v>1004696</v>
      </c>
      <c r="P838" s="0" t="n">
        <f aca="false">O838-O837</f>
        <v>1263</v>
      </c>
      <c r="Q838" s="0" t="n">
        <f aca="false">F$9*(Q$23-P$13*1000/(P838*N$16))*P$13/SUM(P$24:P838)</f>
        <v>793.722264747078</v>
      </c>
      <c r="R838" s="0" t="n">
        <f aca="false">F$9*((Q$23^2 - (P$13*1000/(P838*N$16))^2)/2)/(1000*COUNT(Q$24:Q838)/N$16)</f>
        <v>794.102236982237</v>
      </c>
    </row>
    <row r="839" customFormat="false" ht="13.8" hidden="false" customHeight="false" outlineLevel="0" collapsed="false">
      <c r="A839" s="0" t="n">
        <f aca="false">SUM(M$23:M839)</f>
        <v>4.02383843866029</v>
      </c>
      <c r="B839" s="0" t="n">
        <f aca="false">C839*3600/1609.344</f>
        <v>71.2357660047536</v>
      </c>
      <c r="C839" s="0" t="n">
        <f aca="false">G839</f>
        <v>31.845236834765</v>
      </c>
      <c r="D839" s="0" t="n">
        <f aca="false">(C839+C838)/2</f>
        <v>31.8462560674921</v>
      </c>
      <c r="E839" s="0" t="n">
        <f aca="false">F839*$F$9</f>
        <v>7.76699166064525</v>
      </c>
      <c r="F839" s="0" t="n">
        <f aca="false">(C838-C839)/0.5</f>
        <v>0.00407693090834727</v>
      </c>
      <c r="G839" s="0" t="n">
        <f aca="false">G838-L838</f>
        <v>31.845236834765</v>
      </c>
      <c r="H839" s="0" t="n">
        <f aca="false">G839*G839</f>
        <v>1014.11910906228</v>
      </c>
      <c r="I839" s="0" t="n">
        <f aca="false">1000*COUNT(Q$24:Q839)/N$16</f>
        <v>131.316382362407</v>
      </c>
      <c r="J839" s="0" t="n">
        <f aca="false">$F$22*H839+$E$22*G839+$D$22</f>
        <v>768.433543668067</v>
      </c>
      <c r="K839" s="0" t="n">
        <f aca="false">J839/$F$9</f>
        <v>0.403354426278719</v>
      </c>
      <c r="L839" s="0" t="n">
        <f aca="false">K839*M839</f>
        <v>0.00203840853554729</v>
      </c>
      <c r="M839" s="0" t="n">
        <f aca="false">N839</f>
        <v>0.00505364117199185</v>
      </c>
      <c r="N839" s="0" t="n">
        <f aca="false">3600/(B839*N$15)</f>
        <v>0.00505364117199185</v>
      </c>
      <c r="O839" s="0" t="n">
        <f aca="false">ROUND(A839*P$13,0)</f>
        <v>1005960</v>
      </c>
      <c r="P839" s="0" t="n">
        <f aca="false">O839-O838</f>
        <v>1264</v>
      </c>
      <c r="Q839" s="0" t="n">
        <f aca="false">F$9*(Q$23-P$13*1000/(P839*N$16))*P$13/SUM(P$24:P839)</f>
        <v>804.669559724718</v>
      </c>
      <c r="R839" s="0" t="n">
        <f aca="false">F$9*((Q$23^2 - (P$13*1000/(P839*N$16))^2)/2)/(1000*COUNT(Q$24:Q839)/N$16)</f>
        <v>804.770667683172</v>
      </c>
    </row>
    <row r="840" customFormat="false" ht="13.8" hidden="false" customHeight="false" outlineLevel="0" collapsed="false">
      <c r="A840" s="0" t="n">
        <f aca="false">SUM(M$23:M840)</f>
        <v>4.02889240333576</v>
      </c>
      <c r="B840" s="0" t="n">
        <f aca="false">C840*3600/1609.344</f>
        <v>71.2312062147224</v>
      </c>
      <c r="C840" s="0" t="n">
        <f aca="false">G840</f>
        <v>31.8431984262295</v>
      </c>
      <c r="D840" s="0" t="n">
        <f aca="false">(C840+C839)/2</f>
        <v>31.8442176304973</v>
      </c>
      <c r="E840" s="0" t="n">
        <f aca="false">F840*$F$9</f>
        <v>7.76677478844142</v>
      </c>
      <c r="F840" s="0" t="n">
        <f aca="false">(C839-C840)/0.5</f>
        <v>0.00407681707109475</v>
      </c>
      <c r="G840" s="0" t="n">
        <f aca="false">G839-L839</f>
        <v>31.8431984262295</v>
      </c>
      <c r="H840" s="0" t="n">
        <f aca="false">G840*G840</f>
        <v>1013.98928601222</v>
      </c>
      <c r="I840" s="0" t="n">
        <f aca="false">1000*COUNT(Q$24:Q840)/N$16</f>
        <v>131.477309301577</v>
      </c>
      <c r="J840" s="0" t="n">
        <f aca="false">$F$22*H840+$E$22*G840+$D$22</f>
        <v>768.362902592671</v>
      </c>
      <c r="K840" s="0" t="n">
        <f aca="false">J840/$F$9</f>
        <v>0.403317346441858</v>
      </c>
      <c r="L840" s="0" t="n">
        <f aca="false">K840*M840</f>
        <v>0.0020383516219196</v>
      </c>
      <c r="M840" s="0" t="n">
        <f aca="false">N840</f>
        <v>0.00505396467546542</v>
      </c>
      <c r="N840" s="0" t="n">
        <f aca="false">3600/(B840*N$15)</f>
        <v>0.00505396467546542</v>
      </c>
      <c r="O840" s="0" t="n">
        <f aca="false">ROUND(A840*P$13,0)</f>
        <v>1007223</v>
      </c>
      <c r="P840" s="0" t="n">
        <f aca="false">O840-O839</f>
        <v>1263</v>
      </c>
      <c r="Q840" s="0" t="n">
        <f aca="false">F$9*(Q$23-P$13*1000/(P840*N$16))*P$13/SUM(P$24:P840)</f>
        <v>791.728536807443</v>
      </c>
      <c r="R840" s="0" t="n">
        <f aca="false">F$9*((Q$23^2 - (P$13*1000/(P840*N$16))^2)/2)/(1000*COUNT(Q$24:Q840)/N$16)</f>
        <v>792.158290257679</v>
      </c>
    </row>
    <row r="841" customFormat="false" ht="13.8" hidden="false" customHeight="false" outlineLevel="0" collapsed="false">
      <c r="A841" s="0" t="n">
        <f aca="false">SUM(M$23:M841)</f>
        <v>4.03394669154708</v>
      </c>
      <c r="B841" s="0" t="n">
        <f aca="false">C841*3600/1609.344</f>
        <v>71.2266465520033</v>
      </c>
      <c r="C841" s="0" t="n">
        <f aca="false">G841</f>
        <v>31.8411600746076</v>
      </c>
      <c r="D841" s="0" t="n">
        <f aca="false">(C841+C840)/2</f>
        <v>31.8421792504185</v>
      </c>
      <c r="E841" s="0" t="n">
        <f aca="false">F841*$F$9</f>
        <v>7.76655793528359</v>
      </c>
      <c r="F841" s="0" t="n">
        <f aca="false">(C840-C841)/0.5</f>
        <v>0.00407670324383957</v>
      </c>
      <c r="G841" s="0" t="n">
        <f aca="false">G840-L840</f>
        <v>31.8411600746076</v>
      </c>
      <c r="H841" s="0" t="n">
        <f aca="false">G841*G841</f>
        <v>1013.85947489678</v>
      </c>
      <c r="I841" s="0" t="n">
        <f aca="false">1000*COUNT(Q$24:Q841)/N$16</f>
        <v>131.638236240747</v>
      </c>
      <c r="J841" s="0" t="n">
        <f aca="false">$F$22*H841+$E$22*G841+$D$22</f>
        <v>768.292267521839</v>
      </c>
      <c r="K841" s="0" t="n">
        <f aca="false">J841/$F$9</f>
        <v>0.403280269756821</v>
      </c>
      <c r="L841" s="0" t="n">
        <f aca="false">K841*M841</f>
        <v>0.00203829471329185</v>
      </c>
      <c r="M841" s="0" t="n">
        <f aca="false">N841</f>
        <v>0.00505428821132496</v>
      </c>
      <c r="N841" s="0" t="n">
        <f aca="false">3600/(B841*N$15)</f>
        <v>0.00505428821132496</v>
      </c>
      <c r="O841" s="0" t="n">
        <f aca="false">ROUND(A841*P$13,0)</f>
        <v>1008487</v>
      </c>
      <c r="P841" s="0" t="n">
        <f aca="false">O841-O840</f>
        <v>1264</v>
      </c>
      <c r="Q841" s="0" t="n">
        <f aca="false">F$9*(Q$23-P$13*1000/(P841*N$16))*P$13/SUM(P$24:P841)</f>
        <v>802.650869939756</v>
      </c>
      <c r="R841" s="0" t="n">
        <f aca="false">F$9*((Q$23^2 - (P$13*1000/(P841*N$16))^2)/2)/(1000*COUNT(Q$24:Q841)/N$16)</f>
        <v>802.803013238959</v>
      </c>
    </row>
    <row r="842" customFormat="false" ht="13.8" hidden="false" customHeight="false" outlineLevel="0" collapsed="false">
      <c r="A842" s="0" t="n">
        <f aca="false">SUM(M$23:M842)</f>
        <v>4.03900130332666</v>
      </c>
      <c r="B842" s="0" t="n">
        <f aca="false">C842*3600/1609.344</f>
        <v>71.2220870165853</v>
      </c>
      <c r="C842" s="0" t="n">
        <f aca="false">G842</f>
        <v>31.8391217798943</v>
      </c>
      <c r="D842" s="0" t="n">
        <f aca="false">(C842+C841)/2</f>
        <v>31.8401409272509</v>
      </c>
      <c r="E842" s="0" t="n">
        <f aca="false">F842*$F$9</f>
        <v>7.76634110117177</v>
      </c>
      <c r="F842" s="0" t="n">
        <f aca="false">(C841-C842)/0.5</f>
        <v>0.00407658942658173</v>
      </c>
      <c r="G842" s="0" t="n">
        <f aca="false">G841-L841</f>
        <v>31.8391217798943</v>
      </c>
      <c r="H842" s="0" t="n">
        <f aca="false">G842*G842</f>
        <v>1013.72967571494</v>
      </c>
      <c r="I842" s="0" t="n">
        <f aca="false">1000*COUNT(Q$24:Q842)/N$16</f>
        <v>131.799163179916</v>
      </c>
      <c r="J842" s="0" t="n">
        <f aca="false">$F$22*H842+$E$22*G842+$D$22</f>
        <v>768.22163845506</v>
      </c>
      <c r="K842" s="0" t="n">
        <f aca="false">J842/$F$9</f>
        <v>0.40324319622334</v>
      </c>
      <c r="L842" s="0" t="n">
        <f aca="false">K842*M842</f>
        <v>0.00203823780966426</v>
      </c>
      <c r="M842" s="0" t="n">
        <f aca="false">N842</f>
        <v>0.00505461177957574</v>
      </c>
      <c r="N842" s="0" t="n">
        <f aca="false">3600/(B842*N$15)</f>
        <v>0.00505461177957574</v>
      </c>
      <c r="O842" s="0" t="n">
        <f aca="false">ROUND(A842*P$13,0)</f>
        <v>1009750</v>
      </c>
      <c r="P842" s="0" t="n">
        <f aca="false">O842-O841</f>
        <v>1263</v>
      </c>
      <c r="Q842" s="0" t="n">
        <f aca="false">F$9*(Q$23-P$13*1000/(P842*N$16))*P$13/SUM(P$24:P842)</f>
        <v>789.744799746799</v>
      </c>
      <c r="R842" s="0" t="n">
        <f aca="false">F$9*((Q$23^2 - (P$13*1000/(P842*N$16))^2)/2)/(1000*COUNT(Q$24:Q842)/N$16)</f>
        <v>790.223837778417</v>
      </c>
    </row>
    <row r="843" customFormat="false" ht="13.8" hidden="false" customHeight="false" outlineLevel="0" collapsed="false">
      <c r="A843" s="0" t="n">
        <f aca="false">SUM(M$23:M843)</f>
        <v>4.04405623870688</v>
      </c>
      <c r="B843" s="0" t="n">
        <f aca="false">C843*3600/1609.344</f>
        <v>71.217527608457</v>
      </c>
      <c r="C843" s="0" t="n">
        <f aca="false">G843</f>
        <v>31.8370835420846</v>
      </c>
      <c r="D843" s="0" t="n">
        <f aca="false">(C843+C842)/2</f>
        <v>31.8381026609895</v>
      </c>
      <c r="E843" s="0" t="n">
        <f aca="false">F843*$F$9</f>
        <v>7.76612428611948</v>
      </c>
      <c r="F843" s="0" t="n">
        <f aca="false">(C842-C843)/0.5</f>
        <v>0.00407647561932834</v>
      </c>
      <c r="G843" s="0" t="n">
        <f aca="false">G842-L842</f>
        <v>31.8370835420846</v>
      </c>
      <c r="H843" s="0" t="n">
        <f aca="false">G843*G843</f>
        <v>1013.59988846568</v>
      </c>
      <c r="I843" s="0" t="n">
        <f aca="false">1000*COUNT(Q$24:Q843)/N$16</f>
        <v>131.960090119086</v>
      </c>
      <c r="J843" s="0" t="n">
        <f aca="false">$F$22*H843+$E$22*G843+$D$22</f>
        <v>768.151015391824</v>
      </c>
      <c r="K843" s="0" t="n">
        <f aca="false">J843/$F$9</f>
        <v>0.403206125841147</v>
      </c>
      <c r="L843" s="0" t="n">
        <f aca="false">K843*M843</f>
        <v>0.00203818091103707</v>
      </c>
      <c r="M843" s="0" t="n">
        <f aca="false">N843</f>
        <v>0.00505493538022303</v>
      </c>
      <c r="N843" s="0" t="n">
        <f aca="false">3600/(B843*N$15)</f>
        <v>0.00505493538022303</v>
      </c>
      <c r="O843" s="0" t="n">
        <f aca="false">ROUND(A843*P$13,0)</f>
        <v>1011014</v>
      </c>
      <c r="P843" s="0" t="n">
        <f aca="false">O843-O842</f>
        <v>1264</v>
      </c>
      <c r="Q843" s="0" t="n">
        <f aca="false">F$9*(Q$23-P$13*1000/(P843*N$16))*P$13/SUM(P$24:P843)</f>
        <v>800.642283459139</v>
      </c>
      <c r="R843" s="0" t="n">
        <f aca="false">F$9*((Q$23^2 - (P$13*1000/(P843*N$16))^2)/2)/(1000*COUNT(Q$24:Q843)/N$16)</f>
        <v>800.844957109107</v>
      </c>
    </row>
    <row r="844" customFormat="false" ht="13.8" hidden="false" customHeight="false" outlineLevel="0" collapsed="false">
      <c r="A844" s="0" t="n">
        <f aca="false">SUM(M$23:M844)</f>
        <v>4.04911149772016</v>
      </c>
      <c r="B844" s="0" t="n">
        <f aca="false">C844*3600/1609.344</f>
        <v>71.2129683276073</v>
      </c>
      <c r="C844" s="0" t="n">
        <f aca="false">G844</f>
        <v>31.8350453611736</v>
      </c>
      <c r="D844" s="0" t="n">
        <f aca="false">(C844+C843)/2</f>
        <v>31.8360644516291</v>
      </c>
      <c r="E844" s="0" t="n">
        <f aca="false">F844*$F$9</f>
        <v>7.76590749011319</v>
      </c>
      <c r="F844" s="0" t="n">
        <f aca="false">(C843-C844)/0.5</f>
        <v>0.00407636182207227</v>
      </c>
      <c r="G844" s="0" t="n">
        <f aca="false">G843-L843</f>
        <v>31.8350453611736</v>
      </c>
      <c r="H844" s="0" t="n">
        <f aca="false">G844*G844</f>
        <v>1013.47011314798</v>
      </c>
      <c r="I844" s="0" t="n">
        <f aca="false">1000*COUNT(Q$24:Q844)/N$16</f>
        <v>132.121017058256</v>
      </c>
      <c r="J844" s="0" t="n">
        <f aca="false">$F$22*H844+$E$22*G844+$D$22</f>
        <v>768.080398331619</v>
      </c>
      <c r="K844" s="0" t="n">
        <f aca="false">J844/$F$9</f>
        <v>0.403169058609973</v>
      </c>
      <c r="L844" s="0" t="n">
        <f aca="false">K844*M844</f>
        <v>0.00203812401741051</v>
      </c>
      <c r="M844" s="0" t="n">
        <f aca="false">N844</f>
        <v>0.00505525901327214</v>
      </c>
      <c r="N844" s="0" t="n">
        <f aca="false">3600/(B844*N$15)</f>
        <v>0.00505525901327214</v>
      </c>
      <c r="O844" s="0" t="n">
        <f aca="false">ROUND(A844*P$13,0)</f>
        <v>1012278</v>
      </c>
      <c r="P844" s="0" t="n">
        <f aca="false">O844-O843</f>
        <v>1264</v>
      </c>
      <c r="Q844" s="0" t="n">
        <f aca="false">F$9*(Q$23-P$13*1000/(P844*N$16))*P$13/SUM(P$24:P844)</f>
        <v>799.641359844648</v>
      </c>
      <c r="R844" s="0" t="n">
        <f aca="false">F$9*((Q$23^2 - (P$13*1000/(P844*N$16))^2)/2)/(1000*COUNT(Q$24:Q844)/N$16)</f>
        <v>799.869506491435</v>
      </c>
    </row>
    <row r="845" customFormat="false" ht="13.8" hidden="false" customHeight="false" outlineLevel="0" collapsed="false">
      <c r="A845" s="0" t="n">
        <f aca="false">SUM(M$23:M845)</f>
        <v>4.05416708039888</v>
      </c>
      <c r="B845" s="0" t="n">
        <f aca="false">C845*3600/1609.344</f>
        <v>71.2084091740251</v>
      </c>
      <c r="C845" s="0" t="n">
        <f aca="false">G845</f>
        <v>31.8330072371562</v>
      </c>
      <c r="D845" s="0" t="n">
        <f aca="false">(C845+C844)/2</f>
        <v>31.8340262991649</v>
      </c>
      <c r="E845" s="0" t="n">
        <f aca="false">F845*$F$9</f>
        <v>7.76569071316644</v>
      </c>
      <c r="F845" s="0" t="n">
        <f aca="false">(C844-C845)/0.5</f>
        <v>0.00407624803482065</v>
      </c>
      <c r="G845" s="0" t="n">
        <f aca="false">G844-L844</f>
        <v>31.8330072371562</v>
      </c>
      <c r="H845" s="0" t="n">
        <f aca="false">G845*G845</f>
        <v>1013.34034976084</v>
      </c>
      <c r="I845" s="0" t="n">
        <f aca="false">1000*COUNT(Q$24:Q845)/N$16</f>
        <v>132.281943997425</v>
      </c>
      <c r="J845" s="0" t="n">
        <f aca="false">$F$22*H845+$E$22*G845+$D$22</f>
        <v>768.009787273935</v>
      </c>
      <c r="K845" s="0" t="n">
        <f aca="false">J845/$F$9</f>
        <v>0.403131994529552</v>
      </c>
      <c r="L845" s="0" t="n">
        <f aca="false">K845*M845</f>
        <v>0.0020380671287848</v>
      </c>
      <c r="M845" s="0" t="n">
        <f aca="false">N845</f>
        <v>0.00505558267872832</v>
      </c>
      <c r="N845" s="0" t="n">
        <f aca="false">3600/(B845*N$15)</f>
        <v>0.00505558267872832</v>
      </c>
      <c r="O845" s="0" t="n">
        <f aca="false">ROUND(A845*P$13,0)</f>
        <v>1013542</v>
      </c>
      <c r="P845" s="0" t="n">
        <f aca="false">O845-O844</f>
        <v>1264</v>
      </c>
      <c r="Q845" s="0" t="n">
        <f aca="false">F$9*(Q$23-P$13*1000/(P845*N$16))*P$13/SUM(P$24:P845)</f>
        <v>798.642935716396</v>
      </c>
      <c r="R845" s="0" t="n">
        <f aca="false">F$9*((Q$23^2 - (P$13*1000/(P845*N$16))^2)/2)/(1000*COUNT(Q$24:Q845)/N$16)</f>
        <v>798.89642923293</v>
      </c>
    </row>
    <row r="846" customFormat="false" ht="13.8" hidden="false" customHeight="false" outlineLevel="0" collapsed="false">
      <c r="A846" s="0" t="n">
        <f aca="false">SUM(M$23:M846)</f>
        <v>4.05922298677548</v>
      </c>
      <c r="B846" s="0" t="n">
        <f aca="false">C846*3600/1609.344</f>
        <v>71.2038501476991</v>
      </c>
      <c r="C846" s="0" t="n">
        <f aca="false">G846</f>
        <v>31.8309691700274</v>
      </c>
      <c r="D846" s="0" t="n">
        <f aca="false">(C846+C845)/2</f>
        <v>31.8319882035918</v>
      </c>
      <c r="E846" s="0" t="n">
        <f aca="false">F846*$F$9</f>
        <v>7.76547395526569</v>
      </c>
      <c r="F846" s="0" t="n">
        <f aca="false">(C845-C846)/0.5</f>
        <v>0.00407613425756637</v>
      </c>
      <c r="G846" s="0" t="n">
        <f aca="false">G845-L845</f>
        <v>31.8309691700274</v>
      </c>
      <c r="H846" s="0" t="n">
        <f aca="false">G846*G846</f>
        <v>1013.21059830323</v>
      </c>
      <c r="I846" s="0" t="n">
        <f aca="false">1000*COUNT(Q$24:Q846)/N$16</f>
        <v>132.442870936595</v>
      </c>
      <c r="J846" s="0" t="n">
        <f aca="false">$F$22*H846+$E$22*G846+$D$22</f>
        <v>767.93918221826</v>
      </c>
      <c r="K846" s="0" t="n">
        <f aca="false">J846/$F$9</f>
        <v>0.403094933599613</v>
      </c>
      <c r="L846" s="0" t="n">
        <f aca="false">K846*M846</f>
        <v>0.00203801024516018</v>
      </c>
      <c r="M846" s="0" t="n">
        <f aca="false">N846</f>
        <v>0.00505590637659687</v>
      </c>
      <c r="N846" s="0" t="n">
        <f aca="false">3600/(B846*N$15)</f>
        <v>0.00505590637659687</v>
      </c>
      <c r="O846" s="0" t="n">
        <f aca="false">ROUND(A846*P$13,0)</f>
        <v>1014806</v>
      </c>
      <c r="P846" s="0" t="n">
        <f aca="false">O846-O845</f>
        <v>1264</v>
      </c>
      <c r="Q846" s="0" t="n">
        <f aca="false">F$9*(Q$23-P$13*1000/(P846*N$16))*P$13/SUM(P$24:P846)</f>
        <v>797.647001723557</v>
      </c>
      <c r="R846" s="0" t="n">
        <f aca="false">F$9*((Q$23^2 - (P$13*1000/(P846*N$16))^2)/2)/(1000*COUNT(Q$24:Q846)/N$16)</f>
        <v>797.925716682222</v>
      </c>
    </row>
    <row r="847" customFormat="false" ht="13.8" hidden="false" customHeight="false" outlineLevel="0" collapsed="false">
      <c r="A847" s="0" t="n">
        <f aca="false">SUM(M$23:M847)</f>
        <v>4.06427921688236</v>
      </c>
      <c r="B847" s="0" t="n">
        <f aca="false">C847*3600/1609.344</f>
        <v>71.1992912486181</v>
      </c>
      <c r="C847" s="0" t="n">
        <f aca="false">G847</f>
        <v>31.8289311597822</v>
      </c>
      <c r="D847" s="0" t="n">
        <f aca="false">(C847+C846)/2</f>
        <v>31.8299501649048</v>
      </c>
      <c r="E847" s="0" t="n">
        <f aca="false">F847*$F$9</f>
        <v>7.76525721643801</v>
      </c>
      <c r="F847" s="0" t="n">
        <f aca="false">(C846-C847)/0.5</f>
        <v>0.00407602049032363</v>
      </c>
      <c r="G847" s="0" t="n">
        <f aca="false">G846-L846</f>
        <v>31.8289311597822</v>
      </c>
      <c r="H847" s="0" t="n">
        <f aca="false">G847*G847</f>
        <v>1013.08085877416</v>
      </c>
      <c r="I847" s="0" t="n">
        <f aca="false">1000*COUNT(Q$24:Q847)/N$16</f>
        <v>132.603797875764</v>
      </c>
      <c r="J847" s="0" t="n">
        <f aca="false">$F$22*H847+$E$22*G847+$D$22</f>
        <v>767.868583164084</v>
      </c>
      <c r="K847" s="0" t="n">
        <f aca="false">J847/$F$9</f>
        <v>0.40305787581989</v>
      </c>
      <c r="L847" s="0" t="n">
        <f aca="false">K847*M847</f>
        <v>0.00203795336653687</v>
      </c>
      <c r="M847" s="0" t="n">
        <f aca="false">N847</f>
        <v>0.00505623010688308</v>
      </c>
      <c r="N847" s="0" t="n">
        <f aca="false">3600/(B847*N$15)</f>
        <v>0.00505623010688308</v>
      </c>
      <c r="O847" s="0" t="n">
        <f aca="false">ROUND(A847*P$13,0)</f>
        <v>1016070</v>
      </c>
      <c r="P847" s="0" t="n">
        <f aca="false">O847-O846</f>
        <v>1264</v>
      </c>
      <c r="Q847" s="0" t="n">
        <f aca="false">F$9*(Q$23-P$13*1000/(P847*N$16))*P$13/SUM(P$24:P847)</f>
        <v>796.653548561892</v>
      </c>
      <c r="R847" s="0" t="n">
        <f aca="false">F$9*((Q$23^2 - (P$13*1000/(P847*N$16))^2)/2)/(1000*COUNT(Q$24:Q847)/N$16)</f>
        <v>796.957360229937</v>
      </c>
    </row>
    <row r="848" customFormat="false" ht="13.8" hidden="false" customHeight="false" outlineLevel="0" collapsed="false">
      <c r="A848" s="0" t="n">
        <f aca="false">SUM(M$23:M848)</f>
        <v>4.06933577075196</v>
      </c>
      <c r="B848" s="0" t="n">
        <f aca="false">C848*3600/1609.344</f>
        <v>71.194732476771</v>
      </c>
      <c r="C848" s="0" t="n">
        <f aca="false">G848</f>
        <v>31.8268932064157</v>
      </c>
      <c r="D848" s="0" t="n">
        <f aca="false">(C848+C847)/2</f>
        <v>31.827912183099</v>
      </c>
      <c r="E848" s="0" t="n">
        <f aca="false">F848*$F$9</f>
        <v>7.7650404966428</v>
      </c>
      <c r="F848" s="0" t="n">
        <f aca="false">(C847-C848)/0.5</f>
        <v>0.00407590673307112</v>
      </c>
      <c r="G848" s="0" t="n">
        <f aca="false">G847-L847</f>
        <v>31.8268932064157</v>
      </c>
      <c r="H848" s="0" t="n">
        <f aca="false">G848*G848</f>
        <v>1012.95113117259</v>
      </c>
      <c r="I848" s="0" t="n">
        <f aca="false">1000*COUNT(Q$24:Q848)/N$16</f>
        <v>132.764724814934</v>
      </c>
      <c r="J848" s="0" t="n">
        <f aca="false">$F$22*H848+$E$22*G848+$D$22</f>
        <v>767.797990110896</v>
      </c>
      <c r="K848" s="0" t="n">
        <f aca="false">J848/$F$9</f>
        <v>0.403020821190115</v>
      </c>
      <c r="L848" s="0" t="n">
        <f aca="false">K848*M848</f>
        <v>0.00203789649291511</v>
      </c>
      <c r="M848" s="0" t="n">
        <f aca="false">N848</f>
        <v>0.00505655386959223</v>
      </c>
      <c r="N848" s="0" t="n">
        <f aca="false">3600/(B848*N$15)</f>
        <v>0.00505655386959223</v>
      </c>
      <c r="O848" s="0" t="n">
        <f aca="false">ROUND(A848*P$13,0)</f>
        <v>1017334</v>
      </c>
      <c r="P848" s="0" t="n">
        <f aca="false">O848-O847</f>
        <v>1264</v>
      </c>
      <c r="Q848" s="0" t="n">
        <f aca="false">F$9*(Q$23-P$13*1000/(P848*N$16))*P$13/SUM(P$24:P848)</f>
        <v>795.662566973458</v>
      </c>
      <c r="R848" s="0" t="n">
        <f aca="false">F$9*((Q$23^2 - (P$13*1000/(P848*N$16))^2)/2)/(1000*COUNT(Q$24:Q848)/N$16)</f>
        <v>795.991351308446</v>
      </c>
    </row>
    <row r="849" customFormat="false" ht="13.8" hidden="false" customHeight="false" outlineLevel="0" collapsed="false">
      <c r="A849" s="0" t="n">
        <f aca="false">SUM(M$23:M849)</f>
        <v>4.07439264841669</v>
      </c>
      <c r="B849" s="0" t="n">
        <f aca="false">C849*3600/1609.344</f>
        <v>71.1901738321465</v>
      </c>
      <c r="C849" s="0" t="n">
        <f aca="false">G849</f>
        <v>31.8248553099228</v>
      </c>
      <c r="D849" s="0" t="n">
        <f aca="false">(C849+C848)/2</f>
        <v>31.8258742581692</v>
      </c>
      <c r="E849" s="0" t="n">
        <f aca="false">F849*$F$9</f>
        <v>7.76482379592066</v>
      </c>
      <c r="F849" s="0" t="n">
        <f aca="false">(C848-C849)/0.5</f>
        <v>0.00407579298583016</v>
      </c>
      <c r="G849" s="0" t="n">
        <f aca="false">G848-L848</f>
        <v>31.8248553099228</v>
      </c>
      <c r="H849" s="0" t="n">
        <f aca="false">G849*G849</f>
        <v>1012.82141549752</v>
      </c>
      <c r="I849" s="0" t="n">
        <f aca="false">1000*COUNT(Q$24:Q849)/N$16</f>
        <v>132.925651754104</v>
      </c>
      <c r="J849" s="0" t="n">
        <f aca="false">$F$22*H849+$E$22*G849+$D$22</f>
        <v>767.727403058186</v>
      </c>
      <c r="K849" s="0" t="n">
        <f aca="false">J849/$F$9</f>
        <v>0.402983769710018</v>
      </c>
      <c r="L849" s="0" t="n">
        <f aca="false">K849*M849</f>
        <v>0.00203783962429513</v>
      </c>
      <c r="M849" s="0" t="n">
        <f aca="false">N849</f>
        <v>0.00505687766472961</v>
      </c>
      <c r="N849" s="0" t="n">
        <f aca="false">3600/(B849*N$15)</f>
        <v>0.00505687766472961</v>
      </c>
      <c r="O849" s="0" t="n">
        <f aca="false">ROUND(A849*P$13,0)</f>
        <v>1018598</v>
      </c>
      <c r="P849" s="0" t="n">
        <f aca="false">O849-O848</f>
        <v>1264</v>
      </c>
      <c r="Q849" s="0" t="n">
        <f aca="false">F$9*(Q$23-P$13*1000/(P849*N$16))*P$13/SUM(P$24:P849)</f>
        <v>794.674047746317</v>
      </c>
      <c r="R849" s="0" t="n">
        <f aca="false">F$9*((Q$23^2 - (P$13*1000/(P849*N$16))^2)/2)/(1000*COUNT(Q$24:Q849)/N$16)</f>
        <v>795.027681391608</v>
      </c>
    </row>
    <row r="850" customFormat="false" ht="13.8" hidden="false" customHeight="false" outlineLevel="0" collapsed="false">
      <c r="A850" s="0" t="n">
        <f aca="false">SUM(M$23:M850)</f>
        <v>4.07944984990899</v>
      </c>
      <c r="B850" s="0" t="n">
        <f aca="false">C850*3600/1609.344</f>
        <v>71.1856153147335</v>
      </c>
      <c r="C850" s="0" t="n">
        <f aca="false">G850</f>
        <v>31.8228174702985</v>
      </c>
      <c r="D850" s="0" t="n">
        <f aca="false">(C850+C849)/2</f>
        <v>31.8238363901106</v>
      </c>
      <c r="E850" s="0" t="n">
        <f aca="false">F850*$F$9</f>
        <v>7.76460711425805</v>
      </c>
      <c r="F850" s="0" t="n">
        <f aca="false">(C849-C850)/0.5</f>
        <v>0.00407567924859364</v>
      </c>
      <c r="G850" s="0" t="n">
        <f aca="false">G849-L849</f>
        <v>31.8228174702985</v>
      </c>
      <c r="H850" s="0" t="n">
        <f aca="false">G850*G850</f>
        <v>1012.69171174793</v>
      </c>
      <c r="I850" s="0" t="n">
        <f aca="false">1000*COUNT(Q$24:Q850)/N$16</f>
        <v>133.086578693273</v>
      </c>
      <c r="J850" s="0" t="n">
        <f aca="false">$F$22*H850+$E$22*G850+$D$22</f>
        <v>767.656822005442</v>
      </c>
      <c r="K850" s="0" t="n">
        <f aca="false">J850/$F$9</f>
        <v>0.402946721379333</v>
      </c>
      <c r="L850" s="0" t="n">
        <f aca="false">K850*M850</f>
        <v>0.00203778276067716</v>
      </c>
      <c r="M850" s="0" t="n">
        <f aca="false">N850</f>
        <v>0.0050572014923005</v>
      </c>
      <c r="N850" s="0" t="n">
        <f aca="false">3600/(B850*N$15)</f>
        <v>0.0050572014923005</v>
      </c>
      <c r="O850" s="0" t="n">
        <f aca="false">ROUND(A850*P$13,0)</f>
        <v>1019862</v>
      </c>
      <c r="P850" s="0" t="n">
        <f aca="false">O850-O849</f>
        <v>1264</v>
      </c>
      <c r="Q850" s="0" t="n">
        <f aca="false">F$9*(Q$23-P$13*1000/(P850*N$16))*P$13/SUM(P$24:P850)</f>
        <v>793.687981714256</v>
      </c>
      <c r="R850" s="0" t="n">
        <f aca="false">F$9*((Q$23^2 - (P$13*1000/(P850*N$16))^2)/2)/(1000*COUNT(Q$24:Q850)/N$16)</f>
        <v>794.06634199452</v>
      </c>
    </row>
    <row r="851" customFormat="false" ht="13.8" hidden="false" customHeight="false" outlineLevel="0" collapsed="false">
      <c r="A851" s="0" t="n">
        <f aca="false">SUM(M$23:M851)</f>
        <v>4.0845073752613</v>
      </c>
      <c r="B851" s="0" t="n">
        <f aca="false">C851*3600/1609.344</f>
        <v>71.1810569245209</v>
      </c>
      <c r="C851" s="0" t="n">
        <f aca="false">G851</f>
        <v>31.8207796875378</v>
      </c>
      <c r="D851" s="0" t="n">
        <f aca="false">(C851+C850)/2</f>
        <v>31.8217985789181</v>
      </c>
      <c r="E851" s="0" t="n">
        <f aca="false">F851*$F$9</f>
        <v>7.76439045164145</v>
      </c>
      <c r="F851" s="0" t="n">
        <f aca="false">(C850-C851)/0.5</f>
        <v>0.00407556552135446</v>
      </c>
      <c r="G851" s="0" t="n">
        <f aca="false">G850-L850</f>
        <v>31.8207796875378</v>
      </c>
      <c r="H851" s="0" t="n">
        <f aca="false">G851*G851</f>
        <v>1012.56201992282</v>
      </c>
      <c r="I851" s="0" t="n">
        <f aca="false">1000*COUNT(Q$24:Q851)/N$16</f>
        <v>133.247505632443</v>
      </c>
      <c r="J851" s="0" t="n">
        <f aca="false">$F$22*H851+$E$22*G851+$D$22</f>
        <v>767.586246952155</v>
      </c>
      <c r="K851" s="0" t="n">
        <f aca="false">J851/$F$9</f>
        <v>0.402909676197791</v>
      </c>
      <c r="L851" s="0" t="n">
        <f aca="false">K851*M851</f>
        <v>0.00203772590206142</v>
      </c>
      <c r="M851" s="0" t="n">
        <f aca="false">N851</f>
        <v>0.0050575253523102</v>
      </c>
      <c r="N851" s="0" t="n">
        <f aca="false">3600/(B851*N$15)</f>
        <v>0.0050575253523102</v>
      </c>
      <c r="O851" s="0" t="n">
        <f aca="false">ROUND(A851*P$13,0)</f>
        <v>1021127</v>
      </c>
      <c r="P851" s="0" t="n">
        <f aca="false">O851-O850</f>
        <v>1265</v>
      </c>
      <c r="Q851" s="0" t="n">
        <f aca="false">F$9*(Q$23-P$13*1000/(P851*N$16))*P$13/SUM(P$24:P851)</f>
        <v>804.453141569477</v>
      </c>
      <c r="R851" s="0" t="n">
        <f aca="false">F$9*((Q$23^2 - (P$13*1000/(P851*N$16))^2)/2)/(1000*COUNT(Q$24:Q851)/N$16)</f>
        <v>804.553003462308</v>
      </c>
    </row>
    <row r="852" customFormat="false" ht="13.8" hidden="false" customHeight="false" outlineLevel="0" collapsed="false">
      <c r="A852" s="0" t="n">
        <f aca="false">SUM(M$23:M852)</f>
        <v>4.08956522450606</v>
      </c>
      <c r="B852" s="0" t="n">
        <f aca="false">C852*3600/1609.344</f>
        <v>71.1764986614973</v>
      </c>
      <c r="C852" s="0" t="n">
        <f aca="false">G852</f>
        <v>31.8187419616357</v>
      </c>
      <c r="D852" s="0" t="n">
        <f aca="false">(C852+C851)/2</f>
        <v>31.8197608245868</v>
      </c>
      <c r="E852" s="0" t="n">
        <f aca="false">F852*$F$9</f>
        <v>7.76417380808439</v>
      </c>
      <c r="F852" s="0" t="n">
        <f aca="false">(C851-C852)/0.5</f>
        <v>0.00407545180411972</v>
      </c>
      <c r="G852" s="0" t="n">
        <f aca="false">G851-L851</f>
        <v>31.8187419616357</v>
      </c>
      <c r="H852" s="0" t="n">
        <f aca="false">G852*G852</f>
        <v>1012.43234002116</v>
      </c>
      <c r="I852" s="0" t="n">
        <f aca="false">1000*COUNT(Q$24:Q852)/N$16</f>
        <v>133.408432571612</v>
      </c>
      <c r="J852" s="0" t="n">
        <f aca="false">$F$22*H852+$E$22*G852+$D$22</f>
        <v>767.515677897813</v>
      </c>
      <c r="K852" s="0" t="n">
        <f aca="false">J852/$F$9</f>
        <v>0.402872634165123</v>
      </c>
      <c r="L852" s="0" t="n">
        <f aca="false">K852*M852</f>
        <v>0.00203766904844815</v>
      </c>
      <c r="M852" s="0" t="n">
        <f aca="false">N852</f>
        <v>0.005057849244764</v>
      </c>
      <c r="N852" s="0" t="n">
        <f aca="false">3600/(B852*N$15)</f>
        <v>0.005057849244764</v>
      </c>
      <c r="O852" s="0" t="n">
        <f aca="false">ROUND(A852*P$13,0)</f>
        <v>1022391</v>
      </c>
      <c r="P852" s="0" t="n">
        <f aca="false">O852-O851</f>
        <v>1264</v>
      </c>
      <c r="Q852" s="0" t="n">
        <f aca="false">F$9*(Q$23-P$13*1000/(P852*N$16))*P$13/SUM(P$24:P852)</f>
        <v>791.722397503511</v>
      </c>
      <c r="R852" s="0" t="n">
        <f aca="false">F$9*((Q$23^2 - (P$13*1000/(P852*N$16))^2)/2)/(1000*COUNT(Q$24:Q852)/N$16)</f>
        <v>792.15062102469</v>
      </c>
    </row>
    <row r="853" customFormat="false" ht="13.8" hidden="false" customHeight="false" outlineLevel="0" collapsed="false">
      <c r="A853" s="0" t="n">
        <f aca="false">SUM(M$23:M853)</f>
        <v>4.09462339767573</v>
      </c>
      <c r="B853" s="0" t="n">
        <f aca="false">C853*3600/1609.344</f>
        <v>71.1719405256516</v>
      </c>
      <c r="C853" s="0" t="n">
        <f aca="false">G853</f>
        <v>31.8167042925873</v>
      </c>
      <c r="D853" s="0" t="n">
        <f aca="false">(C853+C852)/2</f>
        <v>31.8177231271115</v>
      </c>
      <c r="E853" s="0" t="n">
        <f aca="false">F853*$F$9</f>
        <v>7.76395718360039</v>
      </c>
      <c r="F853" s="0" t="n">
        <f aca="false">(C852-C853)/0.5</f>
        <v>0.00407533809689653</v>
      </c>
      <c r="G853" s="0" t="n">
        <f aca="false">G852-L852</f>
        <v>31.8167042925873</v>
      </c>
      <c r="H853" s="0" t="n">
        <f aca="false">G853*G853</f>
        <v>1012.30267204194</v>
      </c>
      <c r="I853" s="0" t="n">
        <f aca="false">1000*COUNT(Q$24:Q853)/N$16</f>
        <v>133.569359510782</v>
      </c>
      <c r="J853" s="0" t="n">
        <f aca="false">$F$22*H853+$E$22*G853+$D$22</f>
        <v>767.445114841906</v>
      </c>
      <c r="K853" s="0" t="n">
        <f aca="false">J853/$F$9</f>
        <v>0.402835595281063</v>
      </c>
      <c r="L853" s="0" t="n">
        <f aca="false">K853*M853</f>
        <v>0.00203761219983759</v>
      </c>
      <c r="M853" s="0" t="n">
        <f aca="false">N853</f>
        <v>0.00505817316966719</v>
      </c>
      <c r="N853" s="0" t="n">
        <f aca="false">3600/(B853*N$15)</f>
        <v>0.00505817316966719</v>
      </c>
      <c r="O853" s="0" t="n">
        <f aca="false">ROUND(A853*P$13,0)</f>
        <v>1023656</v>
      </c>
      <c r="P853" s="0" t="n">
        <f aca="false">O853-O852</f>
        <v>1265</v>
      </c>
      <c r="Q853" s="0" t="n">
        <f aca="false">F$9*(Q$23-P$13*1000/(P853*N$16))*P$13/SUM(P$24:P853)</f>
        <v>802.463362063044</v>
      </c>
      <c r="R853" s="0" t="n">
        <f aca="false">F$9*((Q$23^2 - (P$13*1000/(P853*N$16))^2)/2)/(1000*COUNT(Q$24:Q853)/N$16)</f>
        <v>802.614321526254</v>
      </c>
    </row>
    <row r="854" customFormat="false" ht="13.8" hidden="false" customHeight="false" outlineLevel="0" collapsed="false">
      <c r="A854" s="0" t="n">
        <f aca="false">SUM(M$23:M854)</f>
        <v>4.09968189480275</v>
      </c>
      <c r="B854" s="0" t="n">
        <f aca="false">C854*3600/1609.344</f>
        <v>71.1673825169727</v>
      </c>
      <c r="C854" s="0" t="n">
        <f aca="false">G854</f>
        <v>31.8146666803875</v>
      </c>
      <c r="D854" s="0" t="n">
        <f aca="false">(C854+C853)/2</f>
        <v>31.8156854864874</v>
      </c>
      <c r="E854" s="0" t="n">
        <f aca="false">F854*$F$9</f>
        <v>7.76374057817594</v>
      </c>
      <c r="F854" s="0" t="n">
        <f aca="false">(C853-C854)/0.5</f>
        <v>0.00407522439967778</v>
      </c>
      <c r="G854" s="0" t="n">
        <f aca="false">G853-L853</f>
        <v>31.8146666803875</v>
      </c>
      <c r="H854" s="0" t="n">
        <f aca="false">G854*G854</f>
        <v>1012.17301598416</v>
      </c>
      <c r="I854" s="0" t="n">
        <f aca="false">1000*COUNT(Q$24:Q854)/N$16</f>
        <v>133.730286449952</v>
      </c>
      <c r="J854" s="0" t="n">
        <f aca="false">$F$22*H854+$E$22*G854+$D$22</f>
        <v>767.374557783924</v>
      </c>
      <c r="K854" s="0" t="n">
        <f aca="false">J854/$F$9</f>
        <v>0.402798559545342</v>
      </c>
      <c r="L854" s="0" t="n">
        <f aca="false">K854*M854</f>
        <v>0.00203755535622995</v>
      </c>
      <c r="M854" s="0" t="n">
        <f aca="false">N854</f>
        <v>0.00505849712702507</v>
      </c>
      <c r="N854" s="0" t="n">
        <f aca="false">3600/(B854*N$15)</f>
        <v>0.00505849712702507</v>
      </c>
      <c r="O854" s="0" t="n">
        <f aca="false">ROUND(A854*P$13,0)</f>
        <v>1024920</v>
      </c>
      <c r="P854" s="0" t="n">
        <f aca="false">O854-O853</f>
        <v>1264</v>
      </c>
      <c r="Q854" s="0" t="n">
        <f aca="false">F$9*(Q$23-P$13*1000/(P854*N$16))*P$13/SUM(P$24:P854)</f>
        <v>789.766524859344</v>
      </c>
      <c r="R854" s="0" t="n">
        <f aca="false">F$9*((Q$23^2 - (P$13*1000/(P854*N$16))^2)/2)/(1000*COUNT(Q$24:Q854)/N$16)</f>
        <v>790.2441213351</v>
      </c>
    </row>
    <row r="855" customFormat="false" ht="13.8" hidden="false" customHeight="false" outlineLevel="0" collapsed="false">
      <c r="A855" s="0" t="n">
        <f aca="false">SUM(M$23:M855)</f>
        <v>4.1047407159196</v>
      </c>
      <c r="B855" s="0" t="n">
        <f aca="false">C855*3600/1609.344</f>
        <v>71.1628246354492</v>
      </c>
      <c r="C855" s="0" t="n">
        <f aca="false">G855</f>
        <v>31.8126291250312</v>
      </c>
      <c r="D855" s="0" t="n">
        <f aca="false">(C855+C854)/2</f>
        <v>31.8136479027093</v>
      </c>
      <c r="E855" s="0" t="n">
        <f aca="false">F855*$F$9</f>
        <v>7.76352399179748</v>
      </c>
      <c r="F855" s="0" t="n">
        <f aca="false">(C854-C855)/0.5</f>
        <v>0.00407511071245636</v>
      </c>
      <c r="G855" s="0" t="n">
        <f aca="false">G854-L854</f>
        <v>31.8126291250312</v>
      </c>
      <c r="H855" s="0" t="n">
        <f aca="false">G855*G855</f>
        <v>1012.04337184679</v>
      </c>
      <c r="I855" s="0" t="n">
        <f aca="false">1000*COUNT(Q$24:Q855)/N$16</f>
        <v>133.891213389121</v>
      </c>
      <c r="J855" s="0" t="n">
        <f aca="false">$F$22*H855+$E$22*G855+$D$22</f>
        <v>767.304006723355</v>
      </c>
      <c r="K855" s="0" t="n">
        <f aca="false">J855/$F$9</f>
        <v>0.402761526957693</v>
      </c>
      <c r="L855" s="0" t="n">
        <f aca="false">K855*M855</f>
        <v>0.00203749851762547</v>
      </c>
      <c r="M855" s="0" t="n">
        <f aca="false">N855</f>
        <v>0.00505882111684292</v>
      </c>
      <c r="N855" s="0" t="n">
        <f aca="false">3600/(B855*N$15)</f>
        <v>0.00505882111684292</v>
      </c>
      <c r="O855" s="0" t="n">
        <f aca="false">ROUND(A855*P$13,0)</f>
        <v>1026185</v>
      </c>
      <c r="P855" s="0" t="n">
        <f aca="false">O855-O854</f>
        <v>1265</v>
      </c>
      <c r="Q855" s="0" t="n">
        <f aca="false">F$9*(Q$23-P$13*1000/(P855*N$16))*P$13/SUM(P$24:P855)</f>
        <v>800.4834015342</v>
      </c>
      <c r="R855" s="0" t="n">
        <f aca="false">F$9*((Q$23^2 - (P$13*1000/(P855*N$16))^2)/2)/(1000*COUNT(Q$24:Q855)/N$16)</f>
        <v>800.684960176431</v>
      </c>
    </row>
    <row r="856" customFormat="false" ht="13.8" hidden="false" customHeight="false" outlineLevel="0" collapsed="false">
      <c r="A856" s="0" t="n">
        <f aca="false">SUM(M$23:M856)</f>
        <v>4.10979986105872</v>
      </c>
      <c r="B856" s="0" t="n">
        <f aca="false">C856*3600/1609.344</f>
        <v>71.1582668810702</v>
      </c>
      <c r="C856" s="0" t="n">
        <f aca="false">G856</f>
        <v>31.8105916265136</v>
      </c>
      <c r="D856" s="0" t="n">
        <f aca="false">(C856+C855)/2</f>
        <v>31.8116103757724</v>
      </c>
      <c r="E856" s="0" t="n">
        <f aca="false">F856*$F$9</f>
        <v>7.76330742450564</v>
      </c>
      <c r="F856" s="0" t="n">
        <f aca="false">(C855-C856)/0.5</f>
        <v>0.0040749970352536</v>
      </c>
      <c r="G856" s="0" t="n">
        <f aca="false">G855-L855</f>
        <v>31.8105916265136</v>
      </c>
      <c r="H856" s="0" t="n">
        <f aca="false">G856*G856</f>
        <v>1011.91373962882</v>
      </c>
      <c r="I856" s="0" t="n">
        <f aca="false">1000*COUNT(Q$24:Q856)/N$16</f>
        <v>134.052140328291</v>
      </c>
      <c r="J856" s="0" t="n">
        <f aca="false">$F$22*H856+$E$22*G856+$D$22</f>
        <v>767.23346165969</v>
      </c>
      <c r="K856" s="0" t="n">
        <f aca="false">J856/$F$9</f>
        <v>0.402724497517846</v>
      </c>
      <c r="L856" s="0" t="n">
        <f aca="false">K856*M856</f>
        <v>0.00203744168402439</v>
      </c>
      <c r="M856" s="0" t="n">
        <f aca="false">N856</f>
        <v>0.00505914513912605</v>
      </c>
      <c r="N856" s="0" t="n">
        <f aca="false">3600/(B856*N$15)</f>
        <v>0.00505914513912605</v>
      </c>
      <c r="O856" s="0" t="n">
        <f aca="false">ROUND(A856*P$13,0)</f>
        <v>1027450</v>
      </c>
      <c r="P856" s="0" t="n">
        <f aca="false">O856-O855</f>
        <v>1265</v>
      </c>
      <c r="Q856" s="0" t="n">
        <f aca="false">F$9*(Q$23-P$13*1000/(P856*N$16))*P$13/SUM(P$24:P856)</f>
        <v>799.496691178107</v>
      </c>
      <c r="R856" s="0" t="n">
        <f aca="false">F$9*((Q$23^2 - (P$13*1000/(P856*N$16))^2)/2)/(1000*COUNT(Q$24:Q856)/N$16)</f>
        <v>799.723753741646</v>
      </c>
    </row>
    <row r="857" customFormat="false" ht="13.8" hidden="false" customHeight="false" outlineLevel="0" collapsed="false">
      <c r="A857" s="0" t="n">
        <f aca="false">SUM(M$23:M857)</f>
        <v>4.1148593302526</v>
      </c>
      <c r="B857" s="0" t="n">
        <f aca="false">C857*3600/1609.344</f>
        <v>71.1537092538242</v>
      </c>
      <c r="C857" s="0" t="n">
        <f aca="false">G857</f>
        <v>31.8085541848296</v>
      </c>
      <c r="D857" s="0" t="n">
        <f aca="false">(C857+C856)/2</f>
        <v>31.8095729056716</v>
      </c>
      <c r="E857" s="0" t="n">
        <f aca="false">F857*$F$9</f>
        <v>7.76309087625979</v>
      </c>
      <c r="F857" s="0" t="n">
        <f aca="false">(C856-C857)/0.5</f>
        <v>0.00407488336804818</v>
      </c>
      <c r="G857" s="0" t="n">
        <f aca="false">G856-L856</f>
        <v>31.8085541848296</v>
      </c>
      <c r="H857" s="0" t="n">
        <f aca="false">G857*G857</f>
        <v>1011.78411932924</v>
      </c>
      <c r="I857" s="0" t="n">
        <f aca="false">1000*COUNT(Q$24:Q857)/N$16</f>
        <v>134.213067267461</v>
      </c>
      <c r="J857" s="0" t="n">
        <f aca="false">$F$22*H857+$E$22*G857+$D$22</f>
        <v>767.162922592419</v>
      </c>
      <c r="K857" s="0" t="n">
        <f aca="false">J857/$F$9</f>
        <v>0.402687471225535</v>
      </c>
      <c r="L857" s="0" t="n">
        <f aca="false">K857*M857</f>
        <v>0.00203738485542693</v>
      </c>
      <c r="M857" s="0" t="n">
        <f aca="false">N857</f>
        <v>0.00505946919387975</v>
      </c>
      <c r="N857" s="0" t="n">
        <f aca="false">3600/(B857*N$15)</f>
        <v>0.00505946919387975</v>
      </c>
      <c r="O857" s="0" t="n">
        <f aca="false">ROUND(A857*P$13,0)</f>
        <v>1028715</v>
      </c>
      <c r="P857" s="0" t="n">
        <f aca="false">O857-O856</f>
        <v>1265</v>
      </c>
      <c r="Q857" s="0" t="n">
        <f aca="false">F$9*(Q$23-P$13*1000/(P857*N$16))*P$13/SUM(P$24:P857)</f>
        <v>798.512410350731</v>
      </c>
      <c r="R857" s="0" t="n">
        <f aca="false">F$9*((Q$23^2 - (P$13*1000/(P857*N$16))^2)/2)/(1000*COUNT(Q$24:Q857)/N$16)</f>
        <v>798.764852358262</v>
      </c>
    </row>
    <row r="858" customFormat="false" ht="13.8" hidden="false" customHeight="false" outlineLevel="0" collapsed="false">
      <c r="A858" s="0" t="n">
        <f aca="false">SUM(M$23:M858)</f>
        <v>4.11991912353371</v>
      </c>
      <c r="B858" s="0" t="n">
        <f aca="false">C858*3600/1609.344</f>
        <v>71.1491517537002</v>
      </c>
      <c r="C858" s="0" t="n">
        <f aca="false">G858</f>
        <v>31.8065167999741</v>
      </c>
      <c r="D858" s="0" t="n">
        <f aca="false">(C858+C857)/2</f>
        <v>31.8075354924019</v>
      </c>
      <c r="E858" s="0" t="n">
        <f aca="false">F858*$F$9</f>
        <v>7.76287434708702</v>
      </c>
      <c r="F858" s="0" t="n">
        <f aca="false">(C857-C858)/0.5</f>
        <v>0.0040747697108543</v>
      </c>
      <c r="G858" s="0" t="n">
        <f aca="false">G857-L857</f>
        <v>31.8065167999741</v>
      </c>
      <c r="H858" s="0" t="n">
        <f aca="false">G858*G858</f>
        <v>1011.65451094704</v>
      </c>
      <c r="I858" s="0" t="n">
        <f aca="false">1000*COUNT(Q$24:Q858)/N$16</f>
        <v>134.37399420663</v>
      </c>
      <c r="J858" s="0" t="n">
        <f aca="false">$F$22*H858+$E$22*G858+$D$22</f>
        <v>767.09238952103</v>
      </c>
      <c r="K858" s="0" t="n">
        <f aca="false">J858/$F$9</f>
        <v>0.402650448080491</v>
      </c>
      <c r="L858" s="0" t="n">
        <f aca="false">K858*M858</f>
        <v>0.00203732803183333</v>
      </c>
      <c r="M858" s="0" t="n">
        <f aca="false">N858</f>
        <v>0.00505979328110932</v>
      </c>
      <c r="N858" s="0" t="n">
        <f aca="false">3600/(B858*N$15)</f>
        <v>0.00505979328110932</v>
      </c>
      <c r="O858" s="0" t="n">
        <f aca="false">ROUND(A858*P$13,0)</f>
        <v>1029980</v>
      </c>
      <c r="P858" s="0" t="n">
        <f aca="false">O858-O857</f>
        <v>1265</v>
      </c>
      <c r="Q858" s="0" t="n">
        <f aca="false">F$9*(Q$23-P$13*1000/(P858*N$16))*P$13/SUM(P$24:P858)</f>
        <v>797.530550089943</v>
      </c>
      <c r="R858" s="0" t="n">
        <f aca="false">F$9*((Q$23^2 - (P$13*1000/(P858*N$16))^2)/2)/(1000*COUNT(Q$24:Q858)/N$16)</f>
        <v>797.80824774466</v>
      </c>
    </row>
    <row r="859" customFormat="false" ht="13.8" hidden="false" customHeight="false" outlineLevel="0" collapsed="false">
      <c r="A859" s="0" t="n">
        <f aca="false">SUM(M$23:M859)</f>
        <v>4.12497924093453</v>
      </c>
      <c r="B859" s="0" t="n">
        <f aca="false">C859*3600/1609.344</f>
        <v>71.144594380687</v>
      </c>
      <c r="C859" s="0" t="n">
        <f aca="false">G859</f>
        <v>31.8044794719423</v>
      </c>
      <c r="D859" s="0" t="n">
        <f aca="false">(C859+C858)/2</f>
        <v>31.8054981359582</v>
      </c>
      <c r="E859" s="0" t="n">
        <f aca="false">F859*$F$9</f>
        <v>7.76265783697379</v>
      </c>
      <c r="F859" s="0" t="n">
        <f aca="false">(C858-C859)/0.5</f>
        <v>0.00407465606366486</v>
      </c>
      <c r="G859" s="0" t="n">
        <f aca="false">G858-L858</f>
        <v>31.8044794719423</v>
      </c>
      <c r="H859" s="0" t="n">
        <f aca="false">G859*G859</f>
        <v>1011.5249144812</v>
      </c>
      <c r="I859" s="0" t="n">
        <f aca="false">1000*COUNT(Q$24:Q859)/N$16</f>
        <v>134.5349211458</v>
      </c>
      <c r="J859" s="0" t="n">
        <f aca="false">$F$22*H859+$E$22*G859+$D$22</f>
        <v>767.021862445014</v>
      </c>
      <c r="K859" s="0" t="n">
        <f aca="false">J859/$F$9</f>
        <v>0.402613428082447</v>
      </c>
      <c r="L859" s="0" t="n">
        <f aca="false">K859*M859</f>
        <v>0.00203727121324381</v>
      </c>
      <c r="M859" s="0" t="n">
        <f aca="false">N859</f>
        <v>0.00506011740082007</v>
      </c>
      <c r="N859" s="0" t="n">
        <f aca="false">3600/(B859*N$15)</f>
        <v>0.00506011740082007</v>
      </c>
      <c r="O859" s="0" t="n">
        <f aca="false">ROUND(A859*P$13,0)</f>
        <v>1031245</v>
      </c>
      <c r="P859" s="0" t="n">
        <f aca="false">O859-O858</f>
        <v>1265</v>
      </c>
      <c r="Q859" s="0" t="n">
        <f aca="false">F$9*(Q$23-P$13*1000/(P859*N$16))*P$13/SUM(P$24:P859)</f>
        <v>796.551101477636</v>
      </c>
      <c r="R859" s="0" t="n">
        <f aca="false">F$9*((Q$23^2 - (P$13*1000/(P859*N$16))^2)/2)/(1000*COUNT(Q$24:Q859)/N$16)</f>
        <v>796.853931658841</v>
      </c>
    </row>
    <row r="860" customFormat="false" ht="13.8" hidden="false" customHeight="false" outlineLevel="0" collapsed="false">
      <c r="A860" s="0" t="n">
        <f aca="false">SUM(M$23:M860)</f>
        <v>4.13003968248755</v>
      </c>
      <c r="B860" s="0" t="n">
        <f aca="false">C860*3600/1609.344</f>
        <v>71.1400371347733</v>
      </c>
      <c r="C860" s="0" t="n">
        <f aca="false">G860</f>
        <v>31.8024422007291</v>
      </c>
      <c r="D860" s="0" t="n">
        <f aca="false">(C860+C859)/2</f>
        <v>31.8034608363357</v>
      </c>
      <c r="E860" s="0" t="n">
        <f aca="false">F860*$F$9</f>
        <v>7.76244134593363</v>
      </c>
      <c r="F860" s="0" t="n">
        <f aca="false">(C859-C860)/0.5</f>
        <v>0.00407454242648697</v>
      </c>
      <c r="G860" s="0" t="n">
        <f aca="false">G859-L859</f>
        <v>31.8024422007291</v>
      </c>
      <c r="H860" s="0" t="n">
        <f aca="false">G860*G860</f>
        <v>1011.39532993071</v>
      </c>
      <c r="I860" s="0" t="n">
        <f aca="false">1000*COUNT(Q$24:Q860)/N$16</f>
        <v>134.695848084969</v>
      </c>
      <c r="J860" s="0" t="n">
        <f aca="false">$F$22*H860+$E$22*G860+$D$22</f>
        <v>766.95134136386</v>
      </c>
      <c r="K860" s="0" t="n">
        <f aca="false">J860/$F$9</f>
        <v>0.402576411231135</v>
      </c>
      <c r="L860" s="0" t="n">
        <f aca="false">K860*M860</f>
        <v>0.00203721439965861</v>
      </c>
      <c r="M860" s="0" t="n">
        <f aca="false">N860</f>
        <v>0.00506044155301729</v>
      </c>
      <c r="N860" s="0" t="n">
        <f aca="false">3600/(B860*N$15)</f>
        <v>0.00506044155301729</v>
      </c>
      <c r="O860" s="0" t="n">
        <f aca="false">ROUND(A860*P$13,0)</f>
        <v>1032510</v>
      </c>
      <c r="P860" s="0" t="n">
        <f aca="false">O860-O859</f>
        <v>1265</v>
      </c>
      <c r="Q860" s="0" t="n">
        <f aca="false">F$9*(Q$23-P$13*1000/(P860*N$16))*P$13/SUM(P$24:P860)</f>
        <v>795.57405563946</v>
      </c>
      <c r="R860" s="0" t="n">
        <f aca="false">F$9*((Q$23^2 - (P$13*1000/(P860*N$16))^2)/2)/(1000*COUNT(Q$24:Q860)/N$16)</f>
        <v>795.901895898197</v>
      </c>
    </row>
    <row r="861" customFormat="false" ht="13.8" hidden="false" customHeight="false" outlineLevel="0" collapsed="false">
      <c r="A861" s="0" t="n">
        <f aca="false">SUM(M$23:M861)</f>
        <v>4.13510044822525</v>
      </c>
      <c r="B861" s="0" t="n">
        <f aca="false">C861*3600/1609.344</f>
        <v>71.1354800159481</v>
      </c>
      <c r="C861" s="0" t="n">
        <f aca="false">G861</f>
        <v>31.8004049863294</v>
      </c>
      <c r="D861" s="0" t="n">
        <f aca="false">(C861+C860)/2</f>
        <v>31.8014235935292</v>
      </c>
      <c r="E861" s="0" t="n">
        <f aca="false">F861*$F$9</f>
        <v>7.76222487396654</v>
      </c>
      <c r="F861" s="0" t="n">
        <f aca="false">(C860-C861)/0.5</f>
        <v>0.00407442879932063</v>
      </c>
      <c r="G861" s="0" t="n">
        <f aca="false">G860-L860</f>
        <v>31.8004049863294</v>
      </c>
      <c r="H861" s="0" t="n">
        <f aca="false">G861*G861</f>
        <v>1011.26575729456</v>
      </c>
      <c r="I861" s="0" t="n">
        <f aca="false">1000*COUNT(Q$24:Q861)/N$16</f>
        <v>134.856775024139</v>
      </c>
      <c r="J861" s="0" t="n">
        <f aca="false">$F$22*H861+$E$22*G861+$D$22</f>
        <v>766.880826277058</v>
      </c>
      <c r="K861" s="0" t="n">
        <f aca="false">J861/$F$9</f>
        <v>0.402539397526286</v>
      </c>
      <c r="L861" s="0" t="n">
        <f aca="false">K861*M861</f>
        <v>0.00203715759107796</v>
      </c>
      <c r="M861" s="0" t="n">
        <f aca="false">N861</f>
        <v>0.00506076573770628</v>
      </c>
      <c r="N861" s="0" t="n">
        <f aca="false">3600/(B861*N$15)</f>
        <v>0.00506076573770628</v>
      </c>
      <c r="O861" s="0" t="n">
        <f aca="false">ROUND(A861*P$13,0)</f>
        <v>1033775</v>
      </c>
      <c r="P861" s="0" t="n">
        <f aca="false">O861-O860</f>
        <v>1265</v>
      </c>
      <c r="Q861" s="0" t="n">
        <f aca="false">F$9*(Q$23-P$13*1000/(P861*N$16))*P$13/SUM(P$24:P861)</f>
        <v>794.599403744553</v>
      </c>
      <c r="R861" s="0" t="n">
        <f aca="false">F$9*((Q$23^2 - (P$13*1000/(P861*N$16))^2)/2)/(1000*COUNT(Q$24:Q861)/N$16)</f>
        <v>794.952132299273</v>
      </c>
    </row>
    <row r="862" customFormat="false" ht="13.8" hidden="false" customHeight="false" outlineLevel="0" collapsed="false">
      <c r="A862" s="0" t="n">
        <f aca="false">SUM(M$23:M862)</f>
        <v>4.14016153818015</v>
      </c>
      <c r="B862" s="0" t="n">
        <f aca="false">C862*3600/1609.344</f>
        <v>71.1309230241999</v>
      </c>
      <c r="C862" s="0" t="n">
        <f aca="false">G862</f>
        <v>31.7983678287383</v>
      </c>
      <c r="D862" s="0" t="n">
        <f aca="false">(C862+C861)/2</f>
        <v>31.7993864075339</v>
      </c>
      <c r="E862" s="0" t="n">
        <f aca="false">F862*$F$9</f>
        <v>7.76200842105899</v>
      </c>
      <c r="F862" s="0" t="n">
        <f aca="false">(C861-C862)/0.5</f>
        <v>0.00407431518215873</v>
      </c>
      <c r="G862" s="0" t="n">
        <f aca="false">G861-L861</f>
        <v>31.7983678287383</v>
      </c>
      <c r="H862" s="0" t="n">
        <f aca="false">G862*G862</f>
        <v>1011.13619657174</v>
      </c>
      <c r="I862" s="0" t="n">
        <f aca="false">1000*COUNT(Q$24:Q862)/N$16</f>
        <v>135.017701963309</v>
      </c>
      <c r="J862" s="0" t="n">
        <f aca="false">$F$22*H862+$E$22*G862+$D$22</f>
        <v>766.810317184098</v>
      </c>
      <c r="K862" s="0" t="n">
        <f aca="false">J862/$F$9</f>
        <v>0.402502386967634</v>
      </c>
      <c r="L862" s="0" t="n">
        <f aca="false">K862*M862</f>
        <v>0.00203710078750209</v>
      </c>
      <c r="M862" s="0" t="n">
        <f aca="false">N862</f>
        <v>0.00506108995489236</v>
      </c>
      <c r="N862" s="0" t="n">
        <f aca="false">3600/(B862*N$15)</f>
        <v>0.00506108995489236</v>
      </c>
      <c r="O862" s="0" t="n">
        <f aca="false">ROUND(A862*P$13,0)</f>
        <v>1035040</v>
      </c>
      <c r="P862" s="0" t="n">
        <f aca="false">O862-O861</f>
        <v>1265</v>
      </c>
      <c r="Q862" s="0" t="n">
        <f aca="false">F$9*(Q$23-P$13*1000/(P862*N$16))*P$13/SUM(P$24:P862)</f>
        <v>793.627137005273</v>
      </c>
      <c r="R862" s="0" t="n">
        <f aca="false">F$9*((Q$23^2 - (P$13*1000/(P862*N$16))^2)/2)/(1000*COUNT(Q$24:Q862)/N$16)</f>
        <v>794.004632737534</v>
      </c>
    </row>
    <row r="863" customFormat="false" ht="13.8" hidden="false" customHeight="false" outlineLevel="0" collapsed="false">
      <c r="A863" s="0" t="n">
        <f aca="false">SUM(M$23:M863)</f>
        <v>4.14522295238473</v>
      </c>
      <c r="B863" s="0" t="n">
        <f aca="false">C863*3600/1609.344</f>
        <v>71.1263661595178</v>
      </c>
      <c r="C863" s="0" t="n">
        <f aca="false">G863</f>
        <v>31.7963307279508</v>
      </c>
      <c r="D863" s="0" t="n">
        <f aca="false">(C863+C862)/2</f>
        <v>31.7973492783446</v>
      </c>
      <c r="E863" s="0" t="n">
        <f aca="false">F863*$F$9</f>
        <v>7.76179198721098</v>
      </c>
      <c r="F863" s="0" t="n">
        <f aca="false">(C862-C863)/0.5</f>
        <v>0.00407420157500127</v>
      </c>
      <c r="G863" s="0" t="n">
        <f aca="false">G862-L862</f>
        <v>31.7963307279508</v>
      </c>
      <c r="H863" s="0" t="n">
        <f aca="false">G863*G863</f>
        <v>1011.00664776123</v>
      </c>
      <c r="I863" s="0" t="n">
        <f aca="false">1000*COUNT(Q$24:Q863)/N$16</f>
        <v>135.178628902478</v>
      </c>
      <c r="J863" s="0" t="n">
        <f aca="false">$F$22*H863+$E$22*G863+$D$22</f>
        <v>766.73981408447</v>
      </c>
      <c r="K863" s="0" t="n">
        <f aca="false">J863/$F$9</f>
        <v>0.40246537955491</v>
      </c>
      <c r="L863" s="0" t="n">
        <f aca="false">K863*M863</f>
        <v>0.00203704398893123</v>
      </c>
      <c r="M863" s="0" t="n">
        <f aca="false">N863</f>
        <v>0.00506141420458082</v>
      </c>
      <c r="N863" s="0" t="n">
        <f aca="false">3600/(B863*N$15)</f>
        <v>0.00506141420458082</v>
      </c>
      <c r="O863" s="0" t="n">
        <f aca="false">ROUND(A863*P$13,0)</f>
        <v>1036306</v>
      </c>
      <c r="P863" s="0" t="n">
        <f aca="false">O863-O862</f>
        <v>1266</v>
      </c>
      <c r="Q863" s="0" t="n">
        <f aca="false">F$9*(Q$23-P$13*1000/(P863*N$16))*P$13/SUM(P$24:P863)</f>
        <v>804.215452553015</v>
      </c>
      <c r="R863" s="0" t="n">
        <f aca="false">F$9*((Q$23^2 - (P$13*1000/(P863*N$16))^2)/2)/(1000*COUNT(Q$24:Q863)/N$16)</f>
        <v>804.314833781572</v>
      </c>
    </row>
    <row r="864" customFormat="false" ht="13.8" hidden="false" customHeight="false" outlineLevel="0" collapsed="false">
      <c r="A864" s="0" t="n">
        <f aca="false">SUM(M$23:M864)</f>
        <v>4.1502846908715</v>
      </c>
      <c r="B864" s="0" t="n">
        <f aca="false">C864*3600/1609.344</f>
        <v>71.1218094218904</v>
      </c>
      <c r="C864" s="0" t="n">
        <f aca="false">G864</f>
        <v>31.7942936839619</v>
      </c>
      <c r="D864" s="0" t="n">
        <f aca="false">(C864+C863)/2</f>
        <v>31.7953122059564</v>
      </c>
      <c r="E864" s="0" t="n">
        <f aca="false">F864*$F$9</f>
        <v>7.76157557244958</v>
      </c>
      <c r="F864" s="0" t="n">
        <f aca="false">(C863-C864)/0.5</f>
        <v>0.00407408797786246</v>
      </c>
      <c r="G864" s="0" t="n">
        <f aca="false">G863-L863</f>
        <v>31.7942936839619</v>
      </c>
      <c r="H864" s="0" t="n">
        <f aca="false">G864*G864</f>
        <v>1010.87711086202</v>
      </c>
      <c r="I864" s="0" t="n">
        <f aca="false">1000*COUNT(Q$24:Q864)/N$16</f>
        <v>135.339555841648</v>
      </c>
      <c r="J864" s="0" t="n">
        <f aca="false">$F$22*H864+$E$22*G864+$D$22</f>
        <v>766.669316977664</v>
      </c>
      <c r="K864" s="0" t="n">
        <f aca="false">J864/$F$9</f>
        <v>0.402428375287847</v>
      </c>
      <c r="L864" s="0" t="n">
        <f aca="false">K864*M864</f>
        <v>0.00203698719536562</v>
      </c>
      <c r="M864" s="0" t="n">
        <f aca="false">N864</f>
        <v>0.00506173848677697</v>
      </c>
      <c r="N864" s="0" t="n">
        <f aca="false">3600/(B864*N$15)</f>
        <v>0.00506173848677697</v>
      </c>
      <c r="O864" s="0" t="n">
        <f aca="false">ROUND(A864*P$13,0)</f>
        <v>1037571</v>
      </c>
      <c r="P864" s="0" t="n">
        <f aca="false">O864-O863</f>
        <v>1265</v>
      </c>
      <c r="Q864" s="0" t="n">
        <f aca="false">F$9*(Q$23-P$13*1000/(P864*N$16))*P$13/SUM(P$24:P864)</f>
        <v>791.688960151849</v>
      </c>
      <c r="R864" s="0" t="n">
        <f aca="false">F$9*((Q$23^2 - (P$13*1000/(P864*N$16))^2)/2)/(1000*COUNT(Q$24:Q864)/N$16)</f>
        <v>792.116393420679</v>
      </c>
    </row>
    <row r="865" customFormat="false" ht="13.8" hidden="false" customHeight="false" outlineLevel="0" collapsed="false">
      <c r="A865" s="0" t="n">
        <f aca="false">SUM(M$23:M865)</f>
        <v>4.15534675367299</v>
      </c>
      <c r="B865" s="0" t="n">
        <f aca="false">C865*3600/1609.344</f>
        <v>71.1172528113067</v>
      </c>
      <c r="C865" s="0" t="n">
        <f aca="false">G865</f>
        <v>31.7922566967665</v>
      </c>
      <c r="D865" s="0" t="n">
        <f aca="false">(C865+C864)/2</f>
        <v>31.7932751903642</v>
      </c>
      <c r="E865" s="0" t="n">
        <f aca="false">F865*$F$9</f>
        <v>7.76135917674771</v>
      </c>
      <c r="F865" s="0" t="n">
        <f aca="false">(C864-C865)/0.5</f>
        <v>0.0040739743907281</v>
      </c>
      <c r="G865" s="0" t="n">
        <f aca="false">G864-L864</f>
        <v>31.7922566967665</v>
      </c>
      <c r="H865" s="0" t="n">
        <f aca="false">G865*G865</f>
        <v>1010.7475858731</v>
      </c>
      <c r="I865" s="0" t="n">
        <f aca="false">1000*COUNT(Q$24:Q865)/N$16</f>
        <v>135.500482780818</v>
      </c>
      <c r="J865" s="0" t="n">
        <f aca="false">$F$22*H865+$E$22*G865+$D$22</f>
        <v>766.598825863169</v>
      </c>
      <c r="K865" s="0" t="n">
        <f aca="false">J865/$F$9</f>
        <v>0.402391374166177</v>
      </c>
      <c r="L865" s="0" t="n">
        <f aca="false">K865*M865</f>
        <v>0.00203693040680549</v>
      </c>
      <c r="M865" s="0" t="n">
        <f aca="false">N865</f>
        <v>0.00506206280148612</v>
      </c>
      <c r="N865" s="0" t="n">
        <f aca="false">3600/(B865*N$15)</f>
        <v>0.00506206280148612</v>
      </c>
      <c r="O865" s="0" t="n">
        <f aca="false">ROUND(A865*P$13,0)</f>
        <v>1038837</v>
      </c>
      <c r="P865" s="0" t="n">
        <f aca="false">O865-O864</f>
        <v>1266</v>
      </c>
      <c r="Q865" s="0" t="n">
        <f aca="false">F$9*(Q$23-P$13*1000/(P865*N$16))*P$13/SUM(P$24:P865)</f>
        <v>802.253813453395</v>
      </c>
      <c r="R865" s="0" t="n">
        <f aca="false">F$9*((Q$23^2 - (P$13*1000/(P865*N$16))^2)/2)/(1000*COUNT(Q$24:Q865)/N$16)</f>
        <v>802.404347240523</v>
      </c>
    </row>
    <row r="866" customFormat="false" ht="13.8" hidden="false" customHeight="false" outlineLevel="0" collapsed="false">
      <c r="A866" s="0" t="n">
        <f aca="false">SUM(M$23:M866)</f>
        <v>4.1604091408217</v>
      </c>
      <c r="B866" s="0" t="n">
        <f aca="false">C866*3600/1609.344</f>
        <v>71.1126963277553</v>
      </c>
      <c r="C866" s="0" t="n">
        <f aca="false">G866</f>
        <v>31.7902197663597</v>
      </c>
      <c r="D866" s="0" t="n">
        <f aca="false">(C866+C865)/2</f>
        <v>31.7912382315631</v>
      </c>
      <c r="E866" s="0" t="n">
        <f aca="false">F866*$F$9</f>
        <v>7.76114280013246</v>
      </c>
      <c r="F866" s="0" t="n">
        <f aca="false">(C865-C866)/0.5</f>
        <v>0.00407386081361238</v>
      </c>
      <c r="G866" s="0" t="n">
        <f aca="false">G865-L865</f>
        <v>31.7902197663597</v>
      </c>
      <c r="H866" s="0" t="n">
        <f aca="false">G866*G866</f>
        <v>1010.61807279345</v>
      </c>
      <c r="I866" s="0" t="n">
        <f aca="false">1000*COUNT(Q$24:Q866)/N$16</f>
        <v>135.661409719987</v>
      </c>
      <c r="J866" s="0" t="n">
        <f aca="false">$F$22*H866+$E$22*G866+$D$22</f>
        <v>766.528340740475</v>
      </c>
      <c r="K866" s="0" t="n">
        <f aca="false">J866/$F$9</f>
        <v>0.402354376189631</v>
      </c>
      <c r="L866" s="0" t="n">
        <f aca="false">K866*M866</f>
        <v>0.00203687362325106</v>
      </c>
      <c r="M866" s="0" t="n">
        <f aca="false">N866</f>
        <v>0.00506238714871358</v>
      </c>
      <c r="N866" s="0" t="n">
        <f aca="false">3600/(B866*N$15)</f>
        <v>0.00506238714871358</v>
      </c>
      <c r="O866" s="0" t="n">
        <f aca="false">ROUND(A866*P$13,0)</f>
        <v>1040102</v>
      </c>
      <c r="P866" s="0" t="n">
        <f aca="false">O866-O865</f>
        <v>1265</v>
      </c>
      <c r="Q866" s="0" t="n">
        <f aca="false">F$9*(Q$23-P$13*1000/(P866*N$16))*P$13/SUM(P$24:P866)</f>
        <v>789.760226971872</v>
      </c>
      <c r="R866" s="0" t="n">
        <f aca="false">F$9*((Q$23^2 - (P$13*1000/(P866*N$16))^2)/2)/(1000*COUNT(Q$24:Q866)/N$16)</f>
        <v>790.237113720986</v>
      </c>
    </row>
    <row r="867" customFormat="false" ht="13.8" hidden="false" customHeight="false" outlineLevel="0" collapsed="false">
      <c r="A867" s="0" t="n">
        <f aca="false">SUM(M$23:M867)</f>
        <v>4.16547185235017</v>
      </c>
      <c r="B867" s="0" t="n">
        <f aca="false">C867*3600/1609.344</f>
        <v>71.1081399712251</v>
      </c>
      <c r="C867" s="0" t="n">
        <f aca="false">G867</f>
        <v>31.7881828927365</v>
      </c>
      <c r="D867" s="0" t="n">
        <f aca="false">(C867+C866)/2</f>
        <v>31.7892013295481</v>
      </c>
      <c r="E867" s="0" t="n">
        <f aca="false">F867*$F$9</f>
        <v>7.76092644257674</v>
      </c>
      <c r="F867" s="0" t="n">
        <f aca="false">(C866-C867)/0.5</f>
        <v>0.00407374724650111</v>
      </c>
      <c r="G867" s="0" t="n">
        <f aca="false">G866-L866</f>
        <v>31.7881828927365</v>
      </c>
      <c r="H867" s="0" t="n">
        <f aca="false">G867*G867</f>
        <v>1010.48857162206</v>
      </c>
      <c r="I867" s="0" t="n">
        <f aca="false">1000*COUNT(Q$24:Q867)/N$16</f>
        <v>135.822336659157</v>
      </c>
      <c r="J867" s="0" t="n">
        <f aca="false">$F$22*H867+$E$22*G867+$D$22</f>
        <v>766.457861609074</v>
      </c>
      <c r="K867" s="0" t="n">
        <f aca="false">J867/$F$9</f>
        <v>0.402317381357944</v>
      </c>
      <c r="L867" s="0" t="n">
        <f aca="false">K867*M867</f>
        <v>0.00203681684470257</v>
      </c>
      <c r="M867" s="0" t="n">
        <f aca="false">N867</f>
        <v>0.00506271152846466</v>
      </c>
      <c r="N867" s="0" t="n">
        <f aca="false">3600/(B867*N$15)</f>
        <v>0.00506271152846466</v>
      </c>
      <c r="O867" s="0" t="n">
        <f aca="false">ROUND(A867*P$13,0)</f>
        <v>1041368</v>
      </c>
      <c r="P867" s="0" t="n">
        <f aca="false">O867-O866</f>
        <v>1266</v>
      </c>
      <c r="Q867" s="0" t="n">
        <f aca="false">F$9*(Q$23-P$13*1000/(P867*N$16))*P$13/SUM(P$24:P867)</f>
        <v>800.301720712751</v>
      </c>
      <c r="R867" s="0" t="n">
        <f aca="false">F$9*((Q$23^2 - (P$13*1000/(P867*N$16))^2)/2)/(1000*COUNT(Q$24:Q867)/N$16)</f>
        <v>800.502915138058</v>
      </c>
    </row>
    <row r="868" customFormat="false" ht="13.8" hidden="false" customHeight="false" outlineLevel="0" collapsed="false">
      <c r="A868" s="0" t="n">
        <f aca="false">SUM(M$23:M868)</f>
        <v>4.17053488829091</v>
      </c>
      <c r="B868" s="0" t="n">
        <f aca="false">C868*3600/1609.344</f>
        <v>71.1035837417049</v>
      </c>
      <c r="C868" s="0" t="n">
        <f aca="false">G868</f>
        <v>31.7861460758918</v>
      </c>
      <c r="D868" s="0" t="n">
        <f aca="false">(C868+C867)/2</f>
        <v>31.7871644843141</v>
      </c>
      <c r="E868" s="0" t="n">
        <f aca="false">F868*$F$9</f>
        <v>7.76071010410763</v>
      </c>
      <c r="F868" s="0" t="n">
        <f aca="false">(C867-C868)/0.5</f>
        <v>0.0040736336894085</v>
      </c>
      <c r="G868" s="0" t="n">
        <f aca="false">G867-L867</f>
        <v>31.7861460758918</v>
      </c>
      <c r="H868" s="0" t="n">
        <f aca="false">G868*G868</f>
        <v>1010.35908235793</v>
      </c>
      <c r="I868" s="0" t="n">
        <f aca="false">1000*COUNT(Q$24:Q868)/N$16</f>
        <v>135.983263598326</v>
      </c>
      <c r="J868" s="0" t="n">
        <f aca="false">$F$22*H868+$E$22*G868+$D$22</f>
        <v>766.387388468454</v>
      </c>
      <c r="K868" s="0" t="n">
        <f aca="false">J868/$F$9</f>
        <v>0.402280389670846</v>
      </c>
      <c r="L868" s="0" t="n">
        <f aca="false">K868*M868</f>
        <v>0.00203676007116026</v>
      </c>
      <c r="M868" s="0" t="n">
        <f aca="false">N868</f>
        <v>0.00506303594074466</v>
      </c>
      <c r="N868" s="0" t="n">
        <f aca="false">3600/(B868*N$15)</f>
        <v>0.00506303594074466</v>
      </c>
      <c r="O868" s="0" t="n">
        <f aca="false">ROUND(A868*P$13,0)</f>
        <v>1042634</v>
      </c>
      <c r="P868" s="0" t="n">
        <f aca="false">O868-O867</f>
        <v>1266</v>
      </c>
      <c r="Q868" s="0" t="n">
        <f aca="false">F$9*(Q$23-P$13*1000/(P868*N$16))*P$13/SUM(P$24:P868)</f>
        <v>799.328848712775</v>
      </c>
      <c r="R868" s="0" t="n">
        <f aca="false">F$9*((Q$23^2 - (P$13*1000/(P868*N$16))^2)/2)/(1000*COUNT(Q$24:Q868)/N$16)</f>
        <v>799.555574410084</v>
      </c>
    </row>
    <row r="869" customFormat="false" ht="13.8" hidden="false" customHeight="false" outlineLevel="0" collapsed="false">
      <c r="A869" s="0" t="n">
        <f aca="false">SUM(M$23:M869)</f>
        <v>4.17559824867647</v>
      </c>
      <c r="B869" s="0" t="n">
        <f aca="false">C869*3600/1609.344</f>
        <v>71.0990276391836</v>
      </c>
      <c r="C869" s="0" t="n">
        <f aca="false">G869</f>
        <v>31.7841093158206</v>
      </c>
      <c r="D869" s="0" t="n">
        <f aca="false">(C869+C868)/2</f>
        <v>31.7851276958562</v>
      </c>
      <c r="E869" s="0" t="n">
        <f aca="false">F869*$F$9</f>
        <v>7.76049378469806</v>
      </c>
      <c r="F869" s="0" t="n">
        <f aca="false">(C868-C869)/0.5</f>
        <v>0.00407352014232032</v>
      </c>
      <c r="G869" s="0" t="n">
        <f aca="false">G868-L868</f>
        <v>31.7841093158206</v>
      </c>
      <c r="H869" s="0" t="n">
        <f aca="false">G869*G869</f>
        <v>1010.22960500004</v>
      </c>
      <c r="I869" s="0" t="n">
        <f aca="false">1000*COUNT(Q$24:Q869)/N$16</f>
        <v>136.144190537496</v>
      </c>
      <c r="J869" s="0" t="n">
        <f aca="false">$F$22*H869+$E$22*G869+$D$22</f>
        <v>766.316921318105</v>
      </c>
      <c r="K869" s="0" t="n">
        <f aca="false">J869/$F$9</f>
        <v>0.40224340112807</v>
      </c>
      <c r="L869" s="0" t="n">
        <f aca="false">K869*M869</f>
        <v>0.00203670330262435</v>
      </c>
      <c r="M869" s="0" t="n">
        <f aca="false">N869</f>
        <v>0.00506336038555891</v>
      </c>
      <c r="N869" s="0" t="n">
        <f aca="false">3600/(B869*N$15)</f>
        <v>0.00506336038555891</v>
      </c>
      <c r="O869" s="0" t="n">
        <f aca="false">ROUND(A869*P$13,0)</f>
        <v>1043900</v>
      </c>
      <c r="P869" s="0" t="n">
        <f aca="false">O869-O868</f>
        <v>1266</v>
      </c>
      <c r="Q869" s="0" t="n">
        <f aca="false">F$9*(Q$23-P$13*1000/(P869*N$16))*P$13/SUM(P$24:P869)</f>
        <v>798.358339148691</v>
      </c>
      <c r="R869" s="0" t="n">
        <f aca="false">F$9*((Q$23^2 - (P$13*1000/(P869*N$16))^2)/2)/(1000*COUNT(Q$24:Q869)/N$16)</f>
        <v>798.610473258299</v>
      </c>
    </row>
    <row r="870" customFormat="false" ht="13.8" hidden="false" customHeight="false" outlineLevel="0" collapsed="false">
      <c r="A870" s="0" t="n">
        <f aca="false">SUM(M$23:M870)</f>
        <v>4.18066193353938</v>
      </c>
      <c r="B870" s="0" t="n">
        <f aca="false">C870*3600/1609.344</f>
        <v>71.0944716636498</v>
      </c>
      <c r="C870" s="0" t="n">
        <f aca="false">G870</f>
        <v>31.782072612518</v>
      </c>
      <c r="D870" s="0" t="n">
        <f aca="false">(C870+C869)/2</f>
        <v>31.7830909641693</v>
      </c>
      <c r="E870" s="0" t="n">
        <f aca="false">F870*$F$9</f>
        <v>7.7602774843751</v>
      </c>
      <c r="F870" s="0" t="n">
        <f aca="false">(C869-C870)/0.5</f>
        <v>0.0040734066052508</v>
      </c>
      <c r="G870" s="0" t="n">
        <f aca="false">G869-L869</f>
        <v>31.782072612518</v>
      </c>
      <c r="H870" s="0" t="n">
        <f aca="false">G870*G870</f>
        <v>1010.10013954737</v>
      </c>
      <c r="I870" s="0" t="n">
        <f aca="false">1000*COUNT(Q$24:Q870)/N$16</f>
        <v>136.305117476666</v>
      </c>
      <c r="J870" s="0" t="n">
        <f aca="false">$F$22*H870+$E$22*G870+$D$22</f>
        <v>766.246460157519</v>
      </c>
      <c r="K870" s="0" t="n">
        <f aca="false">J870/$F$9</f>
        <v>0.402206415729349</v>
      </c>
      <c r="L870" s="0" t="n">
        <f aca="false">K870*M870</f>
        <v>0.00203664653909508</v>
      </c>
      <c r="M870" s="0" t="n">
        <f aca="false">N870</f>
        <v>0.00506368486291271</v>
      </c>
      <c r="N870" s="0" t="n">
        <f aca="false">3600/(B870*N$15)</f>
        <v>0.00506368486291271</v>
      </c>
      <c r="O870" s="0" t="n">
        <f aca="false">ROUND(A870*P$13,0)</f>
        <v>1045165</v>
      </c>
      <c r="P870" s="0" t="n">
        <f aca="false">O870-O869</f>
        <v>1265</v>
      </c>
      <c r="Q870" s="0" t="n">
        <f aca="false">F$9*(Q$23-P$13*1000/(P870*N$16))*P$13/SUM(P$24:P870)</f>
        <v>785.930064055339</v>
      </c>
      <c r="R870" s="0" t="n">
        <f aca="false">F$9*((Q$23^2 - (P$13*1000/(P870*N$16))^2)/2)/(1000*COUNT(Q$24:Q870)/N$16)</f>
        <v>786.505179299635</v>
      </c>
    </row>
    <row r="871" customFormat="false" ht="13.8" hidden="false" customHeight="false" outlineLevel="0" collapsed="false">
      <c r="A871" s="0" t="n">
        <f aca="false">SUM(M$23:M871)</f>
        <v>4.1857259429122</v>
      </c>
      <c r="B871" s="0" t="n">
        <f aca="false">C871*3600/1609.344</f>
        <v>71.0899158150924</v>
      </c>
      <c r="C871" s="0" t="n">
        <f aca="false">G871</f>
        <v>31.7800359659789</v>
      </c>
      <c r="D871" s="0" t="n">
        <f aca="false">(C871+C870)/2</f>
        <v>31.7810542892484</v>
      </c>
      <c r="E871" s="0" t="n">
        <f aca="false">F871*$F$9</f>
        <v>7.76006120312521</v>
      </c>
      <c r="F871" s="0" t="n">
        <f aca="false">(C870-C871)/0.5</f>
        <v>0.00407329307819282</v>
      </c>
      <c r="G871" s="0" t="n">
        <f aca="false">G870-L870</f>
        <v>31.7800359659789</v>
      </c>
      <c r="H871" s="0" t="n">
        <f aca="false">G871*G871</f>
        <v>1009.97068599891</v>
      </c>
      <c r="I871" s="0" t="n">
        <f aca="false">1000*COUNT(Q$24:Q871)/N$16</f>
        <v>136.466044415835</v>
      </c>
      <c r="J871" s="0" t="n">
        <f aca="false">$F$22*H871+$E$22*G871+$D$22</f>
        <v>766.176004986185</v>
      </c>
      <c r="K871" s="0" t="n">
        <f aca="false">J871/$F$9</f>
        <v>0.402169433474415</v>
      </c>
      <c r="L871" s="0" t="n">
        <f aca="false">K871*M871</f>
        <v>0.00203658978057268</v>
      </c>
      <c r="M871" s="0" t="n">
        <f aca="false">N871</f>
        <v>0.00506400937281139</v>
      </c>
      <c r="N871" s="0" t="n">
        <f aca="false">3600/(B871*N$15)</f>
        <v>0.00506400937281139</v>
      </c>
      <c r="O871" s="0" t="n">
        <f aca="false">ROUND(A871*P$13,0)</f>
        <v>1046431</v>
      </c>
      <c r="P871" s="0" t="n">
        <f aca="false">O871-O870</f>
        <v>1266</v>
      </c>
      <c r="Q871" s="0" t="n">
        <f aca="false">F$9*(Q$23-P$13*1000/(P871*N$16))*P$13/SUM(P$24:P871)</f>
        <v>796.425134951356</v>
      </c>
      <c r="R871" s="0" t="n">
        <f aca="false">F$9*((Q$23^2 - (P$13*1000/(P871*N$16))^2)/2)/(1000*COUNT(Q$24:Q871)/N$16)</f>
        <v>796.72695799118</v>
      </c>
    </row>
    <row r="872" customFormat="false" ht="13.8" hidden="false" customHeight="false" outlineLevel="0" collapsed="false">
      <c r="A872" s="0" t="n">
        <f aca="false">SUM(M$23:M872)</f>
        <v>4.19079027682746</v>
      </c>
      <c r="B872" s="0" t="n">
        <f aca="false">C872*3600/1609.344</f>
        <v>71.0853600935002</v>
      </c>
      <c r="C872" s="0" t="n">
        <f aca="false">G872</f>
        <v>31.7779993761983</v>
      </c>
      <c r="D872" s="0" t="n">
        <f aca="false">(C872+C871)/2</f>
        <v>31.7790176710886</v>
      </c>
      <c r="E872" s="0" t="n">
        <f aca="false">F872*$F$9</f>
        <v>7.7598449409484</v>
      </c>
      <c r="F872" s="0" t="n">
        <f aca="false">(C871-C872)/0.5</f>
        <v>0.00407317956114639</v>
      </c>
      <c r="G872" s="0" t="n">
        <f aca="false">G871-L871</f>
        <v>31.7779993761983</v>
      </c>
      <c r="H872" s="0" t="n">
        <f aca="false">G872*G872</f>
        <v>1009.84124435366</v>
      </c>
      <c r="I872" s="0" t="n">
        <f aca="false">1000*COUNT(Q$24:Q872)/N$16</f>
        <v>136.626971355005</v>
      </c>
      <c r="J872" s="0" t="n">
        <f aca="false">$F$22*H872+$E$22*G872+$D$22</f>
        <v>766.105555803593</v>
      </c>
      <c r="K872" s="0" t="n">
        <f aca="false">J872/$F$9</f>
        <v>0.402132454363</v>
      </c>
      <c r="L872" s="0" t="n">
        <f aca="false">K872*M872</f>
        <v>0.00203653302705738</v>
      </c>
      <c r="M872" s="0" t="n">
        <f aca="false">N872</f>
        <v>0.00506433391526024</v>
      </c>
      <c r="N872" s="0" t="n">
        <f aca="false">3600/(B872*N$15)</f>
        <v>0.00506433391526024</v>
      </c>
      <c r="O872" s="0" t="n">
        <f aca="false">ROUND(A872*P$13,0)</f>
        <v>1047698</v>
      </c>
      <c r="P872" s="0" t="n">
        <f aca="false">O872-O871</f>
        <v>1267</v>
      </c>
      <c r="Q872" s="0" t="n">
        <f aca="false">F$9*(Q$23-P$13*1000/(P872*N$16))*P$13/SUM(P$24:P872)</f>
        <v>806.875994394253</v>
      </c>
      <c r="R872" s="0" t="n">
        <f aca="false">F$9*((Q$23^2 - (P$13*1000/(P872*N$16))^2)/2)/(1000*COUNT(Q$24:Q872)/N$16)</f>
        <v>806.898299413566</v>
      </c>
    </row>
    <row r="873" customFormat="false" ht="13.8" hidden="false" customHeight="false" outlineLevel="0" collapsed="false">
      <c r="A873" s="0" t="n">
        <f aca="false">SUM(M$23:M873)</f>
        <v>4.19585493531772</v>
      </c>
      <c r="B873" s="0" t="n">
        <f aca="false">C873*3600/1609.344</f>
        <v>71.080804498862</v>
      </c>
      <c r="C873" s="0" t="n">
        <f aca="false">G873</f>
        <v>31.7759628431713</v>
      </c>
      <c r="D873" s="0" t="n">
        <f aca="false">(C873+C872)/2</f>
        <v>31.7769811096848</v>
      </c>
      <c r="E873" s="0" t="n">
        <f aca="false">F873*$F$9</f>
        <v>7.75962869784466</v>
      </c>
      <c r="F873" s="0" t="n">
        <f aca="false">(C872-C873)/0.5</f>
        <v>0.00407306605411151</v>
      </c>
      <c r="G873" s="0" t="n">
        <f aca="false">G872-L872</f>
        <v>31.7759628431713</v>
      </c>
      <c r="H873" s="0" t="n">
        <f aca="false">G873*G873</f>
        <v>1009.7118146106</v>
      </c>
      <c r="I873" s="0" t="n">
        <f aca="false">1000*COUNT(Q$24:Q873)/N$16</f>
        <v>136.787898294174</v>
      </c>
      <c r="J873" s="0" t="n">
        <f aca="false">$F$22*H873+$E$22*G873+$D$22</f>
        <v>766.035112609234</v>
      </c>
      <c r="K873" s="0" t="n">
        <f aca="false">J873/$F$9</f>
        <v>0.402095478394837</v>
      </c>
      <c r="L873" s="0" t="n">
        <f aca="false">K873*M873</f>
        <v>0.00203647627854942</v>
      </c>
      <c r="M873" s="0" t="n">
        <f aca="false">N873</f>
        <v>0.00506465849026461</v>
      </c>
      <c r="N873" s="0" t="n">
        <f aca="false">3600/(B873*N$15)</f>
        <v>0.00506465849026461</v>
      </c>
      <c r="O873" s="0" t="n">
        <f aca="false">ROUND(A873*P$13,0)</f>
        <v>1048964</v>
      </c>
      <c r="P873" s="0" t="n">
        <f aca="false">O873-O872</f>
        <v>1266</v>
      </c>
      <c r="Q873" s="0" t="n">
        <f aca="false">F$9*(Q$23-P$13*1000/(P873*N$16))*P$13/SUM(P$24:P873)</f>
        <v>794.499753981183</v>
      </c>
      <c r="R873" s="0" t="n">
        <f aca="false">F$9*((Q$23^2 - (P$13*1000/(P873*N$16))^2)/2)/(1000*COUNT(Q$24:Q873)/N$16)</f>
        <v>794.852306325319</v>
      </c>
    </row>
    <row r="874" customFormat="false" ht="13.8" hidden="false" customHeight="false" outlineLevel="0" collapsed="false">
      <c r="A874" s="0" t="n">
        <f aca="false">SUM(M$23:M874)</f>
        <v>4.20091991841555</v>
      </c>
      <c r="B874" s="0" t="n">
        <f aca="false">C874*3600/1609.344</f>
        <v>71.0762490311666</v>
      </c>
      <c r="C874" s="0" t="n">
        <f aca="false">G874</f>
        <v>31.7739263668927</v>
      </c>
      <c r="D874" s="0" t="n">
        <f aca="false">(C874+C873)/2</f>
        <v>31.774944605032</v>
      </c>
      <c r="E874" s="0" t="n">
        <f aca="false">F874*$F$9</f>
        <v>7.75941247384106</v>
      </c>
      <c r="F874" s="0" t="n">
        <f aca="false">(C873-C874)/0.5</f>
        <v>0.00407295255710238</v>
      </c>
      <c r="G874" s="0" t="n">
        <f aca="false">G873-L873</f>
        <v>31.7739263668927</v>
      </c>
      <c r="H874" s="0" t="n">
        <f aca="false">G874*G874</f>
        <v>1009.58239676872</v>
      </c>
      <c r="I874" s="0" t="n">
        <f aca="false">1000*COUNT(Q$24:Q874)/N$16</f>
        <v>136.948825233344</v>
      </c>
      <c r="J874" s="0" t="n">
        <f aca="false">$F$22*H874+$E$22*G874+$D$22</f>
        <v>765.964675402598</v>
      </c>
      <c r="K874" s="0" t="n">
        <f aca="false">J874/$F$9</f>
        <v>0.402058505569659</v>
      </c>
      <c r="L874" s="0" t="n">
        <f aca="false">K874*M874</f>
        <v>0.00203641953504903</v>
      </c>
      <c r="M874" s="0" t="n">
        <f aca="false">N874</f>
        <v>0.00506498309782979</v>
      </c>
      <c r="N874" s="0" t="n">
        <f aca="false">3600/(B874*N$15)</f>
        <v>0.00506498309782979</v>
      </c>
      <c r="O874" s="0" t="n">
        <f aca="false">ROUND(A874*P$13,0)</f>
        <v>1050230</v>
      </c>
      <c r="P874" s="0" t="n">
        <f aca="false">O874-O873</f>
        <v>1266</v>
      </c>
      <c r="Q874" s="0" t="n">
        <f aca="false">F$9*(Q$23-P$13*1000/(P874*N$16))*P$13/SUM(P$24:P874)</f>
        <v>793.540928505706</v>
      </c>
      <c r="R874" s="0" t="n">
        <f aca="false">F$9*((Q$23^2 - (P$13*1000/(P874*N$16))^2)/2)/(1000*COUNT(Q$24:Q874)/N$16)</f>
        <v>793.918284813773</v>
      </c>
    </row>
    <row r="875" customFormat="false" ht="13.8" hidden="false" customHeight="false" outlineLevel="0" collapsed="false">
      <c r="A875" s="0" t="n">
        <f aca="false">SUM(M$23:M875)</f>
        <v>4.20598522615351</v>
      </c>
      <c r="B875" s="0" t="n">
        <f aca="false">C875*3600/1609.344</f>
        <v>71.0716936904028</v>
      </c>
      <c r="C875" s="0" t="n">
        <f aca="false">G875</f>
        <v>31.7718899473577</v>
      </c>
      <c r="D875" s="0" t="n">
        <f aca="false">(C875+C874)/2</f>
        <v>31.7729081571252</v>
      </c>
      <c r="E875" s="0" t="n">
        <f aca="false">F875*$F$9</f>
        <v>7.75919626889701</v>
      </c>
      <c r="F875" s="0" t="n">
        <f aca="false">(C874-C875)/0.5</f>
        <v>0.0040728390700977</v>
      </c>
      <c r="G875" s="0" t="n">
        <f aca="false">G874-L874</f>
        <v>31.7718899473577</v>
      </c>
      <c r="H875" s="0" t="n">
        <f aca="false">G875*G875</f>
        <v>1009.45299082701</v>
      </c>
      <c r="I875" s="0" t="n">
        <f aca="false">1000*COUNT(Q$24:Q875)/N$16</f>
        <v>137.109752172514</v>
      </c>
      <c r="J875" s="0" t="n">
        <f aca="false">$F$22*H875+$E$22*G875+$D$22</f>
        <v>765.894244183175</v>
      </c>
      <c r="K875" s="0" t="n">
        <f aca="false">J875/$F$9</f>
        <v>0.402021535887197</v>
      </c>
      <c r="L875" s="0" t="n">
        <f aca="false">K875*M875</f>
        <v>0.00203636279655643</v>
      </c>
      <c r="M875" s="0" t="n">
        <f aca="false">N875</f>
        <v>0.00506530773796112</v>
      </c>
      <c r="N875" s="0" t="n">
        <f aca="false">3600/(B875*N$15)</f>
        <v>0.00506530773796112</v>
      </c>
      <c r="O875" s="0" t="n">
        <f aca="false">ROUND(A875*P$13,0)</f>
        <v>1051496</v>
      </c>
      <c r="P875" s="0" t="n">
        <f aca="false">O875-O874</f>
        <v>1266</v>
      </c>
      <c r="Q875" s="0" t="n">
        <f aca="false">F$9*(Q$23-P$13*1000/(P875*N$16))*P$13/SUM(P$24:P875)</f>
        <v>792.584414517756</v>
      </c>
      <c r="R875" s="0" t="n">
        <f aca="false">F$9*((Q$23^2 - (P$13*1000/(P875*N$16))^2)/2)/(1000*COUNT(Q$24:Q875)/N$16)</f>
        <v>792.986455840987</v>
      </c>
    </row>
    <row r="876" customFormat="false" ht="13.8" hidden="false" customHeight="false" outlineLevel="0" collapsed="false">
      <c r="A876" s="0" t="n">
        <f aca="false">SUM(M$23:M876)</f>
        <v>4.21105085856417</v>
      </c>
      <c r="B876" s="0" t="n">
        <f aca="false">C876*3600/1609.344</f>
        <v>71.0671384765594</v>
      </c>
      <c r="C876" s="0" t="n">
        <f aca="false">G876</f>
        <v>31.7698535845611</v>
      </c>
      <c r="D876" s="0" t="n">
        <f aca="false">(C876+C875)/2</f>
        <v>31.7708717659594</v>
      </c>
      <c r="E876" s="0" t="n">
        <f aca="false">F876*$F$9</f>
        <v>7.75898008303956</v>
      </c>
      <c r="F876" s="0" t="n">
        <f aca="false">(C875-C876)/0.5</f>
        <v>0.00407272559311167</v>
      </c>
      <c r="G876" s="0" t="n">
        <f aca="false">G875-L875</f>
        <v>31.7698535845611</v>
      </c>
      <c r="H876" s="0" t="n">
        <f aca="false">G876*G876</f>
        <v>1009.32359678445</v>
      </c>
      <c r="I876" s="0" t="n">
        <f aca="false">1000*COUNT(Q$24:Q876)/N$16</f>
        <v>137.270679111683</v>
      </c>
      <c r="J876" s="0" t="n">
        <f aca="false">$F$22*H876+$E$22*G876+$D$22</f>
        <v>765.823818950456</v>
      </c>
      <c r="K876" s="0" t="n">
        <f aca="false">J876/$F$9</f>
        <v>0.401984569347184</v>
      </c>
      <c r="L876" s="0" t="n">
        <f aca="false">K876*M876</f>
        <v>0.00203630606307187</v>
      </c>
      <c r="M876" s="0" t="n">
        <f aca="false">N876</f>
        <v>0.00506563241066392</v>
      </c>
      <c r="N876" s="0" t="n">
        <f aca="false">3600/(B876*N$15)</f>
        <v>0.00506563241066392</v>
      </c>
      <c r="O876" s="0" t="n">
        <f aca="false">ROUND(A876*P$13,0)</f>
        <v>1052763</v>
      </c>
      <c r="P876" s="0" t="n">
        <f aca="false">O876-O875</f>
        <v>1267</v>
      </c>
      <c r="Q876" s="0" t="n">
        <f aca="false">F$9*(Q$23-P$13*1000/(P876*N$16))*P$13/SUM(P$24:P876)</f>
        <v>802.989563517922</v>
      </c>
      <c r="R876" s="0" t="n">
        <f aca="false">F$9*((Q$23^2 - (P$13*1000/(P876*N$16))^2)/2)/(1000*COUNT(Q$24:Q876)/N$16)</f>
        <v>803.114485582787</v>
      </c>
    </row>
    <row r="877" customFormat="false" ht="13.8" hidden="false" customHeight="false" outlineLevel="0" collapsed="false">
      <c r="A877" s="0" t="n">
        <f aca="false">SUM(M$23:M877)</f>
        <v>4.21611681568012</v>
      </c>
      <c r="B877" s="0" t="n">
        <f aca="false">C877*3600/1609.344</f>
        <v>71.0625833896252</v>
      </c>
      <c r="C877" s="0" t="n">
        <f aca="false">G877</f>
        <v>31.767817278498</v>
      </c>
      <c r="D877" s="0" t="n">
        <f aca="false">(C877+C876)/2</f>
        <v>31.7688354315296</v>
      </c>
      <c r="E877" s="0" t="n">
        <f aca="false">F877*$F$9</f>
        <v>7.75876391626872</v>
      </c>
      <c r="F877" s="0" t="n">
        <f aca="false">(C876-C877)/0.5</f>
        <v>0.00407261212614429</v>
      </c>
      <c r="G877" s="0" t="n">
        <f aca="false">G876-L876</f>
        <v>31.767817278498</v>
      </c>
      <c r="H877" s="0" t="n">
        <f aca="false">G877*G877</f>
        <v>1009.19421464004</v>
      </c>
      <c r="I877" s="0" t="n">
        <f aca="false">1000*COUNT(Q$24:Q877)/N$16</f>
        <v>137.431606050853</v>
      </c>
      <c r="J877" s="0" t="n">
        <f aca="false">$F$22*H877+$E$22*G877+$D$22</f>
        <v>765.75339970393</v>
      </c>
      <c r="K877" s="0" t="n">
        <f aca="false">J877/$F$9</f>
        <v>0.401947605949353</v>
      </c>
      <c r="L877" s="0" t="n">
        <f aca="false">K877*M877</f>
        <v>0.00203624933459558</v>
      </c>
      <c r="M877" s="0" t="n">
        <f aca="false">N877</f>
        <v>0.0050659571159435</v>
      </c>
      <c r="N877" s="0" t="n">
        <f aca="false">3600/(B877*N$15)</f>
        <v>0.0050659571159435</v>
      </c>
      <c r="O877" s="0" t="n">
        <f aca="false">ROUND(A877*P$13,0)</f>
        <v>1054029</v>
      </c>
      <c r="P877" s="0" t="n">
        <f aca="false">O877-O876</f>
        <v>1266</v>
      </c>
      <c r="Q877" s="0" t="n">
        <f aca="false">F$9*(Q$23-P$13*1000/(P877*N$16))*P$13/SUM(P$24:P877)</f>
        <v>790.677536646826</v>
      </c>
      <c r="R877" s="0" t="n">
        <f aca="false">F$9*((Q$23^2 - (P$13*1000/(P877*N$16))^2)/2)/(1000*COUNT(Q$24:Q877)/N$16)</f>
        <v>791.129344703186</v>
      </c>
    </row>
    <row r="878" customFormat="false" ht="13.8" hidden="false" customHeight="false" outlineLevel="0" collapsed="false">
      <c r="A878" s="0" t="n">
        <f aca="false">SUM(M$23:M878)</f>
        <v>4.22118309753392</v>
      </c>
      <c r="B878" s="0" t="n">
        <f aca="false">C878*3600/1609.344</f>
        <v>71.0580284295889</v>
      </c>
      <c r="C878" s="0" t="n">
        <f aca="false">G878</f>
        <v>31.7657810291634</v>
      </c>
      <c r="D878" s="0" t="n">
        <f aca="false">(C878+C877)/2</f>
        <v>31.7667991538307</v>
      </c>
      <c r="E878" s="0" t="n">
        <f aca="false">F878*$F$9</f>
        <v>7.75854776857096</v>
      </c>
      <c r="F878" s="0" t="n">
        <f aca="false">(C877-C878)/0.5</f>
        <v>0.00407249866918846</v>
      </c>
      <c r="G878" s="0" t="n">
        <f aca="false">G877-L877</f>
        <v>31.7657810291634</v>
      </c>
      <c r="H878" s="0" t="n">
        <f aca="false">G878*G878</f>
        <v>1009.06484439276</v>
      </c>
      <c r="I878" s="0" t="n">
        <f aca="false">1000*COUNT(Q$24:Q878)/N$16</f>
        <v>137.592532990023</v>
      </c>
      <c r="J878" s="0" t="n">
        <f aca="false">$F$22*H878+$E$22*G878+$D$22</f>
        <v>765.68298644309</v>
      </c>
      <c r="K878" s="0" t="n">
        <f aca="false">J878/$F$9</f>
        <v>0.401910645693437</v>
      </c>
      <c r="L878" s="0" t="n">
        <f aca="false">K878*M878</f>
        <v>0.00203619261112779</v>
      </c>
      <c r="M878" s="0" t="n">
        <f aca="false">N878</f>
        <v>0.00506628185380519</v>
      </c>
      <c r="N878" s="0" t="n">
        <f aca="false">3600/(B878*N$15)</f>
        <v>0.00506628185380519</v>
      </c>
      <c r="O878" s="0" t="n">
        <f aca="false">ROUND(A878*P$13,0)</f>
        <v>1055296</v>
      </c>
      <c r="P878" s="0" t="n">
        <f aca="false">O878-O877</f>
        <v>1267</v>
      </c>
      <c r="Q878" s="0" t="n">
        <f aca="false">F$9*(Q$23-P$13*1000/(P878*N$16))*P$13/SUM(P$24:P878)</f>
        <v>801.059974026651</v>
      </c>
      <c r="R878" s="0" t="n">
        <f aca="false">F$9*((Q$23^2 - (P$13*1000/(P878*N$16))^2)/2)/(1000*COUNT(Q$24:Q878)/N$16)</f>
        <v>801.235855207155</v>
      </c>
    </row>
    <row r="879" customFormat="false" ht="13.8" hidden="false" customHeight="false" outlineLevel="0" collapsed="false">
      <c r="A879" s="0" t="n">
        <f aca="false">SUM(M$23:M879)</f>
        <v>4.22624970415818</v>
      </c>
      <c r="B879" s="0" t="n">
        <f aca="false">C879*3600/1609.344</f>
        <v>71.0534735964395</v>
      </c>
      <c r="C879" s="0" t="n">
        <f aca="false">G879</f>
        <v>31.7637448365523</v>
      </c>
      <c r="D879" s="0" t="n">
        <f aca="false">(C879+C878)/2</f>
        <v>31.7647629328579</v>
      </c>
      <c r="E879" s="0" t="n">
        <f aca="false">F879*$F$9</f>
        <v>7.75833163997335</v>
      </c>
      <c r="F879" s="0" t="n">
        <f aca="false">(C878-C879)/0.5</f>
        <v>0.00407238522225839</v>
      </c>
      <c r="G879" s="0" t="n">
        <f aca="false">G878-L878</f>
        <v>31.7637448365523</v>
      </c>
      <c r="H879" s="0" t="n">
        <f aca="false">G879*G879</f>
        <v>1008.9354860416</v>
      </c>
      <c r="I879" s="0" t="n">
        <f aca="false">1000*COUNT(Q$24:Q879)/N$16</f>
        <v>137.753459929192</v>
      </c>
      <c r="J879" s="0" t="n">
        <f aca="false">$F$22*H879+$E$22*G879+$D$22</f>
        <v>765.612579167424</v>
      </c>
      <c r="K879" s="0" t="n">
        <f aca="false">J879/$F$9</f>
        <v>0.401873688579167</v>
      </c>
      <c r="L879" s="0" t="n">
        <f aca="false">K879*M879</f>
        <v>0.00203613589266873</v>
      </c>
      <c r="M879" s="0" t="n">
        <f aca="false">N879</f>
        <v>0.00506660662425432</v>
      </c>
      <c r="N879" s="0" t="n">
        <f aca="false">3600/(B879*N$15)</f>
        <v>0.00506660662425432</v>
      </c>
      <c r="O879" s="0" t="n">
        <f aca="false">ROUND(A879*P$13,0)</f>
        <v>1056562</v>
      </c>
      <c r="P879" s="0" t="n">
        <f aca="false">O879-O878</f>
        <v>1266</v>
      </c>
      <c r="Q879" s="0" t="n">
        <f aca="false">F$9*(Q$23-P$13*1000/(P879*N$16))*P$13/SUM(P$24:P879)</f>
        <v>788.779812263793</v>
      </c>
      <c r="R879" s="0" t="n">
        <f aca="false">F$9*((Q$23^2 - (P$13*1000/(P879*N$16))^2)/2)/(1000*COUNT(Q$24:Q879)/N$16)</f>
        <v>789.280911654814</v>
      </c>
    </row>
    <row r="880" customFormat="false" ht="13.8" hidden="false" customHeight="false" outlineLevel="0" collapsed="false">
      <c r="A880" s="0" t="n">
        <f aca="false">SUM(M$23:M880)</f>
        <v>4.23131663558547</v>
      </c>
      <c r="B880" s="0" t="n">
        <f aca="false">C880*3600/1609.344</f>
        <v>71.0489188901656</v>
      </c>
      <c r="C880" s="0" t="n">
        <f aca="false">G880</f>
        <v>31.7617087006596</v>
      </c>
      <c r="D880" s="0" t="n">
        <f aca="false">(C880+C879)/2</f>
        <v>31.762726768606</v>
      </c>
      <c r="E880" s="0" t="n">
        <f aca="false">F880*$F$9</f>
        <v>7.7581155304488</v>
      </c>
      <c r="F880" s="0" t="n">
        <f aca="false">(C879-C880)/0.5</f>
        <v>0.00407227178533987</v>
      </c>
      <c r="G880" s="0" t="n">
        <f aca="false">G879-L879</f>
        <v>31.7617087006596</v>
      </c>
      <c r="H880" s="0" t="n">
        <f aca="false">G880*G880</f>
        <v>1008.80613958556</v>
      </c>
      <c r="I880" s="0" t="n">
        <f aca="false">1000*COUNT(Q$24:Q880)/N$16</f>
        <v>137.914386868362</v>
      </c>
      <c r="J880" s="0" t="n">
        <f aca="false">$F$22*H880+$E$22*G880+$D$22</f>
        <v>765.542177876424</v>
      </c>
      <c r="K880" s="0" t="n">
        <f aca="false">J880/$F$9</f>
        <v>0.401836734606277</v>
      </c>
      <c r="L880" s="0" t="n">
        <f aca="false">K880*M880</f>
        <v>0.00203607917921864</v>
      </c>
      <c r="M880" s="0" t="n">
        <f aca="false">N880</f>
        <v>0.00506693142729622</v>
      </c>
      <c r="N880" s="0" t="n">
        <f aca="false">3600/(B880*N$15)</f>
        <v>0.00506693142729622</v>
      </c>
      <c r="O880" s="0" t="n">
        <f aca="false">ROUND(A880*P$13,0)</f>
        <v>1057829</v>
      </c>
      <c r="P880" s="0" t="n">
        <f aca="false">O880-O879</f>
        <v>1267</v>
      </c>
      <c r="Q880" s="0" t="n">
        <f aca="false">F$9*(Q$23-P$13*1000/(P880*N$16))*P$13/SUM(P$24:P880)</f>
        <v>799.13963593806</v>
      </c>
      <c r="R880" s="0" t="n">
        <f aca="false">F$9*((Q$23^2 - (P$13*1000/(P880*N$16))^2)/2)/(1000*COUNT(Q$24:Q880)/N$16)</f>
        <v>799.365993234676</v>
      </c>
    </row>
    <row r="881" customFormat="false" ht="13.8" hidden="false" customHeight="false" outlineLevel="0" collapsed="false">
      <c r="A881" s="0" t="n">
        <f aca="false">SUM(M$23:M881)</f>
        <v>4.23638389184841</v>
      </c>
      <c r="B881" s="0" t="n">
        <f aca="false">C881*3600/1609.344</f>
        <v>71.0443643107561</v>
      </c>
      <c r="C881" s="0" t="n">
        <f aca="false">G881</f>
        <v>31.7596726214804</v>
      </c>
      <c r="D881" s="0" t="n">
        <f aca="false">(C881+C880)/2</f>
        <v>31.76069066107</v>
      </c>
      <c r="E881" s="0" t="n">
        <f aca="false">F881*$F$9</f>
        <v>7.75789944001087</v>
      </c>
      <c r="F881" s="0" t="n">
        <f aca="false">(C880-C881)/0.5</f>
        <v>0.00407215835843999</v>
      </c>
      <c r="G881" s="0" t="n">
        <f aca="false">G880-L880</f>
        <v>31.7596726214804</v>
      </c>
      <c r="H881" s="0" t="n">
        <f aca="false">G881*G881</f>
        <v>1008.67680502361</v>
      </c>
      <c r="I881" s="0" t="n">
        <f aca="false">1000*COUNT(Q$24:Q881)/N$16</f>
        <v>138.075313807531</v>
      </c>
      <c r="J881" s="0" t="n">
        <f aca="false">$F$22*H881+$E$22*G881+$D$22</f>
        <v>765.471782569581</v>
      </c>
      <c r="K881" s="0" t="n">
        <f aca="false">J881/$F$9</f>
        <v>0.4017997837745</v>
      </c>
      <c r="L881" s="0" t="n">
        <f aca="false">K881*M881</f>
        <v>0.00203602247077774</v>
      </c>
      <c r="M881" s="0" t="n">
        <f aca="false">N881</f>
        <v>0.0050672562629362</v>
      </c>
      <c r="N881" s="0" t="n">
        <f aca="false">3600/(B881*N$15)</f>
        <v>0.0050672562629362</v>
      </c>
      <c r="O881" s="0" t="n">
        <f aca="false">ROUND(A881*P$13,0)</f>
        <v>1059096</v>
      </c>
      <c r="P881" s="0" t="n">
        <f aca="false">O881-O880</f>
        <v>1267</v>
      </c>
      <c r="Q881" s="0" t="n">
        <f aca="false">F$9*(Q$23-P$13*1000/(P881*N$16))*P$13/SUM(P$24:P881)</f>
        <v>798.182538152707</v>
      </c>
      <c r="R881" s="0" t="n">
        <f aca="false">F$9*((Q$23^2 - (P$13*1000/(P881*N$16))^2)/2)/(1000*COUNT(Q$24:Q881)/N$16)</f>
        <v>798.434331237899</v>
      </c>
    </row>
    <row r="882" customFormat="false" ht="13.8" hidden="false" customHeight="false" outlineLevel="0" collapsed="false">
      <c r="A882" s="0" t="n">
        <f aca="false">SUM(M$23:M882)</f>
        <v>4.24145147297959</v>
      </c>
      <c r="B882" s="0" t="n">
        <f aca="false">C882*3600/1609.344</f>
        <v>71.0398098581998</v>
      </c>
      <c r="C882" s="0" t="n">
        <f aca="false">G882</f>
        <v>31.7576365990096</v>
      </c>
      <c r="D882" s="0" t="n">
        <f aca="false">(C882+C881)/2</f>
        <v>31.758654610245</v>
      </c>
      <c r="E882" s="0" t="n">
        <f aca="false">F882*$F$9</f>
        <v>7.75768336865955</v>
      </c>
      <c r="F882" s="0" t="n">
        <f aca="false">(C881-C882)/0.5</f>
        <v>0.00407204494155877</v>
      </c>
      <c r="G882" s="0" t="n">
        <f aca="false">G881-L881</f>
        <v>31.7576365990096</v>
      </c>
      <c r="H882" s="0" t="n">
        <f aca="false">G882*G882</f>
        <v>1008.54748235476</v>
      </c>
      <c r="I882" s="0" t="n">
        <f aca="false">1000*COUNT(Q$24:Q882)/N$16</f>
        <v>138.236240746701</v>
      </c>
      <c r="J882" s="0" t="n">
        <f aca="false">$F$22*H882+$E$22*G882+$D$22</f>
        <v>765.401393246384</v>
      </c>
      <c r="K882" s="0" t="n">
        <f aca="false">J882/$F$9</f>
        <v>0.401762836083566</v>
      </c>
      <c r="L882" s="0" t="n">
        <f aca="false">K882*M882</f>
        <v>0.00203596576734628</v>
      </c>
      <c r="M882" s="0" t="n">
        <f aca="false">N882</f>
        <v>0.0050675811311796</v>
      </c>
      <c r="N882" s="0" t="n">
        <f aca="false">3600/(B882*N$15)</f>
        <v>0.0050675811311796</v>
      </c>
      <c r="O882" s="0" t="n">
        <f aca="false">ROUND(A882*P$13,0)</f>
        <v>1060363</v>
      </c>
      <c r="P882" s="0" t="n">
        <f aca="false">O882-O881</f>
        <v>1267</v>
      </c>
      <c r="Q882" s="0" t="n">
        <f aca="false">F$9*(Q$23-P$13*1000/(P882*N$16))*P$13/SUM(P$24:P882)</f>
        <v>797.227730180904</v>
      </c>
      <c r="R882" s="0" t="n">
        <f aca="false">F$9*((Q$23^2 - (P$13*1000/(P882*N$16))^2)/2)/(1000*COUNT(Q$24:Q882)/N$16)</f>
        <v>797.504838419229</v>
      </c>
    </row>
    <row r="883" customFormat="false" ht="13.8" hidden="false" customHeight="false" outlineLevel="0" collapsed="false">
      <c r="A883" s="0" t="n">
        <f aca="false">SUM(M$23:M883)</f>
        <v>4.24651937901162</v>
      </c>
      <c r="B883" s="0" t="n">
        <f aca="false">C883*3600/1609.344</f>
        <v>71.0352555324855</v>
      </c>
      <c r="C883" s="0" t="n">
        <f aca="false">G883</f>
        <v>31.7556006332423</v>
      </c>
      <c r="D883" s="0" t="n">
        <f aca="false">(C883+C882)/2</f>
        <v>31.756618616126</v>
      </c>
      <c r="E883" s="0" t="n">
        <f aca="false">F883*$F$9</f>
        <v>7.7574673163813</v>
      </c>
      <c r="F883" s="0" t="n">
        <f aca="false">(C882-C883)/0.5</f>
        <v>0.0040719315346891</v>
      </c>
      <c r="G883" s="0" t="n">
        <f aca="false">G882-L882</f>
        <v>31.7556006332423</v>
      </c>
      <c r="H883" s="0" t="n">
        <f aca="false">G883*G883</f>
        <v>1008.41817157798</v>
      </c>
      <c r="I883" s="0" t="n">
        <f aca="false">1000*COUNT(Q$24:Q883)/N$16</f>
        <v>138.397167685871</v>
      </c>
      <c r="J883" s="0" t="n">
        <f aca="false">$F$22*H883+$E$22*G883+$D$22</f>
        <v>765.331009906326</v>
      </c>
      <c r="K883" s="0" t="n">
        <f aca="false">J883/$F$9</f>
        <v>0.401725891533211</v>
      </c>
      <c r="L883" s="0" t="n">
        <f aca="false">K883*M883</f>
        <v>0.00203590906892449</v>
      </c>
      <c r="M883" s="0" t="n">
        <f aca="false">N883</f>
        <v>0.00506790603203175</v>
      </c>
      <c r="N883" s="0" t="n">
        <f aca="false">3600/(B883*N$15)</f>
        <v>0.00506790603203175</v>
      </c>
      <c r="O883" s="0" t="n">
        <f aca="false">ROUND(A883*P$13,0)</f>
        <v>1061630</v>
      </c>
      <c r="P883" s="0" t="n">
        <f aca="false">O883-O882</f>
        <v>1267</v>
      </c>
      <c r="Q883" s="0" t="n">
        <f aca="false">F$9*(Q$23-P$13*1000/(P883*N$16))*P$13/SUM(P$24:P883)</f>
        <v>796.275203815053</v>
      </c>
      <c r="R883" s="0" t="n">
        <f aca="false">F$9*((Q$23^2 - (P$13*1000/(P883*N$16))^2)/2)/(1000*COUNT(Q$24:Q883)/N$16)</f>
        <v>796.577507211765</v>
      </c>
    </row>
    <row r="884" customFormat="false" ht="13.8" hidden="false" customHeight="false" outlineLevel="0" collapsed="false">
      <c r="A884" s="0" t="n">
        <f aca="false">SUM(M$23:M884)</f>
        <v>4.25158760997712</v>
      </c>
      <c r="B884" s="0" t="n">
        <f aca="false">C884*3600/1609.344</f>
        <v>71.0307013336019</v>
      </c>
      <c r="C884" s="0" t="n">
        <f aca="false">G884</f>
        <v>31.7535647241734</v>
      </c>
      <c r="D884" s="0" t="n">
        <f aca="false">(C884+C883)/2</f>
        <v>31.7545826787078</v>
      </c>
      <c r="E884" s="0" t="n">
        <f aca="false">F884*$F$9</f>
        <v>7.75725128321674</v>
      </c>
      <c r="F884" s="0" t="n">
        <f aca="false">(C883-C884)/0.5</f>
        <v>0.00407181813785229</v>
      </c>
      <c r="G884" s="0" t="n">
        <f aca="false">G883-L883</f>
        <v>31.7535647241734</v>
      </c>
      <c r="H884" s="0" t="n">
        <f aca="false">G884*G884</f>
        <v>1008.28887269227</v>
      </c>
      <c r="I884" s="0" t="n">
        <f aca="false">1000*COUNT(Q$24:Q884)/N$16</f>
        <v>138.55809462504</v>
      </c>
      <c r="J884" s="0" t="n">
        <f aca="false">$F$22*H884+$E$22*G884+$D$22</f>
        <v>765.260632548895</v>
      </c>
      <c r="K884" s="0" t="n">
        <f aca="false">J884/$F$9</f>
        <v>0.401688950123165</v>
      </c>
      <c r="L884" s="0" t="n">
        <f aca="false">K884*M884</f>
        <v>0.0020358523755126</v>
      </c>
      <c r="M884" s="0" t="n">
        <f aca="false">N884</f>
        <v>0.00506823096549799</v>
      </c>
      <c r="N884" s="0" t="n">
        <f aca="false">3600/(B884*N$15)</f>
        <v>0.00506823096549799</v>
      </c>
      <c r="O884" s="0" t="n">
        <f aca="false">ROUND(A884*P$13,0)</f>
        <v>1062897</v>
      </c>
      <c r="P884" s="0" t="n">
        <f aca="false">O884-O883</f>
        <v>1267</v>
      </c>
      <c r="Q884" s="0" t="n">
        <f aca="false">F$9*(Q$23-P$13*1000/(P884*N$16))*P$13/SUM(P$24:P884)</f>
        <v>795.324950886738</v>
      </c>
      <c r="R884" s="0" t="n">
        <f aca="false">F$9*((Q$23^2 - (P$13*1000/(P884*N$16))^2)/2)/(1000*COUNT(Q$24:Q884)/N$16)</f>
        <v>795.65233008376</v>
      </c>
    </row>
    <row r="885" customFormat="false" ht="13.8" hidden="false" customHeight="false" outlineLevel="0" collapsed="false">
      <c r="A885" s="0" t="n">
        <f aca="false">SUM(M$23:M885)</f>
        <v>4.25665616590871</v>
      </c>
      <c r="B885" s="0" t="n">
        <f aca="false">C885*3600/1609.344</f>
        <v>71.0261472615378</v>
      </c>
      <c r="C885" s="0" t="n">
        <f aca="false">G885</f>
        <v>31.7515288717979</v>
      </c>
      <c r="D885" s="0" t="n">
        <f aca="false">(C885+C884)/2</f>
        <v>31.7525467979856</v>
      </c>
      <c r="E885" s="0" t="n">
        <f aca="false">F885*$F$9</f>
        <v>7.75703526912525</v>
      </c>
      <c r="F885" s="0" t="n">
        <f aca="false">(C884-C885)/0.5</f>
        <v>0.00407170475102703</v>
      </c>
      <c r="G885" s="0" t="n">
        <f aca="false">G884-L884</f>
        <v>31.7515288717979</v>
      </c>
      <c r="H885" s="0" t="n">
        <f aca="false">G885*G885</f>
        <v>1008.15958569661</v>
      </c>
      <c r="I885" s="0" t="n">
        <f aca="false">1000*COUNT(Q$24:Q885)/N$16</f>
        <v>138.71902156421</v>
      </c>
      <c r="J885" s="0" t="n">
        <f aca="false">$F$22*H885+$E$22*G885+$D$22</f>
        <v>765.190261173583</v>
      </c>
      <c r="K885" s="0" t="n">
        <f aca="false">J885/$F$9</f>
        <v>0.401652011853162</v>
      </c>
      <c r="L885" s="0" t="n">
        <f aca="false">K885*M885</f>
        <v>0.00203579568711084</v>
      </c>
      <c r="M885" s="0" t="n">
        <f aca="false">N885</f>
        <v>0.00506855593158363</v>
      </c>
      <c r="N885" s="0" t="n">
        <f aca="false">3600/(B885*N$15)</f>
        <v>0.00506855593158363</v>
      </c>
      <c r="O885" s="0" t="n">
        <f aca="false">ROUND(A885*P$13,0)</f>
        <v>1064164</v>
      </c>
      <c r="P885" s="0" t="n">
        <f aca="false">O885-O884</f>
        <v>1267</v>
      </c>
      <c r="Q885" s="0" t="n">
        <f aca="false">F$9*(Q$23-P$13*1000/(P885*N$16))*P$13/SUM(P$24:P885)</f>
        <v>794.376963266486</v>
      </c>
      <c r="R885" s="0" t="n">
        <f aca="false">F$9*((Q$23^2 - (P$13*1000/(P885*N$16))^2)/2)/(1000*COUNT(Q$24:Q885)/N$16)</f>
        <v>794.729299538419</v>
      </c>
    </row>
    <row r="886" customFormat="false" ht="13.8" hidden="false" customHeight="false" outlineLevel="0" collapsed="false">
      <c r="A886" s="0" t="n">
        <f aca="false">SUM(M$23:M886)</f>
        <v>4.261725046839</v>
      </c>
      <c r="B886" s="0" t="n">
        <f aca="false">C886*3600/1609.344</f>
        <v>71.0215933162821</v>
      </c>
      <c r="C886" s="0" t="n">
        <f aca="false">G886</f>
        <v>31.7494930761107</v>
      </c>
      <c r="D886" s="0" t="n">
        <f aca="false">(C886+C885)/2</f>
        <v>31.7505109739543</v>
      </c>
      <c r="E886" s="0" t="n">
        <f aca="false">F886*$F$9</f>
        <v>7.75681927412036</v>
      </c>
      <c r="F886" s="0" t="n">
        <f aca="false">(C885-C886)/0.5</f>
        <v>0.00407159137422042</v>
      </c>
      <c r="G886" s="0" t="n">
        <f aca="false">G885-L885</f>
        <v>31.7494930761107</v>
      </c>
      <c r="H886" s="0" t="n">
        <f aca="false">G886*G886</f>
        <v>1008.03031059</v>
      </c>
      <c r="I886" s="0" t="n">
        <f aca="false">1000*COUNT(Q$24:Q886)/N$16</f>
        <v>138.879948503379</v>
      </c>
      <c r="J886" s="0" t="n">
        <f aca="false">$F$22*H886+$E$22*G886+$D$22</f>
        <v>765.119895779881</v>
      </c>
      <c r="K886" s="0" t="n">
        <f aca="false">J886/$F$9</f>
        <v>0.401615076722935</v>
      </c>
      <c r="L886" s="0" t="n">
        <f aca="false">K886*M886</f>
        <v>0.00203573900371946</v>
      </c>
      <c r="M886" s="0" t="n">
        <f aca="false">N886</f>
        <v>0.00506888093029403</v>
      </c>
      <c r="N886" s="0" t="n">
        <f aca="false">3600/(B886*N$15)</f>
        <v>0.00506888093029403</v>
      </c>
      <c r="O886" s="0" t="n">
        <f aca="false">ROUND(A886*P$13,0)</f>
        <v>1065431</v>
      </c>
      <c r="P886" s="0" t="n">
        <f aca="false">O886-O885</f>
        <v>1267</v>
      </c>
      <c r="Q886" s="0" t="n">
        <f aca="false">F$9*(Q$23-P$13*1000/(P886*N$16))*P$13/SUM(P$24:P886)</f>
        <v>793.431232863539</v>
      </c>
      <c r="R886" s="0" t="n">
        <f aca="false">F$9*((Q$23^2 - (P$13*1000/(P886*N$16))^2)/2)/(1000*COUNT(Q$24:Q886)/N$16)</f>
        <v>793.808408113694</v>
      </c>
    </row>
    <row r="887" customFormat="false" ht="13.8" hidden="false" customHeight="false" outlineLevel="0" collapsed="false">
      <c r="A887" s="0" t="n">
        <f aca="false">SUM(M$23:M887)</f>
        <v>4.26679425280063</v>
      </c>
      <c r="B887" s="0" t="n">
        <f aca="false">C887*3600/1609.344</f>
        <v>71.0170394978235</v>
      </c>
      <c r="C887" s="0" t="n">
        <f aca="false">G887</f>
        <v>31.747457337107</v>
      </c>
      <c r="D887" s="0" t="n">
        <f aca="false">(C887+C886)/2</f>
        <v>31.7484752066089</v>
      </c>
      <c r="E887" s="0" t="n">
        <f aca="false">F887*$F$9</f>
        <v>7.75660329821563</v>
      </c>
      <c r="F887" s="0" t="n">
        <f aca="false">(C886-C887)/0.5</f>
        <v>0.00407147800743957</v>
      </c>
      <c r="G887" s="0" t="n">
        <f aca="false">G886-L886</f>
        <v>31.747457337107</v>
      </c>
      <c r="H887" s="0" t="n">
        <f aca="false">G887*G887</f>
        <v>1007.90104737143</v>
      </c>
      <c r="I887" s="0" t="n">
        <f aca="false">1000*COUNT(Q$24:Q887)/N$16</f>
        <v>139.040875442549</v>
      </c>
      <c r="J887" s="0" t="n">
        <f aca="false">$F$22*H887+$E$22*G887+$D$22</f>
        <v>765.04953636728</v>
      </c>
      <c r="K887" s="0" t="n">
        <f aca="false">J887/$F$9</f>
        <v>0.401578144732216</v>
      </c>
      <c r="L887" s="0" t="n">
        <f aca="false">K887*M887</f>
        <v>0.00203568232533867</v>
      </c>
      <c r="M887" s="0" t="n">
        <f aca="false">N887</f>
        <v>0.0050692059616345</v>
      </c>
      <c r="N887" s="0" t="n">
        <f aca="false">3600/(B887*N$15)</f>
        <v>0.0050692059616345</v>
      </c>
      <c r="O887" s="0" t="n">
        <f aca="false">ROUND(A887*P$13,0)</f>
        <v>1066699</v>
      </c>
      <c r="P887" s="0" t="n">
        <f aca="false">O887-O886</f>
        <v>1268</v>
      </c>
      <c r="Q887" s="0" t="n">
        <f aca="false">F$9*(Q$23-P$13*1000/(P887*N$16))*P$13/SUM(P$24:P887)</f>
        <v>803.680854191378</v>
      </c>
      <c r="R887" s="0" t="n">
        <f aca="false">F$9*((Q$23^2 - (P$13*1000/(P887*N$16))^2)/2)/(1000*COUNT(Q$24:Q887)/N$16)</f>
        <v>803.78072327292</v>
      </c>
    </row>
    <row r="888" customFormat="false" ht="13.8" hidden="false" customHeight="false" outlineLevel="0" collapsed="false">
      <c r="A888" s="0" t="n">
        <f aca="false">SUM(M$23:M888)</f>
        <v>4.27186378382624</v>
      </c>
      <c r="B888" s="0" t="n">
        <f aca="false">C888*3600/1609.344</f>
        <v>71.0124858061509</v>
      </c>
      <c r="C888" s="0" t="n">
        <f aca="false">G888</f>
        <v>31.7454216547817</v>
      </c>
      <c r="D888" s="0" t="n">
        <f aca="false">(C888+C887)/2</f>
        <v>31.7464394959444</v>
      </c>
      <c r="E888" s="0" t="n">
        <f aca="false">F888*$F$9</f>
        <v>7.75638734139751</v>
      </c>
      <c r="F888" s="0" t="n">
        <f aca="false">(C887-C888)/0.5</f>
        <v>0.00407136465067737</v>
      </c>
      <c r="G888" s="0" t="n">
        <f aca="false">G887-L887</f>
        <v>31.7454216547817</v>
      </c>
      <c r="H888" s="0" t="n">
        <f aca="false">G888*G888</f>
        <v>1007.77179603988</v>
      </c>
      <c r="I888" s="0" t="n">
        <f aca="false">1000*COUNT(Q$24:Q888)/N$16</f>
        <v>139.201802381719</v>
      </c>
      <c r="J888" s="0" t="n">
        <f aca="false">$F$22*H888+$E$22*G888+$D$22</f>
        <v>764.979182935271</v>
      </c>
      <c r="K888" s="0" t="n">
        <f aca="false">J888/$F$9</f>
        <v>0.401541215880738</v>
      </c>
      <c r="L888" s="0" t="n">
        <f aca="false">K888*M888</f>
        <v>0.00203562565196872</v>
      </c>
      <c r="M888" s="0" t="n">
        <f aca="false">N888</f>
        <v>0.0050695310256104</v>
      </c>
      <c r="N888" s="0" t="n">
        <f aca="false">3600/(B888*N$15)</f>
        <v>0.0050695310256104</v>
      </c>
      <c r="O888" s="0" t="n">
        <f aca="false">ROUND(A888*P$13,0)</f>
        <v>1067966</v>
      </c>
      <c r="P888" s="0" t="n">
        <f aca="false">O888-O887</f>
        <v>1267</v>
      </c>
      <c r="Q888" s="0" t="n">
        <f aca="false">F$9*(Q$23-P$13*1000/(P888*N$16))*P$13/SUM(P$24:P888)</f>
        <v>791.545769532959</v>
      </c>
      <c r="R888" s="0" t="n">
        <f aca="false">F$9*((Q$23^2 - (P$13*1000/(P888*N$16))^2)/2)/(1000*COUNT(Q$24:Q888)/N$16)</f>
        <v>791.973012950425</v>
      </c>
    </row>
    <row r="889" customFormat="false" ht="13.8" hidden="false" customHeight="false" outlineLevel="0" collapsed="false">
      <c r="A889" s="0" t="n">
        <f aca="false">SUM(M$23:M889)</f>
        <v>4.27693363994847</v>
      </c>
      <c r="B889" s="0" t="n">
        <f aca="false">C889*3600/1609.344</f>
        <v>71.007932241253</v>
      </c>
      <c r="C889" s="0" t="n">
        <f aca="false">G889</f>
        <v>31.7433860291297</v>
      </c>
      <c r="D889" s="0" t="n">
        <f aca="false">(C889+C888)/2</f>
        <v>31.7444038419557</v>
      </c>
      <c r="E889" s="0" t="n">
        <f aca="false">F889*$F$9</f>
        <v>7.75617140367953</v>
      </c>
      <c r="F889" s="0" t="n">
        <f aca="false">(C888-C889)/0.5</f>
        <v>0.00407125130394093</v>
      </c>
      <c r="G889" s="0" t="n">
        <f aca="false">G888-L888</f>
        <v>31.7433860291297</v>
      </c>
      <c r="H889" s="0" t="n">
        <f aca="false">G889*G889</f>
        <v>1007.64255659435</v>
      </c>
      <c r="I889" s="0" t="n">
        <f aca="false">1000*COUNT(Q$24:Q889)/N$16</f>
        <v>139.362729320888</v>
      </c>
      <c r="J889" s="0" t="n">
        <f aca="false">$F$22*H889+$E$22*G889+$D$22</f>
        <v>764.908835483344</v>
      </c>
      <c r="K889" s="0" t="n">
        <f aca="false">J889/$F$9</f>
        <v>0.401504290168233</v>
      </c>
      <c r="L889" s="0" t="n">
        <f aca="false">K889*M889</f>
        <v>0.00203556898360984</v>
      </c>
      <c r="M889" s="0" t="n">
        <f aca="false">N889</f>
        <v>0.00506985612222705</v>
      </c>
      <c r="N889" s="0" t="n">
        <f aca="false">3600/(B889*N$15)</f>
        <v>0.00506985612222705</v>
      </c>
      <c r="O889" s="0" t="n">
        <f aca="false">ROUND(A889*P$13,0)</f>
        <v>1069233</v>
      </c>
      <c r="P889" s="0" t="n">
        <f aca="false">O889-O888</f>
        <v>1267</v>
      </c>
      <c r="Q889" s="0" t="n">
        <f aca="false">F$9*(Q$23-P$13*1000/(P889*N$16))*P$13/SUM(P$24:P889)</f>
        <v>790.606764380498</v>
      </c>
      <c r="R889" s="0" t="n">
        <f aca="false">F$9*((Q$23^2 - (P$13*1000/(P889*N$16))^2)/2)/(1000*COUNT(Q$24:Q889)/N$16)</f>
        <v>791.05849445972</v>
      </c>
    </row>
    <row r="890" customFormat="false" ht="13.8" hidden="false" customHeight="false" outlineLevel="0" collapsed="false">
      <c r="A890" s="0" t="n">
        <f aca="false">SUM(M$23:M890)</f>
        <v>4.28200382119996</v>
      </c>
      <c r="B890" s="0" t="n">
        <f aca="false">C890*3600/1609.344</f>
        <v>71.0033788031185</v>
      </c>
      <c r="C890" s="0" t="n">
        <f aca="false">G890</f>
        <v>31.7413504601461</v>
      </c>
      <c r="D890" s="0" t="n">
        <f aca="false">(C890+C889)/2</f>
        <v>31.7423682446379</v>
      </c>
      <c r="E890" s="0" t="n">
        <f aca="false">F890*$F$9</f>
        <v>7.75595548504816</v>
      </c>
      <c r="F890" s="0" t="n">
        <f aca="false">(C889-C890)/0.5</f>
        <v>0.00407113796722314</v>
      </c>
      <c r="G890" s="0" t="n">
        <f aca="false">G889-L889</f>
        <v>31.7413504601461</v>
      </c>
      <c r="H890" s="0" t="n">
        <f aca="false">G890*G890</f>
        <v>1007.51332903382</v>
      </c>
      <c r="I890" s="0" t="n">
        <f aca="false">1000*COUNT(Q$24:Q890)/N$16</f>
        <v>139.523656260058</v>
      </c>
      <c r="J890" s="0" t="n">
        <f aca="false">$F$22*H890+$E$22*G890+$D$22</f>
        <v>764.83849401099</v>
      </c>
      <c r="K890" s="0" t="n">
        <f aca="false">J890/$F$9</f>
        <v>0.401467367594436</v>
      </c>
      <c r="L890" s="0" t="n">
        <f aca="false">K890*M890</f>
        <v>0.00203551232026227</v>
      </c>
      <c r="M890" s="0" t="n">
        <f aca="false">N890</f>
        <v>0.0050701812514898</v>
      </c>
      <c r="N890" s="0" t="n">
        <f aca="false">3600/(B890*N$15)</f>
        <v>0.0050701812514898</v>
      </c>
      <c r="O890" s="0" t="n">
        <f aca="false">ROUND(A890*P$13,0)</f>
        <v>1070501</v>
      </c>
      <c r="P890" s="0" t="n">
        <f aca="false">O890-O889</f>
        <v>1268</v>
      </c>
      <c r="Q890" s="0" t="n">
        <f aca="false">F$9*(Q$23-P$13*1000/(P890*N$16))*P$13/SUM(P$24:P890)</f>
        <v>800.823291533497</v>
      </c>
      <c r="R890" s="0" t="n">
        <f aca="false">F$9*((Q$23^2 - (P$13*1000/(P890*N$16))^2)/2)/(1000*COUNT(Q$24:Q890)/N$16)</f>
        <v>800.999475095505</v>
      </c>
    </row>
    <row r="891" customFormat="false" ht="13.8" hidden="false" customHeight="false" outlineLevel="0" collapsed="false">
      <c r="A891" s="0" t="n">
        <f aca="false">SUM(M$23:M891)</f>
        <v>4.28707432761336</v>
      </c>
      <c r="B891" s="0" t="n">
        <f aca="false">C891*3600/1609.344</f>
        <v>70.9988254917364</v>
      </c>
      <c r="C891" s="0" t="n">
        <f aca="false">G891</f>
        <v>31.7393149478259</v>
      </c>
      <c r="D891" s="0" t="n">
        <f aca="false">(C891+C890)/2</f>
        <v>31.740332703986</v>
      </c>
      <c r="E891" s="0" t="n">
        <f aca="false">F891*$F$9</f>
        <v>7.7557395855034</v>
      </c>
      <c r="F891" s="0" t="n">
        <f aca="false">(C890-C891)/0.5</f>
        <v>0.004071024640524</v>
      </c>
      <c r="G891" s="0" t="n">
        <f aca="false">G890-L890</f>
        <v>31.7393149478259</v>
      </c>
      <c r="H891" s="0" t="n">
        <f aca="false">G891*G891</f>
        <v>1007.38411335728</v>
      </c>
      <c r="I891" s="0" t="n">
        <f aca="false">1000*COUNT(Q$24:Q891)/N$16</f>
        <v>139.684583199228</v>
      </c>
      <c r="J891" s="0" t="n">
        <f aca="false">$F$22*H891+$E$22*G891+$D$22</f>
        <v>764.768158517702</v>
      </c>
      <c r="K891" s="0" t="n">
        <f aca="false">J891/$F$9</f>
        <v>0.401430448159077</v>
      </c>
      <c r="L891" s="0" t="n">
        <f aca="false">K891*M891</f>
        <v>0.00203545566192624</v>
      </c>
      <c r="M891" s="0" t="n">
        <f aca="false">N891</f>
        <v>0.00507050641340399</v>
      </c>
      <c r="N891" s="0" t="n">
        <f aca="false">3600/(B891*N$15)</f>
        <v>0.00507050641340399</v>
      </c>
      <c r="O891" s="0" t="n">
        <f aca="false">ROUND(A891*P$13,0)</f>
        <v>1071769</v>
      </c>
      <c r="P891" s="0" t="n">
        <f aca="false">O891-O890</f>
        <v>1268</v>
      </c>
      <c r="Q891" s="0" t="n">
        <f aca="false">F$9*(Q$23-P$13*1000/(P891*N$16))*P$13/SUM(P$24:P891)</f>
        <v>799.874782905221</v>
      </c>
      <c r="R891" s="0" t="n">
        <f aca="false">F$9*((Q$23^2 - (P$13*1000/(P891*N$16))^2)/2)/(1000*COUNT(Q$24:Q891)/N$16)</f>
        <v>800.076664640326</v>
      </c>
    </row>
    <row r="892" customFormat="false" ht="13.8" hidden="false" customHeight="false" outlineLevel="0" collapsed="false">
      <c r="A892" s="0" t="n">
        <f aca="false">SUM(M$23:M892)</f>
        <v>4.29214515922134</v>
      </c>
      <c r="B892" s="0" t="n">
        <f aca="false">C892*3600/1609.344</f>
        <v>70.9942723070954</v>
      </c>
      <c r="C892" s="0" t="n">
        <f aca="false">G892</f>
        <v>31.7372794921639</v>
      </c>
      <c r="D892" s="0" t="n">
        <f aca="false">(C892+C891)/2</f>
        <v>31.7382972199949</v>
      </c>
      <c r="E892" s="0" t="n">
        <f aca="false">F892*$F$9</f>
        <v>7.75552370505879</v>
      </c>
      <c r="F892" s="0" t="n">
        <f aca="false">(C891-C892)/0.5</f>
        <v>0.00407091132385062</v>
      </c>
      <c r="G892" s="0" t="n">
        <f aca="false">G891-L891</f>
        <v>31.7372794921639</v>
      </c>
      <c r="H892" s="0" t="n">
        <f aca="false">G892*G892</f>
        <v>1007.25490956373</v>
      </c>
      <c r="I892" s="0" t="n">
        <f aca="false">1000*COUNT(Q$24:Q892)/N$16</f>
        <v>139.845510138397</v>
      </c>
      <c r="J892" s="0" t="n">
        <f aca="false">$F$22*H892+$E$22*G892+$D$22</f>
        <v>764.697829002968</v>
      </c>
      <c r="K892" s="0" t="n">
        <f aca="false">J892/$F$9</f>
        <v>0.401393531861891</v>
      </c>
      <c r="L892" s="0" t="n">
        <f aca="false">K892*M892</f>
        <v>0.00203539900860198</v>
      </c>
      <c r="M892" s="0" t="n">
        <f aca="false">N892</f>
        <v>0.00507083160797495</v>
      </c>
      <c r="N892" s="0" t="n">
        <f aca="false">3600/(B892*N$15)</f>
        <v>0.00507083160797495</v>
      </c>
      <c r="O892" s="0" t="n">
        <f aca="false">ROUND(A892*P$13,0)</f>
        <v>1073036</v>
      </c>
      <c r="P892" s="0" t="n">
        <f aca="false">O892-O891</f>
        <v>1267</v>
      </c>
      <c r="Q892" s="0" t="n">
        <f aca="false">F$9*(Q$23-P$13*1000/(P892*N$16))*P$13/SUM(P$24:P892)</f>
        <v>787.801598734878</v>
      </c>
      <c r="R892" s="0" t="n">
        <f aca="false">F$9*((Q$23^2 - (P$13*1000/(P892*N$16))^2)/2)/(1000*COUNT(Q$24:Q892)/N$16)</f>
        <v>788.327567551344</v>
      </c>
    </row>
    <row r="893" customFormat="false" ht="13.8" hidden="false" customHeight="false" outlineLevel="0" collapsed="false">
      <c r="A893" s="0" t="n">
        <f aca="false">SUM(M$23:M893)</f>
        <v>4.29721631605655</v>
      </c>
      <c r="B893" s="0" t="n">
        <f aca="false">C893*3600/1609.344</f>
        <v>70.9897192491842</v>
      </c>
      <c r="C893" s="0" t="n">
        <f aca="false">G893</f>
        <v>31.7352440931553</v>
      </c>
      <c r="D893" s="0" t="n">
        <f aca="false">(C893+C892)/2</f>
        <v>31.7362617926596</v>
      </c>
      <c r="E893" s="0" t="n">
        <f aca="false">F893*$F$9</f>
        <v>7.75530784371433</v>
      </c>
      <c r="F893" s="0" t="n">
        <f aca="false">(C892-C893)/0.5</f>
        <v>0.004070798017203</v>
      </c>
      <c r="G893" s="0" t="n">
        <f aca="false">G892-L892</f>
        <v>31.7352440931553</v>
      </c>
      <c r="H893" s="0" t="n">
        <f aca="false">G893*G893</f>
        <v>1007.12571765215</v>
      </c>
      <c r="I893" s="0" t="n">
        <f aca="false">1000*COUNT(Q$24:Q893)/N$16</f>
        <v>140.006437077567</v>
      </c>
      <c r="J893" s="0" t="n">
        <f aca="false">$F$22*H893+$E$22*G893+$D$22</f>
        <v>764.627505466282</v>
      </c>
      <c r="K893" s="0" t="n">
        <f aca="false">J893/$F$9</f>
        <v>0.401356618702611</v>
      </c>
      <c r="L893" s="0" t="n">
        <f aca="false">K893*M893</f>
        <v>0.00203534236028973</v>
      </c>
      <c r="M893" s="0" t="n">
        <f aca="false">N893</f>
        <v>0.00507115683520803</v>
      </c>
      <c r="N893" s="0" t="n">
        <f aca="false">3600/(B893*N$15)</f>
        <v>0.00507115683520803</v>
      </c>
      <c r="O893" s="0" t="n">
        <f aca="false">ROUND(A893*P$13,0)</f>
        <v>1074304</v>
      </c>
      <c r="P893" s="0" t="n">
        <f aca="false">O893-O892</f>
        <v>1268</v>
      </c>
      <c r="Q893" s="0" t="n">
        <f aca="false">F$9*(Q$23-P$13*1000/(P893*N$16))*P$13/SUM(P$24:P893)</f>
        <v>797.985233919601</v>
      </c>
      <c r="R893" s="0" t="n">
        <f aca="false">F$9*((Q$23^2 - (P$13*1000/(P893*N$16))^2)/2)/(1000*COUNT(Q$24:Q893)/N$16)</f>
        <v>798.237407940004</v>
      </c>
    </row>
    <row r="894" customFormat="false" ht="13.8" hidden="false" customHeight="false" outlineLevel="0" collapsed="false">
      <c r="A894" s="0" t="n">
        <f aca="false">SUM(M$23:M894)</f>
        <v>4.30228779815166</v>
      </c>
      <c r="B894" s="0" t="n">
        <f aca="false">C894*3600/1609.344</f>
        <v>70.9851663179918</v>
      </c>
      <c r="C894" s="0" t="n">
        <f aca="false">G894</f>
        <v>31.733208750795</v>
      </c>
      <c r="D894" s="0" t="n">
        <f aca="false">(C894+C893)/2</f>
        <v>31.7342264219752</v>
      </c>
      <c r="E894" s="0" t="n">
        <f aca="false">F894*$F$9</f>
        <v>7.75509200147001</v>
      </c>
      <c r="F894" s="0" t="n">
        <f aca="false">(C893-C894)/0.5</f>
        <v>0.00407068472058114</v>
      </c>
      <c r="G894" s="0" t="n">
        <f aca="false">G893-L893</f>
        <v>31.733208750795</v>
      </c>
      <c r="H894" s="0" t="n">
        <f aca="false">G894*G894</f>
        <v>1006.99653762153</v>
      </c>
      <c r="I894" s="0" t="n">
        <f aca="false">1000*COUNT(Q$24:Q894)/N$16</f>
        <v>140.167364016736</v>
      </c>
      <c r="J894" s="0" t="n">
        <f aca="false">$F$22*H894+$E$22*G894+$D$22</f>
        <v>764.557187907133</v>
      </c>
      <c r="K894" s="0" t="n">
        <f aca="false">J894/$F$9</f>
        <v>0.401319708680968</v>
      </c>
      <c r="L894" s="0" t="n">
        <f aca="false">K894*M894</f>
        <v>0.00203528571698972</v>
      </c>
      <c r="M894" s="0" t="n">
        <f aca="false">N894</f>
        <v>0.00507148209510858</v>
      </c>
      <c r="N894" s="0" t="n">
        <f aca="false">3600/(B894*N$15)</f>
        <v>0.00507148209510858</v>
      </c>
      <c r="O894" s="0" t="n">
        <f aca="false">ROUND(A894*P$13,0)</f>
        <v>1075572</v>
      </c>
      <c r="P894" s="0" t="n">
        <f aca="false">O894-O893</f>
        <v>1268</v>
      </c>
      <c r="Q894" s="0" t="n">
        <f aca="false">F$9*(Q$23-P$13*1000/(P894*N$16))*P$13/SUM(P$24:P894)</f>
        <v>797.043432312141</v>
      </c>
      <c r="R894" s="0" t="n">
        <f aca="false">F$9*((Q$23^2 - (P$13*1000/(P894*N$16))^2)/2)/(1000*COUNT(Q$24:Q894)/N$16)</f>
        <v>797.320947081289</v>
      </c>
    </row>
    <row r="895" customFormat="false" ht="13.8" hidden="false" customHeight="false" outlineLevel="0" collapsed="false">
      <c r="A895" s="0" t="n">
        <f aca="false">SUM(M$23:M895)</f>
        <v>4.30735960553934</v>
      </c>
      <c r="B895" s="0" t="n">
        <f aca="false">C895*3600/1609.344</f>
        <v>70.9806135135067</v>
      </c>
      <c r="C895" s="0" t="n">
        <f aca="false">G895</f>
        <v>31.731173465078</v>
      </c>
      <c r="D895" s="0" t="n">
        <f aca="false">(C895+C894)/2</f>
        <v>31.7321911079365</v>
      </c>
      <c r="E895" s="0" t="n">
        <f aca="false">F895*$F$9</f>
        <v>7.75487617831231</v>
      </c>
      <c r="F895" s="0" t="n">
        <f aca="false">(C894-C895)/0.5</f>
        <v>0.00407057143397793</v>
      </c>
      <c r="G895" s="0" t="n">
        <f aca="false">G894-L894</f>
        <v>31.731173465078</v>
      </c>
      <c r="H895" s="0" t="n">
        <f aca="false">G895*G895</f>
        <v>1006.86736947087</v>
      </c>
      <c r="I895" s="0" t="n">
        <f aca="false">1000*COUNT(Q$24:Q895)/N$16</f>
        <v>140.328290955906</v>
      </c>
      <c r="J895" s="0" t="n">
        <f aca="false">$F$22*H895+$E$22*G895+$D$22</f>
        <v>764.486876325013</v>
      </c>
      <c r="K895" s="0" t="n">
        <f aca="false">J895/$F$9</f>
        <v>0.401282801796696</v>
      </c>
      <c r="L895" s="0" t="n">
        <f aca="false">K895*M895</f>
        <v>0.00203522907870219</v>
      </c>
      <c r="M895" s="0" t="n">
        <f aca="false">N895</f>
        <v>0.00507180738768194</v>
      </c>
      <c r="N895" s="0" t="n">
        <f aca="false">3600/(B895*N$15)</f>
        <v>0.00507180738768194</v>
      </c>
      <c r="O895" s="0" t="n">
        <f aca="false">ROUND(A895*P$13,0)</f>
        <v>1076840</v>
      </c>
      <c r="P895" s="0" t="n">
        <f aca="false">O895-O894</f>
        <v>1268</v>
      </c>
      <c r="Q895" s="0" t="n">
        <f aca="false">F$9*(Q$23-P$13*1000/(P895*N$16))*P$13/SUM(P$24:P895)</f>
        <v>796.103851158435</v>
      </c>
      <c r="R895" s="0" t="n">
        <f aca="false">F$9*((Q$23^2 - (P$13*1000/(P895*N$16))^2)/2)/(1000*COUNT(Q$24:Q895)/N$16)</f>
        <v>796.406588197022</v>
      </c>
    </row>
    <row r="896" customFormat="false" ht="13.8" hidden="false" customHeight="false" outlineLevel="0" collapsed="false">
      <c r="A896" s="0" t="n">
        <f aca="false">SUM(M$23:M896)</f>
        <v>4.31243173825227</v>
      </c>
      <c r="B896" s="0" t="n">
        <f aca="false">C896*3600/1609.344</f>
        <v>70.9760608357179</v>
      </c>
      <c r="C896" s="0" t="n">
        <f aca="false">G896</f>
        <v>31.7291382359993</v>
      </c>
      <c r="D896" s="0" t="n">
        <f aca="false">(C896+C895)/2</f>
        <v>31.7301558505387</v>
      </c>
      <c r="E896" s="0" t="n">
        <f aca="false">F896*$F$9</f>
        <v>7.75466037426829</v>
      </c>
      <c r="F896" s="0" t="n">
        <f aca="false">(C895-C896)/0.5</f>
        <v>0.00407045815740759</v>
      </c>
      <c r="G896" s="0" t="n">
        <f aca="false">G895-L895</f>
        <v>31.7291382359993</v>
      </c>
      <c r="H896" s="0" t="n">
        <f aca="false">G896*G896</f>
        <v>1006.73821319916</v>
      </c>
      <c r="I896" s="0" t="n">
        <f aca="false">1000*COUNT(Q$24:Q896)/N$16</f>
        <v>140.489217895076</v>
      </c>
      <c r="J896" s="0" t="n">
        <f aca="false">$F$22*H896+$E$22*G896+$D$22</f>
        <v>764.416570719413</v>
      </c>
      <c r="K896" s="0" t="n">
        <f aca="false">J896/$F$9</f>
        <v>0.401245898049528</v>
      </c>
      <c r="L896" s="0" t="n">
        <f aca="false">K896*M896</f>
        <v>0.00203517244542737</v>
      </c>
      <c r="M896" s="0" t="n">
        <f aca="false">N896</f>
        <v>0.00507213271293346</v>
      </c>
      <c r="N896" s="0" t="n">
        <f aca="false">3600/(B896*N$15)</f>
        <v>0.00507213271293346</v>
      </c>
      <c r="O896" s="0" t="n">
        <f aca="false">ROUND(A896*P$13,0)</f>
        <v>1078108</v>
      </c>
      <c r="P896" s="0" t="n">
        <f aca="false">O896-O895</f>
        <v>1268</v>
      </c>
      <c r="Q896" s="0" t="n">
        <f aca="false">F$9*(Q$23-P$13*1000/(P896*N$16))*P$13/SUM(P$24:P896)</f>
        <v>795.166482615097</v>
      </c>
      <c r="R896" s="0" t="n">
        <f aca="false">F$9*((Q$23^2 - (P$13*1000/(P896*N$16))^2)/2)/(1000*COUNT(Q$24:Q896)/N$16)</f>
        <v>795.494324063921</v>
      </c>
    </row>
    <row r="897" customFormat="false" ht="13.8" hidden="false" customHeight="false" outlineLevel="0" collapsed="false">
      <c r="A897" s="0" t="n">
        <f aca="false">SUM(M$23:M897)</f>
        <v>4.31750419632314</v>
      </c>
      <c r="B897" s="0" t="n">
        <f aca="false">C897*3600/1609.344</f>
        <v>70.9715082846142</v>
      </c>
      <c r="C897" s="0" t="n">
        <f aca="false">G897</f>
        <v>31.7271030635539</v>
      </c>
      <c r="D897" s="0" t="n">
        <f aca="false">(C897+C896)/2</f>
        <v>31.7281206497766</v>
      </c>
      <c r="E897" s="0" t="n">
        <f aca="false">F897*$F$9</f>
        <v>7.75444458931087</v>
      </c>
      <c r="F897" s="0" t="n">
        <f aca="false">(C896-C897)/0.5</f>
        <v>0.00407034489085589</v>
      </c>
      <c r="G897" s="0" t="n">
        <f aca="false">G896-L896</f>
        <v>31.7271030635539</v>
      </c>
      <c r="H897" s="0" t="n">
        <f aca="false">G897*G897</f>
        <v>1006.60906880537</v>
      </c>
      <c r="I897" s="0" t="n">
        <f aca="false">1000*COUNT(Q$24:Q897)/N$16</f>
        <v>140.650144834245</v>
      </c>
      <c r="J897" s="0" t="n">
        <f aca="false">$F$22*H897+$E$22*G897+$D$22</f>
        <v>764.346271089824</v>
      </c>
      <c r="K897" s="0" t="n">
        <f aca="false">J897/$F$9</f>
        <v>0.401208997439197</v>
      </c>
      <c r="L897" s="0" t="n">
        <f aca="false">K897*M897</f>
        <v>0.0020351158171655</v>
      </c>
      <c r="M897" s="0" t="n">
        <f aca="false">N897</f>
        <v>0.00507245807086848</v>
      </c>
      <c r="N897" s="0" t="n">
        <f aca="false">3600/(B897*N$15)</f>
        <v>0.00507245807086848</v>
      </c>
      <c r="O897" s="0" t="n">
        <f aca="false">ROUND(A897*P$13,0)</f>
        <v>1079376</v>
      </c>
      <c r="P897" s="0" t="n">
        <f aca="false">O897-O896</f>
        <v>1268</v>
      </c>
      <c r="Q897" s="0" t="n">
        <f aca="false">F$9*(Q$23-P$13*1000/(P897*N$16))*P$13/SUM(P$24:P897)</f>
        <v>794.231318875638</v>
      </c>
      <c r="R897" s="0" t="n">
        <f aca="false">F$9*((Q$23^2 - (P$13*1000/(P897*N$16))^2)/2)/(1000*COUNT(Q$24:Q897)/N$16)</f>
        <v>794.584147491766</v>
      </c>
    </row>
    <row r="898" customFormat="false" ht="13.8" hidden="false" customHeight="false" outlineLevel="0" collapsed="false">
      <c r="A898" s="0" t="n">
        <f aca="false">SUM(M$23:M898)</f>
        <v>4.32257697978463</v>
      </c>
      <c r="B898" s="0" t="n">
        <f aca="false">C898*3600/1609.344</f>
        <v>70.9669558601842</v>
      </c>
      <c r="C898" s="0" t="n">
        <f aca="false">G898</f>
        <v>31.7250679477367</v>
      </c>
      <c r="D898" s="0" t="n">
        <f aca="false">(C898+C897)/2</f>
        <v>31.7260855056453</v>
      </c>
      <c r="E898" s="0" t="n">
        <f aca="false">F898*$F$9</f>
        <v>7.75422882345361</v>
      </c>
      <c r="F898" s="0" t="n">
        <f aca="false">(C897-C898)/0.5</f>
        <v>0.00407023163432996</v>
      </c>
      <c r="G898" s="0" t="n">
        <f aca="false">G897-L897</f>
        <v>31.7250679477367</v>
      </c>
      <c r="H898" s="0" t="n">
        <f aca="false">G898*G898</f>
        <v>1006.47993628851</v>
      </c>
      <c r="I898" s="0" t="n">
        <f aca="false">1000*COUNT(Q$24:Q898)/N$16</f>
        <v>140.811071773415</v>
      </c>
      <c r="J898" s="0" t="n">
        <f aca="false">$F$22*H898+$E$22*G898+$D$22</f>
        <v>764.275977435738</v>
      </c>
      <c r="K898" s="0" t="n">
        <f aca="false">J898/$F$9</f>
        <v>0.401172099965435</v>
      </c>
      <c r="L898" s="0" t="n">
        <f aca="false">K898*M898</f>
        <v>0.00203505919391682</v>
      </c>
      <c r="M898" s="0" t="n">
        <f aca="false">N898</f>
        <v>0.00507278346149235</v>
      </c>
      <c r="N898" s="0" t="n">
        <f aca="false">3600/(B898*N$15)</f>
        <v>0.00507278346149235</v>
      </c>
      <c r="O898" s="0" t="n">
        <f aca="false">ROUND(A898*P$13,0)</f>
        <v>1080644</v>
      </c>
      <c r="P898" s="0" t="n">
        <f aca="false">O898-O897</f>
        <v>1268</v>
      </c>
      <c r="Q898" s="0" t="n">
        <f aca="false">F$9*(Q$23-P$13*1000/(P898*N$16))*P$13/SUM(P$24:P898)</f>
        <v>793.298352170246</v>
      </c>
      <c r="R898" s="0" t="n">
        <f aca="false">F$9*((Q$23^2 - (P$13*1000/(P898*N$16))^2)/2)/(1000*COUNT(Q$24:Q898)/N$16)</f>
        <v>793.676051323204</v>
      </c>
    </row>
    <row r="899" customFormat="false" ht="13.8" hidden="false" customHeight="false" outlineLevel="0" collapsed="false">
      <c r="A899" s="0" t="n">
        <f aca="false">SUM(M$23:M899)</f>
        <v>4.32765008866944</v>
      </c>
      <c r="B899" s="0" t="n">
        <f aca="false">C899*3600/1609.344</f>
        <v>70.9624035624168</v>
      </c>
      <c r="C899" s="0" t="n">
        <f aca="false">G899</f>
        <v>31.7230328885428</v>
      </c>
      <c r="D899" s="0" t="n">
        <f aca="false">(C899+C898)/2</f>
        <v>31.7240504181398</v>
      </c>
      <c r="E899" s="0" t="n">
        <f aca="false">F899*$F$9</f>
        <v>7.75401307671002</v>
      </c>
      <c r="F899" s="0" t="n">
        <f aca="false">(C898-C899)/0.5</f>
        <v>0.00407011838783689</v>
      </c>
      <c r="G899" s="0" t="n">
        <f aca="false">G898-L898</f>
        <v>31.7230328885428</v>
      </c>
      <c r="H899" s="0" t="n">
        <f aca="false">G899*G899</f>
        <v>1006.35081564757</v>
      </c>
      <c r="I899" s="0" t="n">
        <f aca="false">1000*COUNT(Q$24:Q899)/N$16</f>
        <v>140.971998712584</v>
      </c>
      <c r="J899" s="0" t="n">
        <f aca="false">$F$22*H899+$E$22*G899+$D$22</f>
        <v>764.205689756647</v>
      </c>
      <c r="K899" s="0" t="n">
        <f aca="false">J899/$F$9</f>
        <v>0.401135205627977</v>
      </c>
      <c r="L899" s="0" t="n">
        <f aca="false">K899*M899</f>
        <v>0.00203500257568155</v>
      </c>
      <c r="M899" s="0" t="n">
        <f aca="false">N899</f>
        <v>0.00507310888481043</v>
      </c>
      <c r="N899" s="0" t="n">
        <f aca="false">3600/(B899*N$15)</f>
        <v>0.00507310888481043</v>
      </c>
      <c r="O899" s="0" t="n">
        <f aca="false">ROUND(A899*P$13,0)</f>
        <v>1081913</v>
      </c>
      <c r="P899" s="0" t="n">
        <f aca="false">O899-O898</f>
        <v>1269</v>
      </c>
      <c r="Q899" s="0" t="n">
        <f aca="false">F$9*(Q$23-P$13*1000/(P899*N$16))*P$13/SUM(P$24:P899)</f>
        <v>803.385710183589</v>
      </c>
      <c r="R899" s="0" t="n">
        <f aca="false">F$9*((Q$23^2 - (P$13*1000/(P899*N$16))^2)/2)/(1000*COUNT(Q$24:Q899)/N$16)</f>
        <v>803.486526004425</v>
      </c>
    </row>
    <row r="900" customFormat="false" ht="13.8" hidden="false" customHeight="false" outlineLevel="0" collapsed="false">
      <c r="A900" s="0" t="n">
        <f aca="false">SUM(M$23:M900)</f>
        <v>4.33272352301027</v>
      </c>
      <c r="B900" s="0" t="n">
        <f aca="false">C900*3600/1609.344</f>
        <v>70.9578513913009</v>
      </c>
      <c r="C900" s="0" t="n">
        <f aca="false">G900</f>
        <v>31.7209978859671</v>
      </c>
      <c r="D900" s="0" t="n">
        <f aca="false">(C900+C899)/2</f>
        <v>31.722015387255</v>
      </c>
      <c r="E900" s="0" t="n">
        <f aca="false">F900*$F$9</f>
        <v>7.75379734905305</v>
      </c>
      <c r="F900" s="0" t="n">
        <f aca="false">(C899-C900)/0.5</f>
        <v>0.00407000515136247</v>
      </c>
      <c r="G900" s="0" t="n">
        <f aca="false">G899-L899</f>
        <v>31.7209978859671</v>
      </c>
      <c r="H900" s="0" t="n">
        <f aca="false">G900*G900</f>
        <v>1006.22170688153</v>
      </c>
      <c r="I900" s="0" t="n">
        <f aca="false">1000*COUNT(Q$24:Q900)/N$16</f>
        <v>141.132925651754</v>
      </c>
      <c r="J900" s="0" t="n">
        <f aca="false">$F$22*H900+$E$22*G900+$D$22</f>
        <v>764.13540805204</v>
      </c>
      <c r="K900" s="0" t="n">
        <f aca="false">J900/$F$9</f>
        <v>0.401098314426554</v>
      </c>
      <c r="L900" s="0" t="n">
        <f aca="false">K900*M900</f>
        <v>0.00203494596245993</v>
      </c>
      <c r="M900" s="0" t="n">
        <f aca="false">N900</f>
        <v>0.00507343434082806</v>
      </c>
      <c r="N900" s="0" t="n">
        <f aca="false">3600/(B900*N$15)</f>
        <v>0.00507343434082806</v>
      </c>
      <c r="O900" s="0" t="n">
        <f aca="false">ROUND(A900*P$13,0)</f>
        <v>1083181</v>
      </c>
      <c r="P900" s="0" t="n">
        <f aca="false">O900-O899</f>
        <v>1268</v>
      </c>
      <c r="Q900" s="0" t="n">
        <f aca="false">F$9*(Q$23-P$13*1000/(P900*N$16))*P$13/SUM(P$24:P900)</f>
        <v>791.438247492386</v>
      </c>
      <c r="R900" s="0" t="n">
        <f aca="false">F$9*((Q$23^2 - (P$13*1000/(P900*N$16))^2)/2)/(1000*COUNT(Q$24:Q900)/N$16)</f>
        <v>791.866071730676</v>
      </c>
    </row>
    <row r="901" customFormat="false" ht="13.8" hidden="false" customHeight="false" outlineLevel="0" collapsed="false">
      <c r="A901" s="0" t="n">
        <f aca="false">SUM(M$23:M901)</f>
        <v>4.33779728283982</v>
      </c>
      <c r="B901" s="0" t="n">
        <f aca="false">C901*3600/1609.344</f>
        <v>70.9532993468251</v>
      </c>
      <c r="C901" s="0" t="n">
        <f aca="false">G901</f>
        <v>31.7189629400047</v>
      </c>
      <c r="D901" s="0" t="n">
        <f aca="false">(C901+C900)/2</f>
        <v>31.7199804129859</v>
      </c>
      <c r="E901" s="0" t="n">
        <f aca="false">F901*$F$9</f>
        <v>7.75358164050976</v>
      </c>
      <c r="F901" s="0" t="n">
        <f aca="false">(C900-C901)/0.5</f>
        <v>0.00406989192492091</v>
      </c>
      <c r="G901" s="0" t="n">
        <f aca="false">G900-L900</f>
        <v>31.7189629400047</v>
      </c>
      <c r="H901" s="0" t="n">
        <f aca="false">G901*G901</f>
        <v>1006.09260998939</v>
      </c>
      <c r="I901" s="0" t="n">
        <f aca="false">1000*COUNT(Q$24:Q901)/N$16</f>
        <v>141.293852590924</v>
      </c>
      <c r="J901" s="0" t="n">
        <f aca="false">$F$22*H901+$E$22*G901+$D$22</f>
        <v>764.065132321411</v>
      </c>
      <c r="K901" s="0" t="n">
        <f aca="false">J901/$F$9</f>
        <v>0.4010614263609</v>
      </c>
      <c r="L901" s="0" t="n">
        <f aca="false">K901*M901</f>
        <v>0.0020348893542522</v>
      </c>
      <c r="M901" s="0" t="n">
        <f aca="false">N901</f>
        <v>0.0050737598295506</v>
      </c>
      <c r="N901" s="0" t="n">
        <f aca="false">3600/(B901*N$15)</f>
        <v>0.0050737598295506</v>
      </c>
      <c r="O901" s="0" t="n">
        <f aca="false">ROUND(A901*P$13,0)</f>
        <v>1084449</v>
      </c>
      <c r="P901" s="0" t="n">
        <f aca="false">O901-O900</f>
        <v>1268</v>
      </c>
      <c r="Q901" s="0" t="n">
        <f aca="false">F$9*(Q$23-P$13*1000/(P901*N$16))*P$13/SUM(P$24:P901)</f>
        <v>790.511827345383</v>
      </c>
      <c r="R901" s="0" t="n">
        <f aca="false">F$9*((Q$23^2 - (P$13*1000/(P901*N$16))^2)/2)/(1000*COUNT(Q$24:Q901)/N$16)</f>
        <v>790.964174154673</v>
      </c>
    </row>
    <row r="902" customFormat="false" ht="13.8" hidden="false" customHeight="false" outlineLevel="0" collapsed="false">
      <c r="A902" s="0" t="n">
        <f aca="false">SUM(M$23:M902)</f>
        <v>4.34287136819081</v>
      </c>
      <c r="B902" s="0" t="n">
        <f aca="false">C902*3600/1609.344</f>
        <v>70.9487474289782</v>
      </c>
      <c r="C902" s="0" t="n">
        <f aca="false">G902</f>
        <v>31.7169280506504</v>
      </c>
      <c r="D902" s="0" t="n">
        <f aca="false">(C902+C901)/2</f>
        <v>31.7179454953276</v>
      </c>
      <c r="E902" s="0" t="n">
        <f aca="false">F902*$F$9</f>
        <v>7.75336595106662</v>
      </c>
      <c r="F902" s="0" t="n">
        <f aca="false">(C901-C902)/0.5</f>
        <v>0.00406977870850511</v>
      </c>
      <c r="G902" s="0" t="n">
        <f aca="false">G901-L901</f>
        <v>31.7169280506504</v>
      </c>
      <c r="H902" s="0" t="n">
        <f aca="false">G902*G902</f>
        <v>1005.96352497014</v>
      </c>
      <c r="I902" s="0" t="n">
        <f aca="false">1000*COUNT(Q$24:Q902)/N$16</f>
        <v>141.454779530093</v>
      </c>
      <c r="J902" s="0" t="n">
        <f aca="false">$F$22*H902+$E$22*G902+$D$22</f>
        <v>763.994862564249</v>
      </c>
      <c r="K902" s="0" t="n">
        <f aca="false">J902/$F$9</f>
        <v>0.401024541430749</v>
      </c>
      <c r="L902" s="0" t="n">
        <f aca="false">K902*M902</f>
        <v>0.0020348327510586</v>
      </c>
      <c r="M902" s="0" t="n">
        <f aca="false">N902</f>
        <v>0.00507408535098341</v>
      </c>
      <c r="N902" s="0" t="n">
        <f aca="false">3600/(B902*N$15)</f>
        <v>0.00507408535098341</v>
      </c>
      <c r="O902" s="0" t="n">
        <f aca="false">ROUND(A902*P$13,0)</f>
        <v>1085718</v>
      </c>
      <c r="P902" s="0" t="n">
        <f aca="false">O902-O901</f>
        <v>1269</v>
      </c>
      <c r="Q902" s="0" t="n">
        <f aca="false">F$9*(Q$23-P$13*1000/(P902*N$16))*P$13/SUM(P$24:P902)</f>
        <v>800.567054682021</v>
      </c>
      <c r="R902" s="0" t="n">
        <f aca="false">F$9*((Q$23^2 - (P$13*1000/(P902*N$16))^2)/2)/(1000*COUNT(Q$24:Q902)/N$16)</f>
        <v>800.744251171646</v>
      </c>
    </row>
    <row r="903" customFormat="false" ht="13.8" hidden="false" customHeight="false" outlineLevel="0" collapsed="false">
      <c r="A903" s="0" t="n">
        <f aca="false">SUM(M$23:M903)</f>
        <v>4.34794577909594</v>
      </c>
      <c r="B903" s="0" t="n">
        <f aca="false">C903*3600/1609.344</f>
        <v>70.9441956377491</v>
      </c>
      <c r="C903" s="0" t="n">
        <f aca="false">G903</f>
        <v>31.7148932178994</v>
      </c>
      <c r="D903" s="0" t="n">
        <f aca="false">(C903+C902)/2</f>
        <v>31.7159106342749</v>
      </c>
      <c r="E903" s="0" t="n">
        <f aca="false">F903*$F$9</f>
        <v>7.75315028072362</v>
      </c>
      <c r="F903" s="0" t="n">
        <f aca="false">(C902-C903)/0.5</f>
        <v>0.00406966550211507</v>
      </c>
      <c r="G903" s="0" t="n">
        <f aca="false">G902-L902</f>
        <v>31.7148932178994</v>
      </c>
      <c r="H903" s="0" t="n">
        <f aca="false">G903*G903</f>
        <v>1005.83445182276</v>
      </c>
      <c r="I903" s="0" t="n">
        <f aca="false">1000*COUNT(Q$24:Q903)/N$16</f>
        <v>141.615706469263</v>
      </c>
      <c r="J903" s="0" t="n">
        <f aca="false">$F$22*H903+$E$22*G903+$D$22</f>
        <v>763.924598780048</v>
      </c>
      <c r="K903" s="0" t="n">
        <f aca="false">J903/$F$9</f>
        <v>0.400987659635832</v>
      </c>
      <c r="L903" s="0" t="n">
        <f aca="false">K903*M903</f>
        <v>0.00203477615287935</v>
      </c>
      <c r="M903" s="0" t="n">
        <f aca="false">N903</f>
        <v>0.00507441090513183</v>
      </c>
      <c r="N903" s="0" t="n">
        <f aca="false">3600/(B903*N$15)</f>
        <v>0.00507441090513183</v>
      </c>
      <c r="O903" s="0" t="n">
        <f aca="false">ROUND(A903*P$13,0)</f>
        <v>1086986</v>
      </c>
      <c r="P903" s="0" t="n">
        <f aca="false">O903-O902</f>
        <v>1268</v>
      </c>
      <c r="Q903" s="0" t="n">
        <f aca="false">F$9*(Q$23-P$13*1000/(P903*N$16))*P$13/SUM(P$24:P903)</f>
        <v>788.664752041433</v>
      </c>
      <c r="R903" s="0" t="n">
        <f aca="false">F$9*((Q$23^2 - (P$13*1000/(P903*N$16))^2)/2)/(1000*COUNT(Q$24:Q903)/N$16)</f>
        <v>789.166528304322</v>
      </c>
    </row>
    <row r="904" customFormat="false" ht="13.8" hidden="false" customHeight="false" outlineLevel="0" collapsed="false">
      <c r="A904" s="0" t="n">
        <f aca="false">SUM(M$23:M904)</f>
        <v>4.35302051558794</v>
      </c>
      <c r="B904" s="0" t="n">
        <f aca="false">C904*3600/1609.344</f>
        <v>70.9396439731266</v>
      </c>
      <c r="C904" s="0" t="n">
        <f aca="false">G904</f>
        <v>31.7128584417465</v>
      </c>
      <c r="D904" s="0" t="n">
        <f aca="false">(C904+C903)/2</f>
        <v>31.7138758298229</v>
      </c>
      <c r="E904" s="0" t="n">
        <f aca="false">F904*$F$9</f>
        <v>7.75293462949431</v>
      </c>
      <c r="F904" s="0" t="n">
        <f aca="false">(C903-C904)/0.5</f>
        <v>0.0040695523057579</v>
      </c>
      <c r="G904" s="0" t="n">
        <f aca="false">G903-L903</f>
        <v>31.7128584417465</v>
      </c>
      <c r="H904" s="0" t="n">
        <f aca="false">G904*G904</f>
        <v>1005.70539054625</v>
      </c>
      <c r="I904" s="0" t="n">
        <f aca="false">1000*COUNT(Q$24:Q904)/N$16</f>
        <v>141.776633408433</v>
      </c>
      <c r="J904" s="0" t="n">
        <f aca="false">$F$22*H904+$E$22*G904+$D$22</f>
        <v>763.854340968298</v>
      </c>
      <c r="K904" s="0" t="n">
        <f aca="false">J904/$F$9</f>
        <v>0.400950780975883</v>
      </c>
      <c r="L904" s="0" t="n">
        <f aca="false">K904*M904</f>
        <v>0.0020347195597147</v>
      </c>
      <c r="M904" s="0" t="n">
        <f aca="false">N904</f>
        <v>0.00507473649200122</v>
      </c>
      <c r="N904" s="0" t="n">
        <f aca="false">3600/(B904*N$15)</f>
        <v>0.00507473649200122</v>
      </c>
      <c r="O904" s="0" t="n">
        <f aca="false">ROUND(A904*P$13,0)</f>
        <v>1088255</v>
      </c>
      <c r="P904" s="0" t="n">
        <f aca="false">O904-O903</f>
        <v>1269</v>
      </c>
      <c r="Q904" s="0" t="n">
        <f aca="false">F$9*(Q$23-P$13*1000/(P904*N$16))*P$13/SUM(P$24:P904)</f>
        <v>798.698668429506</v>
      </c>
      <c r="R904" s="0" t="n">
        <f aca="false">F$9*((Q$23^2 - (P$13*1000/(P904*N$16))^2)/2)/(1000*COUNT(Q$24:Q904)/N$16)</f>
        <v>798.926443563992</v>
      </c>
    </row>
    <row r="905" customFormat="false" ht="13.8" hidden="false" customHeight="false" outlineLevel="0" collapsed="false">
      <c r="A905" s="0" t="n">
        <f aca="false">SUM(M$23:M905)</f>
        <v>4.35809557769954</v>
      </c>
      <c r="B905" s="0" t="n">
        <f aca="false">C905*3600/1609.344</f>
        <v>70.9350924350993</v>
      </c>
      <c r="C905" s="0" t="n">
        <f aca="false">G905</f>
        <v>31.7108237221868</v>
      </c>
      <c r="D905" s="0" t="n">
        <f aca="false">(C905+C904)/2</f>
        <v>31.7118410819666</v>
      </c>
      <c r="E905" s="0" t="n">
        <f aca="false">F905*$F$9</f>
        <v>7.75271899736515</v>
      </c>
      <c r="F905" s="0" t="n">
        <f aca="false">(C904-C905)/0.5</f>
        <v>0.00406943911942648</v>
      </c>
      <c r="G905" s="0" t="n">
        <f aca="false">G904-L904</f>
        <v>31.7108237221868</v>
      </c>
      <c r="H905" s="0" t="n">
        <f aca="false">G905*G905</f>
        <v>1005.5763411396</v>
      </c>
      <c r="I905" s="0" t="n">
        <f aca="false">1000*COUNT(Q$24:Q905)/N$16</f>
        <v>141.937560347602</v>
      </c>
      <c r="J905" s="0" t="n">
        <f aca="false">$F$22*H905+$E$22*G905+$D$22</f>
        <v>763.78408912849</v>
      </c>
      <c r="K905" s="0" t="n">
        <f aca="false">J905/$F$9</f>
        <v>0.400913905450636</v>
      </c>
      <c r="L905" s="0" t="n">
        <f aca="false">K905*M905</f>
        <v>0.00203466297156488</v>
      </c>
      <c r="M905" s="0" t="n">
        <f aca="false">N905</f>
        <v>0.00507506211159695</v>
      </c>
      <c r="N905" s="0" t="n">
        <f aca="false">3600/(B905*N$15)</f>
        <v>0.00507506211159695</v>
      </c>
      <c r="O905" s="0" t="n">
        <f aca="false">ROUND(A905*P$13,0)</f>
        <v>1089524</v>
      </c>
      <c r="P905" s="0" t="n">
        <f aca="false">O905-O904</f>
        <v>1269</v>
      </c>
      <c r="Q905" s="0" t="n">
        <f aca="false">F$9*(Q$23-P$13*1000/(P905*N$16))*P$13/SUM(P$24:P905)</f>
        <v>797.767375349286</v>
      </c>
      <c r="R905" s="0" t="n">
        <f aca="false">F$9*((Q$23^2 - (P$13*1000/(P905*N$16))^2)/2)/(1000*COUNT(Q$24:Q905)/N$16)</f>
        <v>798.020631269701</v>
      </c>
    </row>
    <row r="906" customFormat="false" ht="13.8" hidden="false" customHeight="false" outlineLevel="0" collapsed="false">
      <c r="A906" s="0" t="n">
        <f aca="false">SUM(M$23:M906)</f>
        <v>4.36317096546346</v>
      </c>
      <c r="B906" s="0" t="n">
        <f aca="false">C906*3600/1609.344</f>
        <v>70.9305410236561</v>
      </c>
      <c r="C906" s="0" t="n">
        <f aca="false">G906</f>
        <v>31.7087890592152</v>
      </c>
      <c r="D906" s="0" t="n">
        <f aca="false">(C906+C905)/2</f>
        <v>31.709806390701</v>
      </c>
      <c r="E906" s="0" t="n">
        <f aca="false">F906*$F$9</f>
        <v>7.75250338434967</v>
      </c>
      <c r="F906" s="0" t="n">
        <f aca="false">(C905-C906)/0.5</f>
        <v>0.00406932594312792</v>
      </c>
      <c r="G906" s="0" t="n">
        <f aca="false">G905-L905</f>
        <v>31.7087890592152</v>
      </c>
      <c r="H906" s="0" t="n">
        <f aca="false">G906*G906</f>
        <v>1005.44730360181</v>
      </c>
      <c r="I906" s="0" t="n">
        <f aca="false">1000*COUNT(Q$24:Q906)/N$16</f>
        <v>142.098487286772</v>
      </c>
      <c r="J906" s="0" t="n">
        <f aca="false">$F$22*H906+$E$22*G906+$D$22</f>
        <v>763.713843260118</v>
      </c>
      <c r="K906" s="0" t="n">
        <f aca="false">J906/$F$9</f>
        <v>0.400877033059823</v>
      </c>
      <c r="L906" s="0" t="n">
        <f aca="false">K906*M906</f>
        <v>0.00203460638843013</v>
      </c>
      <c r="M906" s="0" t="n">
        <f aca="false">N906</f>
        <v>0.00507538776392437</v>
      </c>
      <c r="N906" s="0" t="n">
        <f aca="false">3600/(B906*N$15)</f>
        <v>0.00507538776392437</v>
      </c>
      <c r="O906" s="0" t="n">
        <f aca="false">ROUND(A906*P$13,0)</f>
        <v>1090793</v>
      </c>
      <c r="P906" s="0" t="n">
        <f aca="false">O906-O905</f>
        <v>1269</v>
      </c>
      <c r="Q906" s="0" t="n">
        <f aca="false">F$9*(Q$23-P$13*1000/(P906*N$16))*P$13/SUM(P$24:P906)</f>
        <v>796.838251539462</v>
      </c>
      <c r="R906" s="0" t="n">
        <f aca="false">F$9*((Q$23^2 - (P$13*1000/(P906*N$16))^2)/2)/(1000*COUNT(Q$24:Q906)/N$16)</f>
        <v>797.116870645387</v>
      </c>
    </row>
    <row r="907" customFormat="false" ht="13.8" hidden="false" customHeight="false" outlineLevel="0" collapsed="false">
      <c r="A907" s="0" t="n">
        <f aca="false">SUM(M$23:M907)</f>
        <v>4.36824667891245</v>
      </c>
      <c r="B907" s="0" t="n">
        <f aca="false">C907*3600/1609.344</f>
        <v>70.9259897387858</v>
      </c>
      <c r="C907" s="0" t="n">
        <f aca="false">G907</f>
        <v>31.7067544528268</v>
      </c>
      <c r="D907" s="0" t="n">
        <f aca="false">(C907+C906)/2</f>
        <v>31.707771756021</v>
      </c>
      <c r="E907" s="0" t="n">
        <f aca="false">F907*$F$9</f>
        <v>7.75228779044787</v>
      </c>
      <c r="F907" s="0" t="n">
        <f aca="false">(C906-C907)/0.5</f>
        <v>0.00406921277686223</v>
      </c>
      <c r="G907" s="0" t="n">
        <f aca="false">G906-L906</f>
        <v>31.7067544528268</v>
      </c>
      <c r="H907" s="0" t="n">
        <f aca="false">G907*G907</f>
        <v>1005.31827793185</v>
      </c>
      <c r="I907" s="0" t="n">
        <f aca="false">1000*COUNT(Q$24:Q907)/N$16</f>
        <v>142.259414225941</v>
      </c>
      <c r="J907" s="0" t="n">
        <f aca="false">$F$22*H907+$E$22*G907+$D$22</f>
        <v>763.643603362671</v>
      </c>
      <c r="K907" s="0" t="n">
        <f aca="false">J907/$F$9</f>
        <v>0.400840163803177</v>
      </c>
      <c r="L907" s="0" t="n">
        <f aca="false">K907*M907</f>
        <v>0.00203454981031068</v>
      </c>
      <c r="M907" s="0" t="n">
        <f aca="false">N907</f>
        <v>0.00507571344898885</v>
      </c>
      <c r="N907" s="0" t="n">
        <f aca="false">3600/(B907*N$15)</f>
        <v>0.00507571344898885</v>
      </c>
      <c r="O907" s="0" t="n">
        <f aca="false">ROUND(A907*P$13,0)</f>
        <v>1092062</v>
      </c>
      <c r="P907" s="0" t="n">
        <f aca="false">O907-O906</f>
        <v>1269</v>
      </c>
      <c r="Q907" s="0" t="n">
        <f aca="false">F$9*(Q$23-P$13*1000/(P907*N$16))*P$13/SUM(P$24:P907)</f>
        <v>795.911289429494</v>
      </c>
      <c r="R907" s="0" t="n">
        <f aca="false">F$9*((Q$23^2 - (P$13*1000/(P907*N$16))^2)/2)/(1000*COUNT(Q$24:Q907)/N$16)</f>
        <v>796.215154728367</v>
      </c>
    </row>
    <row r="908" customFormat="false" ht="13.8" hidden="false" customHeight="false" outlineLevel="0" collapsed="false">
      <c r="A908" s="0" t="n">
        <f aca="false">SUM(M$23:M908)</f>
        <v>4.37332271807925</v>
      </c>
      <c r="B908" s="0" t="n">
        <f aca="false">C908*3600/1609.344</f>
        <v>70.9214385804771</v>
      </c>
      <c r="C908" s="0" t="n">
        <f aca="false">G908</f>
        <v>31.7047199030165</v>
      </c>
      <c r="D908" s="0" t="n">
        <f aca="false">(C908+C907)/2</f>
        <v>31.7057371779216</v>
      </c>
      <c r="E908" s="0" t="n">
        <f aca="false">F908*$F$9</f>
        <v>7.75207221564621</v>
      </c>
      <c r="F908" s="0" t="n">
        <f aca="false">(C907-C908)/0.5</f>
        <v>0.0040690996206223</v>
      </c>
      <c r="G908" s="0" t="n">
        <f aca="false">G907-L907</f>
        <v>31.7047199030165</v>
      </c>
      <c r="H908" s="0" t="n">
        <f aca="false">G908*G908</f>
        <v>1005.18926412873</v>
      </c>
      <c r="I908" s="0" t="n">
        <f aca="false">1000*COUNT(Q$24:Q908)/N$16</f>
        <v>142.420341165111</v>
      </c>
      <c r="J908" s="0" t="n">
        <f aca="false">$F$22*H908+$E$22*G908+$D$22</f>
        <v>763.573369435642</v>
      </c>
      <c r="K908" s="0" t="n">
        <f aca="false">J908/$F$9</f>
        <v>0.400803297680432</v>
      </c>
      <c r="L908" s="0" t="n">
        <f aca="false">K908*M908</f>
        <v>0.00203449323720677</v>
      </c>
      <c r="M908" s="0" t="n">
        <f aca="false">N908</f>
        <v>0.00507603916679574</v>
      </c>
      <c r="N908" s="0" t="n">
        <f aca="false">3600/(B908*N$15)</f>
        <v>0.00507603916679574</v>
      </c>
      <c r="O908" s="0" t="n">
        <f aca="false">ROUND(A908*P$13,0)</f>
        <v>1093331</v>
      </c>
      <c r="P908" s="0" t="n">
        <f aca="false">O908-O907</f>
        <v>1269</v>
      </c>
      <c r="Q908" s="0" t="n">
        <f aca="false">F$9*(Q$23-P$13*1000/(P908*N$16))*P$13/SUM(P$24:P908)</f>
        <v>794.986481484031</v>
      </c>
      <c r="R908" s="0" t="n">
        <f aca="false">F$9*((Q$23^2 - (P$13*1000/(P908*N$16))^2)/2)/(1000*COUNT(Q$24:Q908)/N$16)</f>
        <v>795.315476587431</v>
      </c>
    </row>
    <row r="909" customFormat="false" ht="13.8" hidden="false" customHeight="false" outlineLevel="0" collapsed="false">
      <c r="A909" s="0" t="n">
        <f aca="false">SUM(M$23:M909)</f>
        <v>4.3783990829966</v>
      </c>
      <c r="B909" s="0" t="n">
        <f aca="false">C909*3600/1609.344</f>
        <v>70.9168875487188</v>
      </c>
      <c r="C909" s="0" t="n">
        <f aca="false">G909</f>
        <v>31.7026854097793</v>
      </c>
      <c r="D909" s="0" t="n">
        <f aca="false">(C909+C908)/2</f>
        <v>31.7037026563979</v>
      </c>
      <c r="E909" s="0" t="n">
        <f aca="false">F909*$F$9</f>
        <v>7.75185665995825</v>
      </c>
      <c r="F909" s="0" t="n">
        <f aca="false">(C908-C909)/0.5</f>
        <v>0.00406898647441523</v>
      </c>
      <c r="G909" s="0" t="n">
        <f aca="false">G908-L908</f>
        <v>31.7026854097793</v>
      </c>
      <c r="H909" s="0" t="n">
        <f aca="false">G909*G909</f>
        <v>1005.06026219143</v>
      </c>
      <c r="I909" s="0" t="n">
        <f aca="false">1000*COUNT(Q$24:Q909)/N$16</f>
        <v>142.581268104281</v>
      </c>
      <c r="J909" s="0" t="n">
        <f aca="false">$F$22*H909+$E$22*G909+$D$22</f>
        <v>763.503141478523</v>
      </c>
      <c r="K909" s="0" t="n">
        <f aca="false">J909/$F$9</f>
        <v>0.400766434691322</v>
      </c>
      <c r="L909" s="0" t="n">
        <f aca="false">K909*M909</f>
        <v>0.00203443666911863</v>
      </c>
      <c r="M909" s="0" t="n">
        <f aca="false">N909</f>
        <v>0.0050763649173504</v>
      </c>
      <c r="N909" s="0" t="n">
        <f aca="false">3600/(B909*N$15)</f>
        <v>0.0050763649173504</v>
      </c>
      <c r="O909" s="0" t="n">
        <f aca="false">ROUND(A909*P$13,0)</f>
        <v>1094600</v>
      </c>
      <c r="P909" s="0" t="n">
        <f aca="false">O909-O908</f>
        <v>1269</v>
      </c>
      <c r="Q909" s="0" t="n">
        <f aca="false">F$9*(Q$23-P$13*1000/(P909*N$16))*P$13/SUM(P$24:P909)</f>
        <v>794.063820202704</v>
      </c>
      <c r="R909" s="0" t="n">
        <f aca="false">F$9*((Q$23^2 - (P$13*1000/(P909*N$16))^2)/2)/(1000*COUNT(Q$24:Q909)/N$16)</f>
        <v>794.41782932266</v>
      </c>
    </row>
    <row r="910" customFormat="false" ht="13.8" hidden="false" customHeight="false" outlineLevel="0" collapsed="false">
      <c r="A910" s="0" t="n">
        <f aca="false">SUM(M$23:M910)</f>
        <v>4.38347577369725</v>
      </c>
      <c r="B910" s="0" t="n">
        <f aca="false">C910*3600/1609.344</f>
        <v>70.9123366434998</v>
      </c>
      <c r="C910" s="0" t="n">
        <f aca="false">G910</f>
        <v>31.7006509731102</v>
      </c>
      <c r="D910" s="0" t="n">
        <f aca="false">(C910+C909)/2</f>
        <v>31.7016681914447</v>
      </c>
      <c r="E910" s="0" t="n">
        <f aca="false">F910*$F$9</f>
        <v>7.75164112337042</v>
      </c>
      <c r="F910" s="0" t="n">
        <f aca="false">(C909-C910)/0.5</f>
        <v>0.00406887333823391</v>
      </c>
      <c r="G910" s="0" t="n">
        <f aca="false">G909-L909</f>
        <v>31.7006509731102</v>
      </c>
      <c r="H910" s="0" t="n">
        <f aca="false">G910*G910</f>
        <v>1004.93127211895</v>
      </c>
      <c r="I910" s="0" t="n">
        <f aca="false">1000*COUNT(Q$24:Q910)/N$16</f>
        <v>142.74219504345</v>
      </c>
      <c r="J910" s="0" t="n">
        <f aca="false">$F$22*H910+$E$22*G910+$D$22</f>
        <v>763.432919490805</v>
      </c>
      <c r="K910" s="0" t="n">
        <f aca="false">J910/$F$9</f>
        <v>0.400729574835578</v>
      </c>
      <c r="L910" s="0" t="n">
        <f aca="false">K910*M910</f>
        <v>0.0020343801060465</v>
      </c>
      <c r="M910" s="0" t="n">
        <f aca="false">N910</f>
        <v>0.00507669070065821</v>
      </c>
      <c r="N910" s="0" t="n">
        <f aca="false">3600/(B910*N$15)</f>
        <v>0.00507669070065821</v>
      </c>
      <c r="O910" s="0" t="n">
        <f aca="false">ROUND(A910*P$13,0)</f>
        <v>1095869</v>
      </c>
      <c r="P910" s="0" t="n">
        <f aca="false">O910-O909</f>
        <v>1269</v>
      </c>
      <c r="Q910" s="0" t="n">
        <f aca="false">F$9*(Q$23-P$13*1000/(P910*N$16))*P$13/SUM(P$24:P910)</f>
        <v>793.143298119922</v>
      </c>
      <c r="R910" s="0" t="n">
        <f aca="false">F$9*((Q$23^2 - (P$13*1000/(P910*N$16))^2)/2)/(1000*COUNT(Q$24:Q910)/N$16)</f>
        <v>793.52220606525</v>
      </c>
    </row>
    <row r="911" customFormat="false" ht="13.8" hidden="false" customHeight="false" outlineLevel="0" collapsed="false">
      <c r="A911" s="0" t="n">
        <f aca="false">SUM(M$23:M911)</f>
        <v>4.38855279021398</v>
      </c>
      <c r="B911" s="0" t="n">
        <f aca="false">C911*3600/1609.344</f>
        <v>70.9077858648088</v>
      </c>
      <c r="C911" s="0" t="n">
        <f aca="false">G911</f>
        <v>31.6986165930041</v>
      </c>
      <c r="D911" s="0" t="n">
        <f aca="false">(C911+C910)/2</f>
        <v>31.6996337830571</v>
      </c>
      <c r="E911" s="0" t="n">
        <f aca="false">F911*$F$9</f>
        <v>7.75142560590982</v>
      </c>
      <c r="F911" s="0" t="n">
        <f aca="false">(C910-C911)/0.5</f>
        <v>0.00406876021209257</v>
      </c>
      <c r="G911" s="0" t="n">
        <f aca="false">G910-L910</f>
        <v>31.6986165930041</v>
      </c>
      <c r="H911" s="0" t="n">
        <f aca="false">G911*G911</f>
        <v>1004.80229391028</v>
      </c>
      <c r="I911" s="0" t="n">
        <f aca="false">1000*COUNT(Q$24:Q911)/N$16</f>
        <v>142.90312198262</v>
      </c>
      <c r="J911" s="0" t="n">
        <f aca="false">$F$22*H911+$E$22*G911+$D$22</f>
        <v>763.36270347198</v>
      </c>
      <c r="K911" s="0" t="n">
        <f aca="false">J911/$F$9</f>
        <v>0.400692718112935</v>
      </c>
      <c r="L911" s="0" t="n">
        <f aca="false">K911*M911</f>
        <v>0.00203432354799062</v>
      </c>
      <c r="M911" s="0" t="n">
        <f aca="false">N911</f>
        <v>0.00507701651672453</v>
      </c>
      <c r="N911" s="0" t="n">
        <f aca="false">3600/(B911*N$15)</f>
        <v>0.00507701651672453</v>
      </c>
      <c r="O911" s="0" t="n">
        <f aca="false">ROUND(A911*P$13,0)</f>
        <v>1097138</v>
      </c>
      <c r="P911" s="0" t="n">
        <f aca="false">O911-O910</f>
        <v>1269</v>
      </c>
      <c r="Q911" s="0" t="n">
        <f aca="false">F$9*(Q$23-P$13*1000/(P911*N$16))*P$13/SUM(P$24:P911)</f>
        <v>792.224907804672</v>
      </c>
      <c r="R911" s="0" t="n">
        <f aca="false">F$9*((Q$23^2 - (P$13*1000/(P911*N$16))^2)/2)/(1000*COUNT(Q$24:Q911)/N$16)</f>
        <v>792.628599977339</v>
      </c>
    </row>
    <row r="912" customFormat="false" ht="13.8" hidden="false" customHeight="false" outlineLevel="0" collapsed="false">
      <c r="A912" s="0" t="n">
        <f aca="false">SUM(M$23:M912)</f>
        <v>4.39363013257953</v>
      </c>
      <c r="B912" s="0" t="n">
        <f aca="false">C912*3600/1609.344</f>
        <v>70.9032352126345</v>
      </c>
      <c r="C912" s="0" t="n">
        <f aca="false">G912</f>
        <v>31.6965822694561</v>
      </c>
      <c r="D912" s="0" t="n">
        <f aca="false">(C912+C911)/2</f>
        <v>31.6975994312301</v>
      </c>
      <c r="E912" s="0" t="n">
        <f aca="false">F912*$F$9</f>
        <v>7.75121010756291</v>
      </c>
      <c r="F912" s="0" t="n">
        <f aca="false">(C911-C912)/0.5</f>
        <v>0.00406864709598409</v>
      </c>
      <c r="G912" s="0" t="n">
        <f aca="false">G911-L911</f>
        <v>31.6965822694561</v>
      </c>
      <c r="H912" s="0" t="n">
        <f aca="false">G912*G912</f>
        <v>1004.6733275644</v>
      </c>
      <c r="I912" s="0" t="n">
        <f aca="false">1000*COUNT(Q$24:Q912)/N$16</f>
        <v>143.06404892179</v>
      </c>
      <c r="J912" s="0" t="n">
        <f aca="false">$F$22*H912+$E$22*G912+$D$22</f>
        <v>763.292493421541</v>
      </c>
      <c r="K912" s="0" t="n">
        <f aca="false">J912/$F$9</f>
        <v>0.400655864523126</v>
      </c>
      <c r="L912" s="0" t="n">
        <f aca="false">K912*M912</f>
        <v>0.00203426699495122</v>
      </c>
      <c r="M912" s="0" t="n">
        <f aca="false">N912</f>
        <v>0.00507734236555472</v>
      </c>
      <c r="N912" s="0" t="n">
        <f aca="false">3600/(B912*N$15)</f>
        <v>0.00507734236555472</v>
      </c>
      <c r="O912" s="0" t="n">
        <f aca="false">ROUND(A912*P$13,0)</f>
        <v>1098408</v>
      </c>
      <c r="P912" s="0" t="n">
        <f aca="false">O912-O911</f>
        <v>1270</v>
      </c>
      <c r="Q912" s="0" t="n">
        <f aca="false">F$9*(Q$23-P$13*1000/(P912*N$16))*P$13/SUM(P$24:P912)</f>
        <v>802.144044186643</v>
      </c>
      <c r="R912" s="0" t="n">
        <f aca="false">F$9*((Q$23^2 - (P$13*1000/(P912*N$16))^2)/2)/(1000*COUNT(Q$24:Q912)/N$16)</f>
        <v>802.271858074271</v>
      </c>
    </row>
    <row r="913" customFormat="false" ht="13.8" hidden="false" customHeight="false" outlineLevel="0" collapsed="false">
      <c r="A913" s="0" t="n">
        <f aca="false">SUM(M$23:M913)</f>
        <v>4.39870780082669</v>
      </c>
      <c r="B913" s="0" t="n">
        <f aca="false">C913*3600/1609.344</f>
        <v>70.8986846869657</v>
      </c>
      <c r="C913" s="0" t="n">
        <f aca="false">G913</f>
        <v>31.6945480024612</v>
      </c>
      <c r="D913" s="0" t="n">
        <f aca="false">(C913+C912)/2</f>
        <v>31.6955651359586</v>
      </c>
      <c r="E913" s="0" t="n">
        <f aca="false">F913*$F$9</f>
        <v>7.75099462831613</v>
      </c>
      <c r="F913" s="0" t="n">
        <f aca="false">(C912-C913)/0.5</f>
        <v>0.00406853398990137</v>
      </c>
      <c r="G913" s="0" t="n">
        <f aca="false">G912-L912</f>
        <v>31.6945480024612</v>
      </c>
      <c r="H913" s="0" t="n">
        <f aca="false">G913*G913</f>
        <v>1004.54437308032</v>
      </c>
      <c r="I913" s="0" t="n">
        <f aca="false">1000*COUNT(Q$24:Q913)/N$16</f>
        <v>143.224975860959</v>
      </c>
      <c r="J913" s="0" t="n">
        <f aca="false">$F$22*H913+$E$22*G913+$D$22</f>
        <v>763.222289338978</v>
      </c>
      <c r="K913" s="0" t="n">
        <f aca="false">J913/$F$9</f>
        <v>0.400619014065884</v>
      </c>
      <c r="L913" s="0" t="n">
        <f aca="false">K913*M913</f>
        <v>0.00203421044692854</v>
      </c>
      <c r="M913" s="0" t="n">
        <f aca="false">N913</f>
        <v>0.00507766824715415</v>
      </c>
      <c r="N913" s="0" t="n">
        <f aca="false">3600/(B913*N$15)</f>
        <v>0.00507766824715415</v>
      </c>
      <c r="O913" s="0" t="n">
        <f aca="false">ROUND(A913*P$13,0)</f>
        <v>1099677</v>
      </c>
      <c r="P913" s="0" t="n">
        <f aca="false">O913-O912</f>
        <v>1269</v>
      </c>
      <c r="Q913" s="0" t="n">
        <f aca="false">F$9*(Q$23-P$13*1000/(P913*N$16))*P$13/SUM(P$24:P913)</f>
        <v>790.393773387733</v>
      </c>
      <c r="R913" s="0" t="n">
        <f aca="false">F$9*((Q$23^2 - (P$13*1000/(P913*N$16))^2)/2)/(1000*COUNT(Q$24:Q913)/N$16)</f>
        <v>790.847412112221</v>
      </c>
    </row>
    <row r="914" customFormat="false" ht="13.8" hidden="false" customHeight="false" outlineLevel="0" collapsed="false">
      <c r="A914" s="0" t="n">
        <f aca="false">SUM(M$23:M914)</f>
        <v>4.40378579498822</v>
      </c>
      <c r="B914" s="0" t="n">
        <f aca="false">C914*3600/1609.344</f>
        <v>70.8941342877913</v>
      </c>
      <c r="C914" s="0" t="n">
        <f aca="false">G914</f>
        <v>31.6925137920142</v>
      </c>
      <c r="D914" s="0" t="n">
        <f aca="false">(C914+C913)/2</f>
        <v>31.6935308972377</v>
      </c>
      <c r="E914" s="0" t="n">
        <f aca="false">F914*$F$9</f>
        <v>7.75077916819658</v>
      </c>
      <c r="F914" s="0" t="n">
        <f aca="false">(C913-C914)/0.5</f>
        <v>0.00406842089385862</v>
      </c>
      <c r="G914" s="0" t="n">
        <f aca="false">G913-L913</f>
        <v>31.6925137920142</v>
      </c>
      <c r="H914" s="0" t="n">
        <f aca="false">G914*G914</f>
        <v>1004.41543045701</v>
      </c>
      <c r="I914" s="0" t="n">
        <f aca="false">1000*COUNT(Q$24:Q914)/N$16</f>
        <v>143.385902800129</v>
      </c>
      <c r="J914" s="0" t="n">
        <f aca="false">$F$22*H914+$E$22*G914+$D$22</f>
        <v>763.152091223785</v>
      </c>
      <c r="K914" s="0" t="n">
        <f aca="false">J914/$F$9</f>
        <v>0.400582166740942</v>
      </c>
      <c r="L914" s="0" t="n">
        <f aca="false">K914*M914</f>
        <v>0.00203415390392282</v>
      </c>
      <c r="M914" s="0" t="n">
        <f aca="false">N914</f>
        <v>0.00507799416152819</v>
      </c>
      <c r="N914" s="0" t="n">
        <f aca="false">3600/(B914*N$15)</f>
        <v>0.00507799416152819</v>
      </c>
      <c r="O914" s="0" t="n">
        <f aca="false">ROUND(A914*P$13,0)</f>
        <v>1100946</v>
      </c>
      <c r="P914" s="0" t="n">
        <f aca="false">O914-O913</f>
        <v>1269</v>
      </c>
      <c r="Q914" s="0" t="n">
        <f aca="false">F$9*(Q$23-P$13*1000/(P914*N$16))*P$13/SUM(P$24:P914)</f>
        <v>789.481735791389</v>
      </c>
      <c r="R914" s="0" t="n">
        <f aca="false">F$9*((Q$23^2 - (P$13*1000/(P914*N$16))^2)/2)/(1000*COUNT(Q$24:Q914)/N$16)</f>
        <v>789.959816812432</v>
      </c>
    </row>
    <row r="915" customFormat="false" ht="13.8" hidden="false" customHeight="false" outlineLevel="0" collapsed="false">
      <c r="A915" s="0" t="n">
        <f aca="false">SUM(M$23:M915)</f>
        <v>4.4088641150969</v>
      </c>
      <c r="B915" s="0" t="n">
        <f aca="false">C915*3600/1609.344</f>
        <v>70.8895840151</v>
      </c>
      <c r="C915" s="0" t="n">
        <f aca="false">G915</f>
        <v>31.6904796381103</v>
      </c>
      <c r="D915" s="0" t="n">
        <f aca="false">(C915+C914)/2</f>
        <v>31.6914967150623</v>
      </c>
      <c r="E915" s="0" t="n">
        <f aca="false">F915*$F$9</f>
        <v>7.75056372719071</v>
      </c>
      <c r="F915" s="0" t="n">
        <f aca="false">(C914-C915)/0.5</f>
        <v>0.00406830780784873</v>
      </c>
      <c r="G915" s="0" t="n">
        <f aca="false">G914-L914</f>
        <v>31.6904796381103</v>
      </c>
      <c r="H915" s="0" t="n">
        <f aca="false">G915*G915</f>
        <v>1004.28649969348</v>
      </c>
      <c r="I915" s="0" t="n">
        <f aca="false">1000*COUNT(Q$24:Q915)/N$16</f>
        <v>143.546829739298</v>
      </c>
      <c r="J915" s="0" t="n">
        <f aca="false">$F$22*H915+$E$22*G915+$D$22</f>
        <v>763.081899075452</v>
      </c>
      <c r="K915" s="0" t="n">
        <f aca="false">J915/$F$9</f>
        <v>0.400545322548034</v>
      </c>
      <c r="L915" s="0" t="n">
        <f aca="false">K915*M915</f>
        <v>0.00203409736593428</v>
      </c>
      <c r="M915" s="0" t="n">
        <f aca="false">N915</f>
        <v>0.00507832010868222</v>
      </c>
      <c r="N915" s="0" t="n">
        <f aca="false">3600/(B915*N$15)</f>
        <v>0.00507832010868222</v>
      </c>
      <c r="O915" s="0" t="n">
        <f aca="false">ROUND(A915*P$13,0)</f>
        <v>1102216</v>
      </c>
      <c r="P915" s="0" t="n">
        <f aca="false">O915-O914</f>
        <v>1270</v>
      </c>
      <c r="Q915" s="0" t="n">
        <f aca="false">F$9*(Q$23-P$13*1000/(P915*N$16))*P$13/SUM(P$24:P915)</f>
        <v>799.369729807685</v>
      </c>
      <c r="R915" s="0" t="n">
        <f aca="false">F$9*((Q$23^2 - (P$13*1000/(P915*N$16))^2)/2)/(1000*COUNT(Q$24:Q915)/N$16)</f>
        <v>799.573634336353</v>
      </c>
    </row>
    <row r="916" customFormat="false" ht="13.8" hidden="false" customHeight="false" outlineLevel="0" collapsed="false">
      <c r="A916" s="0" t="n">
        <f aca="false">SUM(M$23:M916)</f>
        <v>4.41394276118552</v>
      </c>
      <c r="B916" s="0" t="n">
        <f aca="false">C916*3600/1609.344</f>
        <v>70.8850338688806</v>
      </c>
      <c r="C916" s="0" t="n">
        <f aca="false">G916</f>
        <v>31.6884455407444</v>
      </c>
      <c r="D916" s="0" t="n">
        <f aca="false">(C916+C915)/2</f>
        <v>31.6894625894273</v>
      </c>
      <c r="E916" s="0" t="n">
        <f aca="false">F916*$F$9</f>
        <v>7.75034830529853</v>
      </c>
      <c r="F916" s="0" t="n">
        <f aca="false">(C915-C916)/0.5</f>
        <v>0.0040681947318717</v>
      </c>
      <c r="G916" s="0" t="n">
        <f aca="false">G915-L915</f>
        <v>31.6884455407444</v>
      </c>
      <c r="H916" s="0" t="n">
        <f aca="false">G916*G916</f>
        <v>1004.15758078872</v>
      </c>
      <c r="I916" s="0" t="n">
        <f aca="false">1000*COUNT(Q$24:Q916)/N$16</f>
        <v>143.707756678468</v>
      </c>
      <c r="J916" s="0" t="n">
        <f aca="false">$F$22*H916+$E$22*G916+$D$22</f>
        <v>763.011712893472</v>
      </c>
      <c r="K916" s="0" t="n">
        <f aca="false">J916/$F$9</f>
        <v>0.400508481486892</v>
      </c>
      <c r="L916" s="0" t="n">
        <f aca="false">K916*M916</f>
        <v>0.00203404083296318</v>
      </c>
      <c r="M916" s="0" t="n">
        <f aca="false">N916</f>
        <v>0.0050786460886216</v>
      </c>
      <c r="N916" s="0" t="n">
        <f aca="false">3600/(B916*N$15)</f>
        <v>0.0050786460886216</v>
      </c>
      <c r="O916" s="0" t="n">
        <f aca="false">ROUND(A916*P$13,0)</f>
        <v>1103486</v>
      </c>
      <c r="P916" s="0" t="n">
        <f aca="false">O916-O915</f>
        <v>1270</v>
      </c>
      <c r="Q916" s="0" t="n">
        <f aca="false">F$9*(Q$23-P$13*1000/(P916*N$16))*P$13/SUM(P$24:P916)</f>
        <v>798.448735114061</v>
      </c>
      <c r="R916" s="0" t="n">
        <f aca="false">F$9*((Q$23^2 - (P$13*1000/(P916*N$16))^2)/2)/(1000*COUNT(Q$24:Q916)/N$16)</f>
        <v>798.67825512657</v>
      </c>
    </row>
    <row r="917" customFormat="false" ht="13.8" hidden="false" customHeight="false" outlineLevel="0" collapsed="false">
      <c r="A917" s="0" t="n">
        <f aca="false">SUM(M$23:M917)</f>
        <v>4.41902173328687</v>
      </c>
      <c r="B917" s="0" t="n">
        <f aca="false">C917*3600/1609.344</f>
        <v>70.8804838491218</v>
      </c>
      <c r="C917" s="0" t="n">
        <f aca="false">G917</f>
        <v>31.6864114999114</v>
      </c>
      <c r="D917" s="0" t="n">
        <f aca="false">(C917+C916)/2</f>
        <v>31.6874285203279</v>
      </c>
      <c r="E917" s="0" t="n">
        <f aca="false">F917*$F$9</f>
        <v>7.75013290252003</v>
      </c>
      <c r="F917" s="0" t="n">
        <f aca="false">(C916-C917)/0.5</f>
        <v>0.00406808166592754</v>
      </c>
      <c r="G917" s="0" t="n">
        <f aca="false">G916-L916</f>
        <v>31.6864114999114</v>
      </c>
      <c r="H917" s="0" t="n">
        <f aca="false">G917*G917</f>
        <v>1004.02867374172</v>
      </c>
      <c r="I917" s="0" t="n">
        <f aca="false">1000*COUNT(Q$24:Q917)/N$16</f>
        <v>143.868683617638</v>
      </c>
      <c r="J917" s="0" t="n">
        <f aca="false">$F$22*H917+$E$22*G917+$D$22</f>
        <v>762.941532677337</v>
      </c>
      <c r="K917" s="0" t="n">
        <f aca="false">J917/$F$9</f>
        <v>0.400471643557252</v>
      </c>
      <c r="L917" s="0" t="n">
        <f aca="false">K917*M917</f>
        <v>0.00203398430500975</v>
      </c>
      <c r="M917" s="0" t="n">
        <f aca="false">N917</f>
        <v>0.00507897210135171</v>
      </c>
      <c r="N917" s="0" t="n">
        <f aca="false">3600/(B917*N$15)</f>
        <v>0.00507897210135171</v>
      </c>
      <c r="O917" s="0" t="n">
        <f aca="false">ROUND(A917*P$13,0)</f>
        <v>1104755</v>
      </c>
      <c r="P917" s="0" t="n">
        <f aca="false">O917-O916</f>
        <v>1269</v>
      </c>
      <c r="Q917" s="0" t="n">
        <f aca="false">F$9*(Q$23-P$13*1000/(P917*N$16))*P$13/SUM(P$24:P917)</f>
        <v>786.756782407435</v>
      </c>
      <c r="R917" s="0" t="n">
        <f aca="false">F$9*((Q$23^2 - (P$13*1000/(P917*N$16))^2)/2)/(1000*COUNT(Q$24:Q917)/N$16)</f>
        <v>787.308944943934</v>
      </c>
    </row>
    <row r="918" customFormat="false" ht="13.8" hidden="false" customHeight="false" outlineLevel="0" collapsed="false">
      <c r="A918" s="0" t="n">
        <f aca="false">SUM(M$23:M918)</f>
        <v>4.42410103143375</v>
      </c>
      <c r="B918" s="0" t="n">
        <f aca="false">C918*3600/1609.344</f>
        <v>70.8759339558125</v>
      </c>
      <c r="C918" s="0" t="n">
        <f aca="false">G918</f>
        <v>31.6843775156064</v>
      </c>
      <c r="D918" s="0" t="n">
        <f aca="false">(C918+C917)/2</f>
        <v>31.6853945077589</v>
      </c>
      <c r="E918" s="0" t="n">
        <f aca="false">F918*$F$9</f>
        <v>7.74991751885521</v>
      </c>
      <c r="F918" s="0" t="n">
        <f aca="false">(C917-C918)/0.5</f>
        <v>0.00406796861001624</v>
      </c>
      <c r="G918" s="0" t="n">
        <f aca="false">G917-L917</f>
        <v>31.6843775156064</v>
      </c>
      <c r="H918" s="0" t="n">
        <f aca="false">G918*G918</f>
        <v>1003.89977855146</v>
      </c>
      <c r="I918" s="0" t="n">
        <f aca="false">1000*COUNT(Q$24:Q918)/N$16</f>
        <v>144.029610556807</v>
      </c>
      <c r="J918" s="0" t="n">
        <f aca="false">$F$22*H918+$E$22*G918+$D$22</f>
        <v>762.871358426539</v>
      </c>
      <c r="K918" s="0" t="n">
        <f aca="false">J918/$F$9</f>
        <v>0.400434808758845</v>
      </c>
      <c r="L918" s="0" t="n">
        <f aca="false">K918*M918</f>
        <v>0.00203392778207421</v>
      </c>
      <c r="M918" s="0" t="n">
        <f aca="false">N918</f>
        <v>0.00507929814687792</v>
      </c>
      <c r="N918" s="0" t="n">
        <f aca="false">3600/(B918*N$15)</f>
        <v>0.00507929814687792</v>
      </c>
      <c r="O918" s="0" t="n">
        <f aca="false">ROUND(A918*P$13,0)</f>
        <v>1106025</v>
      </c>
      <c r="P918" s="0" t="n">
        <f aca="false">O918-O917</f>
        <v>1270</v>
      </c>
      <c r="Q918" s="0" t="n">
        <f aca="false">F$9*(Q$23-P$13*1000/(P918*N$16))*P$13/SUM(P$24:P918)</f>
        <v>796.613818870806</v>
      </c>
      <c r="R918" s="0" t="n">
        <f aca="false">F$9*((Q$23^2 - (P$13*1000/(P918*N$16))^2)/2)/(1000*COUNT(Q$24:Q918)/N$16)</f>
        <v>796.893499249192</v>
      </c>
    </row>
    <row r="919" customFormat="false" ht="13.8" hidden="false" customHeight="false" outlineLevel="0" collapsed="false">
      <c r="A919" s="0" t="n">
        <f aca="false">SUM(M$23:M919)</f>
        <v>4.42918065565896</v>
      </c>
      <c r="B919" s="0" t="n">
        <f aca="false">C919*3600/1609.344</f>
        <v>70.8713841889413</v>
      </c>
      <c r="C919" s="0" t="n">
        <f aca="false">G919</f>
        <v>31.6823435878243</v>
      </c>
      <c r="D919" s="0" t="n">
        <f aca="false">(C919+C918)/2</f>
        <v>31.6833605517154</v>
      </c>
      <c r="E919" s="0" t="n">
        <f aca="false">F919*$F$9</f>
        <v>7.74970215431761</v>
      </c>
      <c r="F919" s="0" t="n">
        <f aca="false">(C918-C919)/0.5</f>
        <v>0.00406785556414491</v>
      </c>
      <c r="G919" s="0" t="n">
        <f aca="false">G918-L918</f>
        <v>31.6823435878243</v>
      </c>
      <c r="H919" s="0" t="n">
        <f aca="false">G919*G919</f>
        <v>1003.77089521695</v>
      </c>
      <c r="I919" s="0" t="n">
        <f aca="false">1000*COUNT(Q$24:Q919)/N$16</f>
        <v>144.190537495977</v>
      </c>
      <c r="J919" s="0" t="n">
        <f aca="false">$F$22*H919+$E$22*G919+$D$22</f>
        <v>762.801190140571</v>
      </c>
      <c r="K919" s="0" t="n">
        <f aca="false">J919/$F$9</f>
        <v>0.400397977091405</v>
      </c>
      <c r="L919" s="0" t="n">
        <f aca="false">K919*M919</f>
        <v>0.00203387126415682</v>
      </c>
      <c r="M919" s="0" t="n">
        <f aca="false">N919</f>
        <v>0.00507962422520561</v>
      </c>
      <c r="N919" s="0" t="n">
        <f aca="false">3600/(B919*N$15)</f>
        <v>0.00507962422520561</v>
      </c>
      <c r="O919" s="0" t="n">
        <f aca="false">ROUND(A919*P$13,0)</f>
        <v>1107295</v>
      </c>
      <c r="P919" s="0" t="n">
        <f aca="false">O919-O918</f>
        <v>1270</v>
      </c>
      <c r="Q919" s="0" t="n">
        <f aca="false">F$9*(Q$23-P$13*1000/(P919*N$16))*P$13/SUM(P$24:P919)</f>
        <v>795.699160048583</v>
      </c>
      <c r="R919" s="0" t="n">
        <f aca="false">F$9*((Q$23^2 - (P$13*1000/(P919*N$16))^2)/2)/(1000*COUNT(Q$24:Q919)/N$16)</f>
        <v>796.004109183066</v>
      </c>
    </row>
    <row r="920" customFormat="false" ht="13.8" hidden="false" customHeight="false" outlineLevel="0" collapsed="false">
      <c r="A920" s="0" t="n">
        <f aca="false">SUM(M$23:M920)</f>
        <v>4.4342606059953</v>
      </c>
      <c r="B920" s="0" t="n">
        <f aca="false">C920*3600/1609.344</f>
        <v>70.8668345484972</v>
      </c>
      <c r="C920" s="0" t="n">
        <f aca="false">G920</f>
        <v>31.6803097165602</v>
      </c>
      <c r="D920" s="0" t="n">
        <f aca="false">(C920+C919)/2</f>
        <v>31.6813266521923</v>
      </c>
      <c r="E920" s="0" t="n">
        <f aca="false">F920*$F$9</f>
        <v>7.74948680890723</v>
      </c>
      <c r="F920" s="0" t="n">
        <f aca="false">(C919-C920)/0.5</f>
        <v>0.00406774252831355</v>
      </c>
      <c r="G920" s="0" t="n">
        <f aca="false">G919-L919</f>
        <v>31.6803097165602</v>
      </c>
      <c r="H920" s="0" t="n">
        <f aca="false">G920*G920</f>
        <v>1003.64202373718</v>
      </c>
      <c r="I920" s="0" t="n">
        <f aca="false">1000*COUNT(Q$24:Q920)/N$16</f>
        <v>144.351464435146</v>
      </c>
      <c r="J920" s="0" t="n">
        <f aca="false">$F$22*H920+$E$22*G920+$D$22</f>
        <v>762.731027818924</v>
      </c>
      <c r="K920" s="0" t="n">
        <f aca="false">J920/$F$9</f>
        <v>0.400361148554667</v>
      </c>
      <c r="L920" s="0" t="n">
        <f aca="false">K920*M920</f>
        <v>0.00203381475125781</v>
      </c>
      <c r="M920" s="0" t="n">
        <f aca="false">N920</f>
        <v>0.00507995033634015</v>
      </c>
      <c r="N920" s="0" t="n">
        <f aca="false">3600/(B920*N$15)</f>
        <v>0.00507995033634015</v>
      </c>
      <c r="O920" s="0" t="n">
        <f aca="false">ROUND(A920*P$13,0)</f>
        <v>1108565</v>
      </c>
      <c r="P920" s="0" t="n">
        <f aca="false">O920-O919</f>
        <v>1270</v>
      </c>
      <c r="Q920" s="0" t="n">
        <f aca="false">F$9*(Q$23-P$13*1000/(P920*N$16))*P$13/SUM(P$24:P920)</f>
        <v>794.78659920978</v>
      </c>
      <c r="R920" s="0" t="n">
        <f aca="false">F$9*((Q$23^2 - (P$13*1000/(P920*N$16))^2)/2)/(1000*COUNT(Q$24:Q920)/N$16)</f>
        <v>795.116702149417</v>
      </c>
    </row>
    <row r="921" customFormat="false" ht="13.8" hidden="false" customHeight="false" outlineLevel="0" collapsed="false">
      <c r="A921" s="0" t="n">
        <f aca="false">SUM(M$23:M921)</f>
        <v>4.43934088247558</v>
      </c>
      <c r="B921" s="0" t="n">
        <f aca="false">C921*3600/1609.344</f>
        <v>70.8622850344688</v>
      </c>
      <c r="C921" s="0" t="n">
        <f aca="false">G921</f>
        <v>31.6782759018089</v>
      </c>
      <c r="D921" s="0" t="n">
        <f aca="false">(C921+C920)/2</f>
        <v>31.6792928091845</v>
      </c>
      <c r="E921" s="0" t="n">
        <f aca="false">F921*$F$9</f>
        <v>7.74927148261054</v>
      </c>
      <c r="F921" s="0" t="n">
        <f aca="false">(C920-C921)/0.5</f>
        <v>0.00406762950251505</v>
      </c>
      <c r="G921" s="0" t="n">
        <f aca="false">G920-L920</f>
        <v>31.6782759018089</v>
      </c>
      <c r="H921" s="0" t="n">
        <f aca="false">G921*G921</f>
        <v>1003.51316411113</v>
      </c>
      <c r="I921" s="0" t="n">
        <f aca="false">1000*COUNT(Q$24:Q921)/N$16</f>
        <v>144.512391374316</v>
      </c>
      <c r="J921" s="0" t="n">
        <f aca="false">$F$22*H921+$E$22*G921+$D$22</f>
        <v>762.660871461091</v>
      </c>
      <c r="K921" s="0" t="n">
        <f aca="false">J921/$F$9</f>
        <v>0.400324323148362</v>
      </c>
      <c r="L921" s="0" t="n">
        <f aca="false">K921*M921</f>
        <v>0.00203375824337741</v>
      </c>
      <c r="M921" s="0" t="n">
        <f aca="false">N921</f>
        <v>0.00508027648028693</v>
      </c>
      <c r="N921" s="0" t="n">
        <f aca="false">3600/(B921*N$15)</f>
        <v>0.00508027648028693</v>
      </c>
      <c r="O921" s="0" t="n">
        <f aca="false">ROUND(A921*P$13,0)</f>
        <v>1109835</v>
      </c>
      <c r="P921" s="0" t="n">
        <f aca="false">O921-O920</f>
        <v>1270</v>
      </c>
      <c r="Q921" s="0" t="n">
        <f aca="false">F$9*(Q$23-P$13*1000/(P921*N$16))*P$13/SUM(P$24:P921)</f>
        <v>793.876129144342</v>
      </c>
      <c r="R921" s="0" t="n">
        <f aca="false">F$9*((Q$23^2 - (P$13*1000/(P921*N$16))^2)/2)/(1000*COUNT(Q$24:Q921)/N$16)</f>
        <v>794.231271523415</v>
      </c>
    </row>
    <row r="922" customFormat="false" ht="13.8" hidden="false" customHeight="false" outlineLevel="0" collapsed="false">
      <c r="A922" s="0" t="n">
        <f aca="false">SUM(M$23:M922)</f>
        <v>4.44442148513263</v>
      </c>
      <c r="B922" s="0" t="n">
        <f aca="false">C922*3600/1609.344</f>
        <v>70.8577356468449</v>
      </c>
      <c r="C922" s="0" t="n">
        <f aca="false">G922</f>
        <v>31.6762421435655</v>
      </c>
      <c r="D922" s="0" t="n">
        <f aca="false">(C922+C921)/2</f>
        <v>31.6772590226872</v>
      </c>
      <c r="E922" s="0" t="n">
        <f aca="false">F922*$F$9</f>
        <v>7.74905617544107</v>
      </c>
      <c r="F922" s="0" t="n">
        <f aca="false">(C921-C922)/0.5</f>
        <v>0.00406751648675652</v>
      </c>
      <c r="G922" s="0" t="n">
        <f aca="false">G921-L921</f>
        <v>31.6762421435655</v>
      </c>
      <c r="H922" s="0" t="n">
        <f aca="false">G922*G922</f>
        <v>1003.3843163378</v>
      </c>
      <c r="I922" s="0" t="n">
        <f aca="false">1000*COUNT(Q$24:Q922)/N$16</f>
        <v>144.673318313486</v>
      </c>
      <c r="J922" s="0" t="n">
        <f aca="false">$F$22*H922+$E$22*G922+$D$22</f>
        <v>762.590721066563</v>
      </c>
      <c r="K922" s="0" t="n">
        <f aca="false">J922/$F$9</f>
        <v>0.400287500872225</v>
      </c>
      <c r="L922" s="0" t="n">
        <f aca="false">K922*M922</f>
        <v>0.00203370174051586</v>
      </c>
      <c r="M922" s="0" t="n">
        <f aca="false">N922</f>
        <v>0.00508060265705132</v>
      </c>
      <c r="N922" s="0" t="n">
        <f aca="false">3600/(B922*N$15)</f>
        <v>0.00508060265705132</v>
      </c>
      <c r="O922" s="0" t="n">
        <f aca="false">ROUND(A922*P$13,0)</f>
        <v>1111105</v>
      </c>
      <c r="P922" s="0" t="n">
        <f aca="false">O922-O921</f>
        <v>1270</v>
      </c>
      <c r="Q922" s="0" t="n">
        <f aca="false">F$9*(Q$23-P$13*1000/(P922*N$16))*P$13/SUM(P$24:P922)</f>
        <v>792.967742675218</v>
      </c>
      <c r="R922" s="0" t="n">
        <f aca="false">F$9*((Q$23^2 - (P$13*1000/(P922*N$16))^2)/2)/(1000*COUNT(Q$24:Q922)/N$16)</f>
        <v>793.347810709707</v>
      </c>
    </row>
    <row r="923" customFormat="false" ht="13.8" hidden="false" customHeight="false" outlineLevel="0" collapsed="false">
      <c r="A923" s="0" t="n">
        <f aca="false">SUM(M$23:M923)</f>
        <v>4.44950241399927</v>
      </c>
      <c r="B923" s="0" t="n">
        <f aca="false">C923*3600/1609.344</f>
        <v>70.8531863856143</v>
      </c>
      <c r="C923" s="0" t="n">
        <f aca="false">G923</f>
        <v>31.674208441825</v>
      </c>
      <c r="D923" s="0" t="n">
        <f aca="false">(C923+C922)/2</f>
        <v>31.6752252926953</v>
      </c>
      <c r="E923" s="0" t="n">
        <f aca="false">F923*$F$9</f>
        <v>7.74884088738527</v>
      </c>
      <c r="F923" s="0" t="n">
        <f aca="false">(C922-C923)/0.5</f>
        <v>0.00406740348103085</v>
      </c>
      <c r="G923" s="0" t="n">
        <f aca="false">G922-L922</f>
        <v>31.674208441825</v>
      </c>
      <c r="H923" s="0" t="n">
        <f aca="false">G923*G923</f>
        <v>1003.25548041618</v>
      </c>
      <c r="I923" s="0" t="n">
        <f aca="false">1000*COUNT(Q$24:Q923)/N$16</f>
        <v>144.834245252655</v>
      </c>
      <c r="J923" s="0" t="n">
        <f aca="false">$F$22*H923+$E$22*G923+$D$22</f>
        <v>762.520576634835</v>
      </c>
      <c r="K923" s="0" t="n">
        <f aca="false">J923/$F$9</f>
        <v>0.40025068172599</v>
      </c>
      <c r="L923" s="0" t="n">
        <f aca="false">K923*M923</f>
        <v>0.0020336452426734</v>
      </c>
      <c r="M923" s="0" t="n">
        <f aca="false">N923</f>
        <v>0.0050809288666387</v>
      </c>
      <c r="N923" s="0" t="n">
        <f aca="false">3600/(B923*N$15)</f>
        <v>0.0050809288666387</v>
      </c>
      <c r="O923" s="0" t="n">
        <f aca="false">ROUND(A923*P$13,0)</f>
        <v>1112376</v>
      </c>
      <c r="P923" s="0" t="n">
        <f aca="false">O923-O922</f>
        <v>1271</v>
      </c>
      <c r="Q923" s="0" t="n">
        <f aca="false">F$9*(Q$23-P$13*1000/(P923*N$16))*P$13/SUM(P$24:P923)</f>
        <v>802.74379125974</v>
      </c>
      <c r="R923" s="0" t="n">
        <f aca="false">F$9*((Q$23^2 - (P$13*1000/(P923*N$16))^2)/2)/(1000*COUNT(Q$24:Q923)/N$16)</f>
        <v>802.847855318491</v>
      </c>
    </row>
    <row r="924" customFormat="false" ht="13.8" hidden="false" customHeight="false" outlineLevel="0" collapsed="false">
      <c r="A924" s="0" t="n">
        <f aca="false">SUM(M$23:M924)</f>
        <v>4.45458366910833</v>
      </c>
      <c r="B924" s="0" t="n">
        <f aca="false">C924*3600/1609.344</f>
        <v>70.8486372507658</v>
      </c>
      <c r="C924" s="0" t="n">
        <f aca="false">G924</f>
        <v>31.6721747965823</v>
      </c>
      <c r="D924" s="0" t="n">
        <f aca="false">(C924+C923)/2</f>
        <v>31.6731916192037</v>
      </c>
      <c r="E924" s="0" t="n">
        <f aca="false">F924*$F$9</f>
        <v>7.7486256184567</v>
      </c>
      <c r="F924" s="0" t="n">
        <f aca="false">(C923-C924)/0.5</f>
        <v>0.00406729048534515</v>
      </c>
      <c r="G924" s="0" t="n">
        <f aca="false">G923-L923</f>
        <v>31.6721747965823</v>
      </c>
      <c r="H924" s="0" t="n">
        <f aca="false">G924*G924</f>
        <v>1003.12665634527</v>
      </c>
      <c r="I924" s="0" t="n">
        <f aca="false">1000*COUNT(Q$24:Q924)/N$16</f>
        <v>144.995172191825</v>
      </c>
      <c r="J924" s="0" t="n">
        <f aca="false">$F$22*H924+$E$22*G924+$D$22</f>
        <v>762.450438165396</v>
      </c>
      <c r="K924" s="0" t="n">
        <f aca="false">J924/$F$9</f>
        <v>0.400213865709389</v>
      </c>
      <c r="L924" s="0" t="n">
        <f aca="false">K924*M924</f>
        <v>0.00203358874985027</v>
      </c>
      <c r="M924" s="0" t="n">
        <f aca="false">N924</f>
        <v>0.00508125510905446</v>
      </c>
      <c r="N924" s="0" t="n">
        <f aca="false">3600/(B924*N$15)</f>
        <v>0.00508125510905446</v>
      </c>
      <c r="O924" s="0" t="n">
        <f aca="false">ROUND(A924*P$13,0)</f>
        <v>1113646</v>
      </c>
      <c r="P924" s="0" t="n">
        <f aca="false">O924-O923</f>
        <v>1270</v>
      </c>
      <c r="Q924" s="0" t="n">
        <f aca="false">F$9*(Q$23-P$13*1000/(P924*N$16))*P$13/SUM(P$24:P924)</f>
        <v>791.156480794518</v>
      </c>
      <c r="R924" s="0" t="n">
        <f aca="false">F$9*((Q$23^2 - (P$13*1000/(P924*N$16))^2)/2)/(1000*COUNT(Q$24:Q924)/N$16)</f>
        <v>791.586772284159</v>
      </c>
    </row>
    <row r="925" customFormat="false" ht="13.8" hidden="false" customHeight="false" outlineLevel="0" collapsed="false">
      <c r="A925" s="0" t="n">
        <f aca="false">SUM(M$23:M925)</f>
        <v>4.45966525049263</v>
      </c>
      <c r="B925" s="0" t="n">
        <f aca="false">C925*3600/1609.344</f>
        <v>70.8440882422882</v>
      </c>
      <c r="C925" s="0" t="n">
        <f aca="false">G925</f>
        <v>31.6701412078325</v>
      </c>
      <c r="D925" s="0" t="n">
        <f aca="false">(C925+C924)/2</f>
        <v>31.6711580022074</v>
      </c>
      <c r="E925" s="0" t="n">
        <f aca="false">F925*$F$9</f>
        <v>7.74841036865535</v>
      </c>
      <c r="F925" s="0" t="n">
        <f aca="false">(C924-C925)/0.5</f>
        <v>0.00406717749969943</v>
      </c>
      <c r="G925" s="0" t="n">
        <f aca="false">G924-L924</f>
        <v>31.6701412078325</v>
      </c>
      <c r="H925" s="0" t="n">
        <f aca="false">G925*G925</f>
        <v>1002.99784412405</v>
      </c>
      <c r="I925" s="0" t="n">
        <f aca="false">1000*COUNT(Q$24:Q925)/N$16</f>
        <v>145.156099130995</v>
      </c>
      <c r="J925" s="0" t="n">
        <f aca="false">$F$22*H925+$E$22*G925+$D$22</f>
        <v>762.380305657741</v>
      </c>
      <c r="K925" s="0" t="n">
        <f aca="false">J925/$F$9</f>
        <v>0.400177052822156</v>
      </c>
      <c r="L925" s="0" t="n">
        <f aca="false">K925*M925</f>
        <v>0.0020335322620467</v>
      </c>
      <c r="M925" s="0" t="n">
        <f aca="false">N925</f>
        <v>0.00508158138430398</v>
      </c>
      <c r="N925" s="0" t="n">
        <f aca="false">3600/(B925*N$15)</f>
        <v>0.00508158138430398</v>
      </c>
      <c r="O925" s="0" t="n">
        <f aca="false">ROUND(A925*P$13,0)</f>
        <v>1114916</v>
      </c>
      <c r="P925" s="0" t="n">
        <f aca="false">O925-O924</f>
        <v>1270</v>
      </c>
      <c r="Q925" s="0" t="n">
        <f aca="false">F$9*(Q$23-P$13*1000/(P925*N$16))*P$13/SUM(P$24:P925)</f>
        <v>790.254304000246</v>
      </c>
      <c r="R925" s="0" t="n">
        <f aca="false">F$9*((Q$23^2 - (P$13*1000/(P925*N$16))^2)/2)/(1000*COUNT(Q$24:Q925)/N$16)</f>
        <v>790.709181627524</v>
      </c>
    </row>
    <row r="926" customFormat="false" ht="13.8" hidden="false" customHeight="false" outlineLevel="0" collapsed="false">
      <c r="A926" s="0" t="n">
        <f aca="false">SUM(M$23:M926)</f>
        <v>4.46474715818502</v>
      </c>
      <c r="B926" s="0" t="n">
        <f aca="false">C926*3600/1609.344</f>
        <v>70.8395393601701</v>
      </c>
      <c r="C926" s="0" t="n">
        <f aca="false">G926</f>
        <v>31.6681076755705</v>
      </c>
      <c r="D926" s="0" t="n">
        <f aca="false">(C926+C925)/2</f>
        <v>31.6691244417015</v>
      </c>
      <c r="E926" s="0" t="n">
        <f aca="false">F926*$F$9</f>
        <v>7.74819513798122</v>
      </c>
      <c r="F926" s="0" t="n">
        <f aca="false">(C925-C926)/0.5</f>
        <v>0.00406706452409367</v>
      </c>
      <c r="G926" s="0" t="n">
        <f aca="false">G925-L925</f>
        <v>31.6681076755705</v>
      </c>
      <c r="H926" s="0" t="n">
        <f aca="false">G926*G926</f>
        <v>1002.86904375152</v>
      </c>
      <c r="I926" s="0" t="n">
        <f aca="false">1000*COUNT(Q$24:Q926)/N$16</f>
        <v>145.317026070164</v>
      </c>
      <c r="J926" s="0" t="n">
        <f aca="false">$F$22*H926+$E$22*G926+$D$22</f>
        <v>762.310179111361</v>
      </c>
      <c r="K926" s="0" t="n">
        <f aca="false">J926/$F$9</f>
        <v>0.400140243064025</v>
      </c>
      <c r="L926" s="0" t="n">
        <f aca="false">K926*M926</f>
        <v>0.00203347577926293</v>
      </c>
      <c r="M926" s="0" t="n">
        <f aca="false">N926</f>
        <v>0.00508190769239264</v>
      </c>
      <c r="N926" s="0" t="n">
        <f aca="false">3600/(B926*N$15)</f>
        <v>0.00508190769239264</v>
      </c>
      <c r="O926" s="0" t="n">
        <f aca="false">ROUND(A926*P$13,0)</f>
        <v>1116187</v>
      </c>
      <c r="P926" s="0" t="n">
        <f aca="false">O926-O925</f>
        <v>1271</v>
      </c>
      <c r="Q926" s="0" t="n">
        <f aca="false">F$9*(Q$23-P$13*1000/(P926*N$16))*P$13/SUM(P$24:P926)</f>
        <v>800.00003138766</v>
      </c>
      <c r="R926" s="0" t="n">
        <f aca="false">F$9*((Q$23^2 - (P$13*1000/(P926*N$16))^2)/2)/(1000*COUNT(Q$24:Q926)/N$16)</f>
        <v>800.180586696171</v>
      </c>
    </row>
    <row r="927" customFormat="false" ht="13.8" hidden="false" customHeight="false" outlineLevel="0" collapsed="false">
      <c r="A927" s="0" t="n">
        <f aca="false">SUM(M$23:M927)</f>
        <v>4.46982939221835</v>
      </c>
      <c r="B927" s="0" t="n">
        <f aca="false">C927*3600/1609.344</f>
        <v>70.8349906044005</v>
      </c>
      <c r="C927" s="0" t="n">
        <f aca="false">G927</f>
        <v>31.6660741997912</v>
      </c>
      <c r="D927" s="0" t="n">
        <f aca="false">(C927+C926)/2</f>
        <v>31.6670909376808</v>
      </c>
      <c r="E927" s="0" t="n">
        <f aca="false">F927*$F$9</f>
        <v>7.74797992643431</v>
      </c>
      <c r="F927" s="0" t="n">
        <f aca="false">(C926-C927)/0.5</f>
        <v>0.00406695155852788</v>
      </c>
      <c r="G927" s="0" t="n">
        <f aca="false">G926-L926</f>
        <v>31.6660741997912</v>
      </c>
      <c r="H927" s="0" t="n">
        <f aca="false">G927*G927</f>
        <v>1002.74025522668</v>
      </c>
      <c r="I927" s="0" t="n">
        <f aca="false">1000*COUNT(Q$24:Q927)/N$16</f>
        <v>145.477953009334</v>
      </c>
      <c r="J927" s="0" t="n">
        <f aca="false">$F$22*H927+$E$22*G927+$D$22</f>
        <v>762.240058525749</v>
      </c>
      <c r="K927" s="0" t="n">
        <f aca="false">J927/$F$9</f>
        <v>0.40010343643473</v>
      </c>
      <c r="L927" s="0" t="n">
        <f aca="false">K927*M927</f>
        <v>0.0020334193014992</v>
      </c>
      <c r="M927" s="0" t="n">
        <f aca="false">N927</f>
        <v>0.00508223403332584</v>
      </c>
      <c r="N927" s="0" t="n">
        <f aca="false">3600/(B927*N$15)</f>
        <v>0.00508223403332584</v>
      </c>
      <c r="O927" s="0" t="n">
        <f aca="false">ROUND(A927*P$13,0)</f>
        <v>1117457</v>
      </c>
      <c r="P927" s="0" t="n">
        <f aca="false">O927-O926</f>
        <v>1270</v>
      </c>
      <c r="Q927" s="0" t="n">
        <f aca="false">F$9*(Q$23-P$13*1000/(P927*N$16))*P$13/SUM(P$24:P927)</f>
        <v>788.455402684093</v>
      </c>
      <c r="R927" s="0" t="n">
        <f aca="false">F$9*((Q$23^2 - (P$13*1000/(P927*N$16))^2)/2)/(1000*COUNT(Q$24:Q927)/N$16)</f>
        <v>788.959825031003</v>
      </c>
    </row>
    <row r="928" customFormat="false" ht="13.8" hidden="false" customHeight="false" outlineLevel="0" collapsed="false">
      <c r="A928" s="0" t="n">
        <f aca="false">SUM(M$23:M928)</f>
        <v>4.47491195262546</v>
      </c>
      <c r="B928" s="0" t="n">
        <f aca="false">C928*3600/1609.344</f>
        <v>70.830441974968</v>
      </c>
      <c r="C928" s="0" t="n">
        <f aca="false">G928</f>
        <v>31.6640407804897</v>
      </c>
      <c r="D928" s="0" t="n">
        <f aca="false">(C928+C927)/2</f>
        <v>31.6650574901404</v>
      </c>
      <c r="E928" s="0" t="n">
        <f aca="false">F928*$F$9</f>
        <v>7.74776473400108</v>
      </c>
      <c r="F928" s="0" t="n">
        <f aca="false">(C927-C928)/0.5</f>
        <v>0.00406683860299495</v>
      </c>
      <c r="G928" s="0" t="n">
        <f aca="false">G927-L927</f>
        <v>31.6640407804897</v>
      </c>
      <c r="H928" s="0" t="n">
        <f aca="false">G928*G928</f>
        <v>1002.61147854851</v>
      </c>
      <c r="I928" s="0" t="n">
        <f aca="false">1000*COUNT(Q$24:Q928)/N$16</f>
        <v>145.638879948503</v>
      </c>
      <c r="J928" s="0" t="n">
        <f aca="false">$F$22*H928+$E$22*G928+$D$22</f>
        <v>762.169943900397</v>
      </c>
      <c r="K928" s="0" t="n">
        <f aca="false">J928/$F$9</f>
        <v>0.400066632934004</v>
      </c>
      <c r="L928" s="0" t="n">
        <f aca="false">K928*M928</f>
        <v>0.00203336282875575</v>
      </c>
      <c r="M928" s="0" t="n">
        <f aca="false">N928</f>
        <v>0.00508256040710895</v>
      </c>
      <c r="N928" s="0" t="n">
        <f aca="false">3600/(B928*N$15)</f>
        <v>0.00508256040710895</v>
      </c>
      <c r="O928" s="0" t="n">
        <f aca="false">ROUND(A928*P$13,0)</f>
        <v>1118728</v>
      </c>
      <c r="P928" s="0" t="n">
        <f aca="false">O928-O927</f>
        <v>1271</v>
      </c>
      <c r="Q928" s="0" t="n">
        <f aca="false">F$9*(Q$23-P$13*1000/(P928*N$16))*P$13/SUM(P$24:P928)</f>
        <v>798.181016490712</v>
      </c>
      <c r="R928" s="0" t="n">
        <f aca="false">F$9*((Q$23^2 - (P$13*1000/(P928*N$16))^2)/2)/(1000*COUNT(Q$24:Q928)/N$16)</f>
        <v>798.412231808445</v>
      </c>
    </row>
    <row r="929" customFormat="false" ht="13.8" hidden="false" customHeight="false" outlineLevel="0" collapsed="false">
      <c r="A929" s="0" t="n">
        <f aca="false">SUM(M$23:M929)</f>
        <v>4.47999483943921</v>
      </c>
      <c r="B929" s="0" t="n">
        <f aca="false">C929*3600/1609.344</f>
        <v>70.8258934718614</v>
      </c>
      <c r="C929" s="0" t="n">
        <f aca="false">G929</f>
        <v>31.6620074176609</v>
      </c>
      <c r="D929" s="0" t="n">
        <f aca="false">(C929+C928)/2</f>
        <v>31.6630240990753</v>
      </c>
      <c r="E929" s="0" t="n">
        <f aca="false">F929*$F$9</f>
        <v>7.74754956070861</v>
      </c>
      <c r="F929" s="0" t="n">
        <f aca="false">(C928-C929)/0.5</f>
        <v>0.0040667256575091</v>
      </c>
      <c r="G929" s="0" t="n">
        <f aca="false">G928-L928</f>
        <v>31.6620074176609</v>
      </c>
      <c r="H929" s="0" t="n">
        <f aca="false">G929*G929</f>
        <v>1002.48271371602</v>
      </c>
      <c r="I929" s="0" t="n">
        <f aca="false">1000*COUNT(Q$24:Q929)/N$16</f>
        <v>145.799806887673</v>
      </c>
      <c r="J929" s="0" t="n">
        <f aca="false">$F$22*H929+$E$22*G929+$D$22</f>
        <v>762.099835234798</v>
      </c>
      <c r="K929" s="0" t="n">
        <f aca="false">J929/$F$9</f>
        <v>0.40002983256158</v>
      </c>
      <c r="L929" s="0" t="n">
        <f aca="false">K929*M929</f>
        <v>0.00203330636103282</v>
      </c>
      <c r="M929" s="0" t="n">
        <f aca="false">N929</f>
        <v>0.00508288681374736</v>
      </c>
      <c r="N929" s="0" t="n">
        <f aca="false">3600/(B929*N$15)</f>
        <v>0.00508288681374736</v>
      </c>
      <c r="O929" s="0" t="n">
        <f aca="false">ROUND(A929*P$13,0)</f>
        <v>1119999</v>
      </c>
      <c r="P929" s="0" t="n">
        <f aca="false">O929-O928</f>
        <v>1271</v>
      </c>
      <c r="Q929" s="0" t="n">
        <f aca="false">F$9*(Q$23-P$13*1000/(P929*N$16))*P$13/SUM(P$24:P929)</f>
        <v>797.274251225495</v>
      </c>
      <c r="R929" s="0" t="n">
        <f aca="false">F$9*((Q$23^2 - (P$13*1000/(P929*N$16))^2)/2)/(1000*COUNT(Q$24:Q929)/N$16)</f>
        <v>797.530982104462</v>
      </c>
    </row>
    <row r="930" customFormat="false" ht="13.8" hidden="false" customHeight="false" outlineLevel="0" collapsed="false">
      <c r="A930" s="0" t="n">
        <f aca="false">SUM(M$23:M930)</f>
        <v>4.48507805269245</v>
      </c>
      <c r="B930" s="0" t="n">
        <f aca="false">C930*3600/1609.344</f>
        <v>70.8213450950696</v>
      </c>
      <c r="C930" s="0" t="n">
        <f aca="false">G930</f>
        <v>31.6599741112999</v>
      </c>
      <c r="D930" s="0" t="n">
        <f aca="false">(C930+C929)/2</f>
        <v>31.6609907644804</v>
      </c>
      <c r="E930" s="0" t="n">
        <f aca="false">F930*$F$9</f>
        <v>7.74733440654336</v>
      </c>
      <c r="F930" s="0" t="n">
        <f aca="false">(C929-C930)/0.5</f>
        <v>0.00406661272206321</v>
      </c>
      <c r="G930" s="0" t="n">
        <f aca="false">G929-L929</f>
        <v>31.6599741112999</v>
      </c>
      <c r="H930" s="0" t="n">
        <f aca="false">G930*G930</f>
        <v>1002.35396072818</v>
      </c>
      <c r="I930" s="0" t="n">
        <f aca="false">1000*COUNT(Q$24:Q930)/N$16</f>
        <v>145.960733826843</v>
      </c>
      <c r="J930" s="0" t="n">
        <f aca="false">$F$22*H930+$E$22*G930+$D$22</f>
        <v>762.029732528445</v>
      </c>
      <c r="K930" s="0" t="n">
        <f aca="false">J930/$F$9</f>
        <v>0.399993035317193</v>
      </c>
      <c r="L930" s="0" t="n">
        <f aca="false">K930*M930</f>
        <v>0.00203324989833064</v>
      </c>
      <c r="M930" s="0" t="n">
        <f aca="false">N930</f>
        <v>0.00508321325324648</v>
      </c>
      <c r="N930" s="0" t="n">
        <f aca="false">3600/(B930*N$15)</f>
        <v>0.00508321325324648</v>
      </c>
      <c r="O930" s="0" t="n">
        <f aca="false">ROUND(A930*P$13,0)</f>
        <v>1121270</v>
      </c>
      <c r="P930" s="0" t="n">
        <f aca="false">O930-O929</f>
        <v>1271</v>
      </c>
      <c r="Q930" s="0" t="n">
        <f aca="false">F$9*(Q$23-P$13*1000/(P930*N$16))*P$13/SUM(P$24:P930)</f>
        <v>796.369543864966</v>
      </c>
      <c r="R930" s="0" t="n">
        <f aca="false">F$9*((Q$23^2 - (P$13*1000/(P930*N$16))^2)/2)/(1000*COUNT(Q$24:Q930)/N$16)</f>
        <v>796.651675619231</v>
      </c>
    </row>
    <row r="931" customFormat="false" ht="13.8" hidden="false" customHeight="false" outlineLevel="0" collapsed="false">
      <c r="A931" s="0" t="n">
        <f aca="false">SUM(M$23:M931)</f>
        <v>4.49016159241806</v>
      </c>
      <c r="B931" s="0" t="n">
        <f aca="false">C931*3600/1609.344</f>
        <v>70.8167968445812</v>
      </c>
      <c r="C931" s="0" t="n">
        <f aca="false">G931</f>
        <v>31.6579408614016</v>
      </c>
      <c r="D931" s="0" t="n">
        <f aca="false">(C931+C930)/2</f>
        <v>31.6589574863507</v>
      </c>
      <c r="E931" s="0" t="n">
        <f aca="false">F931*$F$9</f>
        <v>7.74711927151887</v>
      </c>
      <c r="F931" s="0" t="n">
        <f aca="false">(C930-C931)/0.5</f>
        <v>0.0040664997966644</v>
      </c>
      <c r="G931" s="0" t="n">
        <f aca="false">G930-L930</f>
        <v>31.6579408614016</v>
      </c>
      <c r="H931" s="0" t="n">
        <f aca="false">G931*G931</f>
        <v>1002.225219584</v>
      </c>
      <c r="I931" s="0" t="n">
        <f aca="false">1000*COUNT(Q$24:Q931)/N$16</f>
        <v>146.121660766012</v>
      </c>
      <c r="J931" s="0" t="n">
        <f aca="false">$F$22*H931+$E$22*G931+$D$22</f>
        <v>761.95963578083</v>
      </c>
      <c r="K931" s="0" t="n">
        <f aca="false">J931/$F$9</f>
        <v>0.399956241200576</v>
      </c>
      <c r="L931" s="0" t="n">
        <f aca="false">K931*M931</f>
        <v>0.00203319344064945</v>
      </c>
      <c r="M931" s="0" t="n">
        <f aca="false">N931</f>
        <v>0.00508353972561168</v>
      </c>
      <c r="N931" s="0" t="n">
        <f aca="false">3600/(B931*N$15)</f>
        <v>0.00508353972561168</v>
      </c>
      <c r="O931" s="0" t="n">
        <f aca="false">ROUND(A931*P$13,0)</f>
        <v>1122540</v>
      </c>
      <c r="P931" s="0" t="n">
        <f aca="false">O931-O930</f>
        <v>1270</v>
      </c>
      <c r="Q931" s="0" t="n">
        <f aca="false">F$9*(Q$23-P$13*1000/(P931*N$16))*P$13/SUM(P$24:P931)</f>
        <v>784.881358405067</v>
      </c>
      <c r="R931" s="0" t="n">
        <f aca="false">F$9*((Q$23^2 - (P$13*1000/(P931*N$16))^2)/2)/(1000*COUNT(Q$24:Q931)/N$16)</f>
        <v>785.484231088135</v>
      </c>
    </row>
    <row r="932" customFormat="false" ht="13.8" hidden="false" customHeight="false" outlineLevel="0" collapsed="false">
      <c r="A932" s="0" t="n">
        <f aca="false">SUM(M$23:M932)</f>
        <v>4.49524545864891</v>
      </c>
      <c r="B932" s="0" t="n">
        <f aca="false">C932*3600/1609.344</f>
        <v>70.812248720385</v>
      </c>
      <c r="C932" s="0" t="n">
        <f aca="false">G932</f>
        <v>31.6559076679609</v>
      </c>
      <c r="D932" s="0" t="n">
        <f aca="false">(C932+C931)/2</f>
        <v>31.6569242646813</v>
      </c>
      <c r="E932" s="0" t="n">
        <f aca="false">F932*$F$9</f>
        <v>7.74690415560805</v>
      </c>
      <c r="F932" s="0" t="n">
        <f aca="false">(C931-C932)/0.5</f>
        <v>0.00406638688129846</v>
      </c>
      <c r="G932" s="0" t="n">
        <f aca="false">G931-L931</f>
        <v>31.6559076679609</v>
      </c>
      <c r="H932" s="0" t="n">
        <f aca="false">G932*G932</f>
        <v>1002.09649028247</v>
      </c>
      <c r="I932" s="0" t="n">
        <f aca="false">1000*COUNT(Q$24:Q932)/N$16</f>
        <v>146.282587705182</v>
      </c>
      <c r="J932" s="0" t="n">
        <f aca="false">$F$22*H932+$E$22*G932+$D$22</f>
        <v>761.889544991446</v>
      </c>
      <c r="K932" s="0" t="n">
        <f aca="false">J932/$F$9</f>
        <v>0.399919450211463</v>
      </c>
      <c r="L932" s="0" t="n">
        <f aca="false">K932*M932</f>
        <v>0.00203313698798949</v>
      </c>
      <c r="M932" s="0" t="n">
        <f aca="false">N932</f>
        <v>0.00508386623084835</v>
      </c>
      <c r="N932" s="0" t="n">
        <f aca="false">3600/(B932*N$15)</f>
        <v>0.00508386623084835</v>
      </c>
      <c r="O932" s="0" t="n">
        <f aca="false">ROUND(A932*P$13,0)</f>
        <v>1123811</v>
      </c>
      <c r="P932" s="0" t="n">
        <f aca="false">O932-O931</f>
        <v>1271</v>
      </c>
      <c r="Q932" s="0" t="n">
        <f aca="false">F$9*(Q$23-P$13*1000/(P932*N$16))*P$13/SUM(P$24:P932)</f>
        <v>794.566982683078</v>
      </c>
      <c r="R932" s="0" t="n">
        <f aca="false">F$9*((Q$23^2 - (P$13*1000/(P932*N$16))^2)/2)/(1000*COUNT(Q$24:Q932)/N$16)</f>
        <v>794.898866651972</v>
      </c>
    </row>
    <row r="933" customFormat="false" ht="13.8" hidden="false" customHeight="false" outlineLevel="0" collapsed="false">
      <c r="A933" s="0" t="n">
        <f aca="false">SUM(M$23:M933)</f>
        <v>4.50032965141788</v>
      </c>
      <c r="B933" s="0" t="n">
        <f aca="false">C933*3600/1609.344</f>
        <v>70.8077007224699</v>
      </c>
      <c r="C933" s="0" t="n">
        <f aca="false">G933</f>
        <v>31.6538745309729</v>
      </c>
      <c r="D933" s="0" t="n">
        <f aca="false">(C933+C932)/2</f>
        <v>31.6548910994669</v>
      </c>
      <c r="E933" s="0" t="n">
        <f aca="false">F933*$F$9</f>
        <v>7.746689058838</v>
      </c>
      <c r="F933" s="0" t="n">
        <f aca="false">(C932-C933)/0.5</f>
        <v>0.00406627397597958</v>
      </c>
      <c r="G933" s="0" t="n">
        <f aca="false">G932-L932</f>
        <v>31.6538745309729</v>
      </c>
      <c r="H933" s="0" t="n">
        <f aca="false">G933*G933</f>
        <v>1001.96777282258</v>
      </c>
      <c r="I933" s="0" t="n">
        <f aca="false">1000*COUNT(Q$24:Q933)/N$16</f>
        <v>146.443514644351</v>
      </c>
      <c r="J933" s="0" t="n">
        <f aca="false">$F$22*H933+$E$22*G933+$D$22</f>
        <v>761.819460159786</v>
      </c>
      <c r="K933" s="0" t="n">
        <f aca="false">J933/$F$9</f>
        <v>0.399882662349587</v>
      </c>
      <c r="L933" s="0" t="n">
        <f aca="false">K933*M933</f>
        <v>0.002033080540351</v>
      </c>
      <c r="M933" s="0" t="n">
        <f aca="false">N933</f>
        <v>0.0050841927689619</v>
      </c>
      <c r="N933" s="0" t="n">
        <f aca="false">3600/(B933*N$15)</f>
        <v>0.0050841927689619</v>
      </c>
      <c r="O933" s="0" t="n">
        <f aca="false">ROUND(A933*P$13,0)</f>
        <v>1125082</v>
      </c>
      <c r="P933" s="0" t="n">
        <f aca="false">O933-O932</f>
        <v>1271</v>
      </c>
      <c r="Q933" s="0" t="n">
        <f aca="false">F$9*(Q$23-P$13*1000/(P933*N$16))*P$13/SUM(P$24:P933)</f>
        <v>793.668405577127</v>
      </c>
      <c r="R933" s="0" t="n">
        <f aca="false">F$9*((Q$23^2 - (P$13*1000/(P933*N$16))^2)/2)/(1000*COUNT(Q$24:Q933)/N$16)</f>
        <v>794.025351413893</v>
      </c>
    </row>
    <row r="934" customFormat="false" ht="13.8" hidden="false" customHeight="false" outlineLevel="0" collapsed="false">
      <c r="A934" s="0" t="n">
        <f aca="false">SUM(M$23:M934)</f>
        <v>4.50541417075783</v>
      </c>
      <c r="B934" s="0" t="n">
        <f aca="false">C934*3600/1609.344</f>
        <v>70.8031528508245</v>
      </c>
      <c r="C934" s="0" t="n">
        <f aca="false">G934</f>
        <v>31.6518414504326</v>
      </c>
      <c r="D934" s="0" t="n">
        <f aca="false">(C934+C933)/2</f>
        <v>31.6528579907028</v>
      </c>
      <c r="E934" s="0" t="n">
        <f aca="false">F934*$F$9</f>
        <v>7.74647398119516</v>
      </c>
      <c r="F934" s="0" t="n">
        <f aca="false">(C933-C934)/0.5</f>
        <v>0.00406616108070068</v>
      </c>
      <c r="G934" s="0" t="n">
        <f aca="false">G933-L933</f>
        <v>31.6518414504326</v>
      </c>
      <c r="H934" s="0" t="n">
        <f aca="false">G934*G934</f>
        <v>1001.83906720332</v>
      </c>
      <c r="I934" s="0" t="n">
        <f aca="false">1000*COUNT(Q$24:Q934)/N$16</f>
        <v>146.604441583521</v>
      </c>
      <c r="J934" s="0" t="n">
        <f aca="false">$F$22*H934+$E$22*G934+$D$22</f>
        <v>761.749381285342</v>
      </c>
      <c r="K934" s="0" t="n">
        <f aca="false">J934/$F$9</f>
        <v>0.399845877614682</v>
      </c>
      <c r="L934" s="0" t="n">
        <f aca="false">K934*M934</f>
        <v>0.00203302409773422</v>
      </c>
      <c r="M934" s="0" t="n">
        <f aca="false">N934</f>
        <v>0.00508451933995772</v>
      </c>
      <c r="N934" s="0" t="n">
        <f aca="false">3600/(B934*N$15)</f>
        <v>0.00508451933995772</v>
      </c>
      <c r="O934" s="0" t="n">
        <f aca="false">ROUND(A934*P$13,0)</f>
        <v>1126354</v>
      </c>
      <c r="P934" s="0" t="n">
        <f aca="false">O934-O933</f>
        <v>1272</v>
      </c>
      <c r="Q934" s="0" t="n">
        <f aca="false">F$9*(Q$23-P$13*1000/(P934*N$16))*P$13/SUM(P$24:P934)</f>
        <v>803.304918991527</v>
      </c>
      <c r="R934" s="0" t="n">
        <f aca="false">F$9*((Q$23^2 - (P$13*1000/(P934*N$16))^2)/2)/(1000*COUNT(Q$24:Q934)/N$16)</f>
        <v>803.38576302536</v>
      </c>
    </row>
    <row r="935" customFormat="false" ht="13.8" hidden="false" customHeight="false" outlineLevel="0" collapsed="false">
      <c r="A935" s="0" t="n">
        <f aca="false">SUM(M$23:M935)</f>
        <v>4.51049901670167</v>
      </c>
      <c r="B935" s="0" t="n">
        <f aca="false">C935*3600/1609.344</f>
        <v>70.7986051054377</v>
      </c>
      <c r="C935" s="0" t="n">
        <f aca="false">G935</f>
        <v>31.6498084263348</v>
      </c>
      <c r="D935" s="0" t="n">
        <f aca="false">(C935+C934)/2</f>
        <v>31.6508249383837</v>
      </c>
      <c r="E935" s="0" t="n">
        <f aca="false">F935*$F$9</f>
        <v>7.74625892269309</v>
      </c>
      <c r="F935" s="0" t="n">
        <f aca="false">(C934-C935)/0.5</f>
        <v>0.00406604819546885</v>
      </c>
      <c r="G935" s="0" t="n">
        <f aca="false">G934-L934</f>
        <v>31.6498084263348</v>
      </c>
      <c r="H935" s="0" t="n">
        <f aca="false">G935*G935</f>
        <v>1001.7103734237</v>
      </c>
      <c r="I935" s="0" t="n">
        <f aca="false">1000*COUNT(Q$24:Q935)/N$16</f>
        <v>146.765368522691</v>
      </c>
      <c r="J935" s="0" t="n">
        <f aca="false">$F$22*H935+$E$22*G935+$D$22</f>
        <v>761.679308367608</v>
      </c>
      <c r="K935" s="0" t="n">
        <f aca="false">J935/$F$9</f>
        <v>0.399809096006483</v>
      </c>
      <c r="L935" s="0" t="n">
        <f aca="false">K935*M935</f>
        <v>0.00203296766013938</v>
      </c>
      <c r="M935" s="0" t="n">
        <f aca="false">N935</f>
        <v>0.00508484594384121</v>
      </c>
      <c r="N935" s="0" t="n">
        <f aca="false">3600/(B935*N$15)</f>
        <v>0.00508484594384121</v>
      </c>
      <c r="O935" s="0" t="n">
        <f aca="false">ROUND(A935*P$13,0)</f>
        <v>1127625</v>
      </c>
      <c r="P935" s="0" t="n">
        <f aca="false">O935-O934</f>
        <v>1271</v>
      </c>
      <c r="Q935" s="0" t="n">
        <f aca="false">F$9*(Q$23-P$13*1000/(P935*N$16))*P$13/SUM(P$24:P935)</f>
        <v>791.876631819103</v>
      </c>
      <c r="R935" s="0" t="n">
        <f aca="false">F$9*((Q$23^2 - (P$13*1000/(P935*N$16))^2)/2)/(1000*COUNT(Q$24:Q935)/N$16)</f>
        <v>792.284067748511</v>
      </c>
    </row>
    <row r="936" customFormat="false" ht="13.8" hidden="false" customHeight="false" outlineLevel="0" collapsed="false">
      <c r="A936" s="0" t="n">
        <f aca="false">SUM(M$23:M936)</f>
        <v>4.51558418928229</v>
      </c>
      <c r="B936" s="0" t="n">
        <f aca="false">C936*3600/1609.344</f>
        <v>70.7940574862981</v>
      </c>
      <c r="C936" s="0" t="n">
        <f aca="false">G936</f>
        <v>31.6477754586747</v>
      </c>
      <c r="D936" s="0" t="n">
        <f aca="false">(C936+C935)/2</f>
        <v>31.6487919425048</v>
      </c>
      <c r="E936" s="0" t="n">
        <f aca="false">F936*$F$9</f>
        <v>7.74604388331823</v>
      </c>
      <c r="F936" s="0" t="n">
        <f aca="false">(C935-C936)/0.5</f>
        <v>0.00406593532027699</v>
      </c>
      <c r="G936" s="0" t="n">
        <f aca="false">G935-L935</f>
        <v>31.6477754586747</v>
      </c>
      <c r="H936" s="0" t="n">
        <f aca="false">G936*G936</f>
        <v>1001.58169148269</v>
      </c>
      <c r="I936" s="0" t="n">
        <f aca="false">1000*COUNT(Q$24:Q936)/N$16</f>
        <v>146.92629546186</v>
      </c>
      <c r="J936" s="0" t="n">
        <f aca="false">$F$22*H936+$E$22*G936+$D$22</f>
        <v>761.609241406075</v>
      </c>
      <c r="K936" s="0" t="n">
        <f aca="false">J936/$F$9</f>
        <v>0.399772317524722</v>
      </c>
      <c r="L936" s="0" t="n">
        <f aca="false">K936*M936</f>
        <v>0.00203291122756673</v>
      </c>
      <c r="M936" s="0" t="n">
        <f aca="false">N936</f>
        <v>0.00508517258061775</v>
      </c>
      <c r="N936" s="0" t="n">
        <f aca="false">3600/(B936*N$15)</f>
        <v>0.00508517258061775</v>
      </c>
      <c r="O936" s="0" t="n">
        <f aca="false">ROUND(A936*P$13,0)</f>
        <v>1128896</v>
      </c>
      <c r="P936" s="0" t="n">
        <f aca="false">O936-O935</f>
        <v>1271</v>
      </c>
      <c r="Q936" s="0" t="n">
        <f aca="false">F$9*(Q$23-P$13*1000/(P936*N$16))*P$13/SUM(P$24:P936)</f>
        <v>790.984126038252</v>
      </c>
      <c r="R936" s="0" t="n">
        <f aca="false">F$9*((Q$23^2 - (P$13*1000/(P936*N$16))^2)/2)/(1000*COUNT(Q$24:Q936)/N$16)</f>
        <v>791.416286732357</v>
      </c>
    </row>
    <row r="937" customFormat="false" ht="13.8" hidden="false" customHeight="false" outlineLevel="0" collapsed="false">
      <c r="A937" s="0" t="n">
        <f aca="false">SUM(M$23:M937)</f>
        <v>4.52066968853258</v>
      </c>
      <c r="B937" s="0" t="n">
        <f aca="false">C937*3600/1609.344</f>
        <v>70.7895099933946</v>
      </c>
      <c r="C937" s="0" t="n">
        <f aca="false">G937</f>
        <v>31.6457425474471</v>
      </c>
      <c r="D937" s="0" t="n">
        <f aca="false">(C937+C936)/2</f>
        <v>31.6467590030609</v>
      </c>
      <c r="E937" s="0" t="n">
        <f aca="false">F937*$F$9</f>
        <v>7.74582886308413</v>
      </c>
      <c r="F937" s="0" t="n">
        <f aca="false">(C936-C937)/0.5</f>
        <v>0.00406582245513221</v>
      </c>
      <c r="G937" s="0" t="n">
        <f aca="false">G936-L936</f>
        <v>31.6457425474471</v>
      </c>
      <c r="H937" s="0" t="n">
        <f aca="false">G937*G937</f>
        <v>1001.45302137931</v>
      </c>
      <c r="I937" s="0" t="n">
        <f aca="false">1000*COUNT(Q$24:Q937)/N$16</f>
        <v>147.08722240103</v>
      </c>
      <c r="J937" s="0" t="n">
        <f aca="false">$F$22*H937+$E$22*G937+$D$22</f>
        <v>761.539180400237</v>
      </c>
      <c r="K937" s="0" t="n">
        <f aca="false">J937/$F$9</f>
        <v>0.399735542169134</v>
      </c>
      <c r="L937" s="0" t="n">
        <f aca="false">K937*M937</f>
        <v>0.0020328548000165</v>
      </c>
      <c r="M937" s="0" t="n">
        <f aca="false">N937</f>
        <v>0.00508549925029276</v>
      </c>
      <c r="N937" s="0" t="n">
        <f aca="false">3600/(B937*N$15)</f>
        <v>0.00508549925029276</v>
      </c>
      <c r="O937" s="0" t="n">
        <f aca="false">ROUND(A937*P$13,0)</f>
        <v>1130167</v>
      </c>
      <c r="P937" s="0" t="n">
        <f aca="false">O937-O936</f>
        <v>1271</v>
      </c>
      <c r="Q937" s="0" t="n">
        <f aca="false">F$9*(Q$23-P$13*1000/(P937*N$16))*P$13/SUM(P$24:P937)</f>
        <v>790.093629837571</v>
      </c>
      <c r="R937" s="0" t="n">
        <f aca="false">F$9*((Q$23^2 - (P$13*1000/(P937*N$16))^2)/2)/(1000*COUNT(Q$24:Q937)/N$16)</f>
        <v>790.550404580571</v>
      </c>
    </row>
    <row r="938" customFormat="false" ht="13.8" hidden="false" customHeight="false" outlineLevel="0" collapsed="false">
      <c r="A938" s="0" t="n">
        <f aca="false">SUM(M$23:M938)</f>
        <v>4.52575551448546</v>
      </c>
      <c r="B938" s="0" t="n">
        <f aca="false">C938*3600/1609.344</f>
        <v>70.784962626716</v>
      </c>
      <c r="C938" s="0" t="n">
        <f aca="false">G938</f>
        <v>31.6437096926471</v>
      </c>
      <c r="D938" s="0" t="n">
        <f aca="false">(C938+C937)/2</f>
        <v>31.6447261200471</v>
      </c>
      <c r="E938" s="0" t="n">
        <f aca="false">F938*$F$9</f>
        <v>7.74561386199078</v>
      </c>
      <c r="F938" s="0" t="n">
        <f aca="false">(C937-C938)/0.5</f>
        <v>0.0040657096000345</v>
      </c>
      <c r="G938" s="0" t="n">
        <f aca="false">G937-L937</f>
        <v>31.6437096926471</v>
      </c>
      <c r="H938" s="0" t="n">
        <f aca="false">G938*G938</f>
        <v>1001.32436311253</v>
      </c>
      <c r="I938" s="0" t="n">
        <f aca="false">1000*COUNT(Q$24:Q938)/N$16</f>
        <v>147.2481493402</v>
      </c>
      <c r="J938" s="0" t="n">
        <f aca="false">$F$22*H938+$E$22*G938+$D$22</f>
        <v>761.469125349587</v>
      </c>
      <c r="K938" s="0" t="n">
        <f aca="false">J938/$F$9</f>
        <v>0.399698769939452</v>
      </c>
      <c r="L938" s="0" t="n">
        <f aca="false">K938*M938</f>
        <v>0.00203279837748893</v>
      </c>
      <c r="M938" s="0" t="n">
        <f aca="false">N938</f>
        <v>0.00508582595287162</v>
      </c>
      <c r="N938" s="0" t="n">
        <f aca="false">3600/(B938*N$15)</f>
        <v>0.00508582595287162</v>
      </c>
      <c r="O938" s="0" t="n">
        <f aca="false">ROUND(A938*P$13,0)</f>
        <v>1131439</v>
      </c>
      <c r="P938" s="0" t="n">
        <f aca="false">O938-O937</f>
        <v>1272</v>
      </c>
      <c r="Q938" s="0" t="n">
        <f aca="false">F$9*(Q$23-P$13*1000/(P938*N$16))*P$13/SUM(P$24:P938)</f>
        <v>799.690811255843</v>
      </c>
      <c r="R938" s="0" t="n">
        <f aca="false">F$9*((Q$23^2 - (P$13*1000/(P938*N$16))^2)/2)/(1000*COUNT(Q$24:Q938)/N$16)</f>
        <v>799.873694115959</v>
      </c>
    </row>
    <row r="939" customFormat="false" ht="13.8" hidden="false" customHeight="false" outlineLevel="0" collapsed="false">
      <c r="A939" s="0" t="n">
        <f aca="false">SUM(M$23:M939)</f>
        <v>4.53084166717382</v>
      </c>
      <c r="B939" s="0" t="n">
        <f aca="false">C939*3600/1609.344</f>
        <v>70.780415386251</v>
      </c>
      <c r="C939" s="0" t="n">
        <f aca="false">G939</f>
        <v>31.6416768942696</v>
      </c>
      <c r="D939" s="0" t="n">
        <f aca="false">(C939+C938)/2</f>
        <v>31.6426932934584</v>
      </c>
      <c r="E939" s="0" t="n">
        <f aca="false">F939*$F$9</f>
        <v>7.74539888002466</v>
      </c>
      <c r="F939" s="0" t="n">
        <f aca="false">(C938-C939)/0.5</f>
        <v>0.00406559675497675</v>
      </c>
      <c r="G939" s="0" t="n">
        <f aca="false">G938-L938</f>
        <v>31.6416768942696</v>
      </c>
      <c r="H939" s="0" t="n">
        <f aca="false">G939*G939</f>
        <v>1001.19571668136</v>
      </c>
      <c r="I939" s="0" t="n">
        <f aca="false">1000*COUNT(Q$24:Q939)/N$16</f>
        <v>147.409076279369</v>
      </c>
      <c r="J939" s="0" t="n">
        <f aca="false">$F$22*H939+$E$22*G939+$D$22</f>
        <v>761.399076253618</v>
      </c>
      <c r="K939" s="0" t="n">
        <f aca="false">J939/$F$9</f>
        <v>0.399662000835411</v>
      </c>
      <c r="L939" s="0" t="n">
        <f aca="false">K939*M939</f>
        <v>0.00203274195998426</v>
      </c>
      <c r="M939" s="0" t="n">
        <f aca="false">N939</f>
        <v>0.00508615268835975</v>
      </c>
      <c r="N939" s="0" t="n">
        <f aca="false">3600/(B939*N$15)</f>
        <v>0.00508615268835975</v>
      </c>
      <c r="O939" s="0" t="n">
        <f aca="false">ROUND(A939*P$13,0)</f>
        <v>1132710</v>
      </c>
      <c r="P939" s="0" t="n">
        <f aca="false">O939-O938</f>
        <v>1271</v>
      </c>
      <c r="Q939" s="0" t="n">
        <f aca="false">F$9*(Q$23-P$13*1000/(P939*N$16))*P$13/SUM(P$24:P939)</f>
        <v>788.317942392761</v>
      </c>
      <c r="R939" s="0" t="n">
        <f aca="false">F$9*((Q$23^2 - (P$13*1000/(P939*N$16))^2)/2)/(1000*COUNT(Q$24:Q939)/N$16)</f>
        <v>788.824311994151</v>
      </c>
    </row>
    <row r="940" customFormat="false" ht="13.8" hidden="false" customHeight="false" outlineLevel="0" collapsed="false">
      <c r="A940" s="0" t="n">
        <f aca="false">SUM(M$23:M940)</f>
        <v>4.53592814663058</v>
      </c>
      <c r="B940" s="0" t="n">
        <f aca="false">C940*3600/1609.344</f>
        <v>70.7758682719883</v>
      </c>
      <c r="C940" s="0" t="n">
        <f aca="false">G940</f>
        <v>31.6396441523097</v>
      </c>
      <c r="D940" s="0" t="n">
        <f aca="false">(C940+C939)/2</f>
        <v>31.6406605232896</v>
      </c>
      <c r="E940" s="0" t="n">
        <f aca="false">F940*$F$9</f>
        <v>7.74518391719929</v>
      </c>
      <c r="F940" s="0" t="n">
        <f aca="false">(C939-C940)/0.5</f>
        <v>0.00406548391996608</v>
      </c>
      <c r="G940" s="0" t="n">
        <f aca="false">G939-L939</f>
        <v>31.6396441523097</v>
      </c>
      <c r="H940" s="0" t="n">
        <f aca="false">G940*G940</f>
        <v>1001.06708208478</v>
      </c>
      <c r="I940" s="0" t="n">
        <f aca="false">1000*COUNT(Q$24:Q940)/N$16</f>
        <v>147.570003218539</v>
      </c>
      <c r="J940" s="0" t="n">
        <f aca="false">$F$22*H940+$E$22*G940+$D$22</f>
        <v>761.329033111823</v>
      </c>
      <c r="K940" s="0" t="n">
        <f aca="false">J940/$F$9</f>
        <v>0.399625234856744</v>
      </c>
      <c r="L940" s="0" t="n">
        <f aca="false">K940*M940</f>
        <v>0.00203268554750273</v>
      </c>
      <c r="M940" s="0" t="n">
        <f aca="false">N940</f>
        <v>0.00508647945676254</v>
      </c>
      <c r="N940" s="0" t="n">
        <f aca="false">3600/(B940*N$15)</f>
        <v>0.00508647945676254</v>
      </c>
      <c r="O940" s="0" t="n">
        <f aca="false">ROUND(A940*P$13,0)</f>
        <v>1133982</v>
      </c>
      <c r="P940" s="0" t="n">
        <f aca="false">O940-O939</f>
        <v>1272</v>
      </c>
      <c r="Q940" s="0" t="n">
        <f aca="false">F$9*(Q$23-P$13*1000/(P940*N$16))*P$13/SUM(P$24:P940)</f>
        <v>797.895572866618</v>
      </c>
      <c r="R940" s="0" t="n">
        <f aca="false">F$9*((Q$23^2 - (P$13*1000/(P940*N$16))^2)/2)/(1000*COUNT(Q$24:Q940)/N$16)</f>
        <v>798.12914952683</v>
      </c>
    </row>
    <row r="941" customFormat="false" ht="13.8" hidden="false" customHeight="false" outlineLevel="0" collapsed="false">
      <c r="A941" s="0" t="n">
        <f aca="false">SUM(M$23:M941)</f>
        <v>4.54101495288866</v>
      </c>
      <c r="B941" s="0" t="n">
        <f aca="false">C941*3600/1609.344</f>
        <v>70.7713212839168</v>
      </c>
      <c r="C941" s="0" t="n">
        <f aca="false">G941</f>
        <v>31.6376114667622</v>
      </c>
      <c r="D941" s="0" t="n">
        <f aca="false">(C941+C940)/2</f>
        <v>31.6386278095359</v>
      </c>
      <c r="E941" s="0" t="n">
        <f aca="false">F941*$F$9</f>
        <v>7.74496897351468</v>
      </c>
      <c r="F941" s="0" t="n">
        <f aca="false">(C940-C941)/0.5</f>
        <v>0.00406537109500249</v>
      </c>
      <c r="G941" s="0" t="n">
        <f aca="false">G940-L940</f>
        <v>31.6376114667622</v>
      </c>
      <c r="H941" s="0" t="n">
        <f aca="false">G941*G941</f>
        <v>1000.9384593218</v>
      </c>
      <c r="I941" s="0" t="n">
        <f aca="false">1000*COUNT(Q$24:Q941)/N$16</f>
        <v>147.730930157708</v>
      </c>
      <c r="J941" s="0" t="n">
        <f aca="false">$F$22*H941+$E$22*G941+$D$22</f>
        <v>761.258995923694</v>
      </c>
      <c r="K941" s="0" t="n">
        <f aca="false">J941/$F$9</f>
        <v>0.399588472003185</v>
      </c>
      <c r="L941" s="0" t="n">
        <f aca="false">K941*M941</f>
        <v>0.00203262914004458</v>
      </c>
      <c r="M941" s="0" t="n">
        <f aca="false">N941</f>
        <v>0.0050868062580854</v>
      </c>
      <c r="N941" s="0" t="n">
        <f aca="false">3600/(B941*N$15)</f>
        <v>0.0050868062580854</v>
      </c>
      <c r="O941" s="0" t="n">
        <f aca="false">ROUND(A941*P$13,0)</f>
        <v>1135254</v>
      </c>
      <c r="P941" s="0" t="n">
        <f aca="false">O941-O940</f>
        <v>1272</v>
      </c>
      <c r="Q941" s="0" t="n">
        <f aca="false">F$9*(Q$23-P$13*1000/(P941*N$16))*P$13/SUM(P$24:P941)</f>
        <v>797.000621507435</v>
      </c>
      <c r="R941" s="0" t="n">
        <f aca="false">F$9*((Q$23^2 - (P$13*1000/(P941*N$16))^2)/2)/(1000*COUNT(Q$24:Q941)/N$16)</f>
        <v>797.259727795319</v>
      </c>
    </row>
    <row r="942" customFormat="false" ht="13.8" hidden="false" customHeight="false" outlineLevel="0" collapsed="false">
      <c r="A942" s="0" t="n">
        <f aca="false">SUM(M$23:M942)</f>
        <v>4.546102085981</v>
      </c>
      <c r="B942" s="0" t="n">
        <f aca="false">C942*3600/1609.344</f>
        <v>70.7667744220251</v>
      </c>
      <c r="C942" s="0" t="n">
        <f aca="false">G942</f>
        <v>31.6355788376221</v>
      </c>
      <c r="D942" s="0" t="n">
        <f aca="false">(C942+C941)/2</f>
        <v>31.6365951521921</v>
      </c>
      <c r="E942" s="0" t="n">
        <f aca="false">F942*$F$9</f>
        <v>7.74475404897082</v>
      </c>
      <c r="F942" s="0" t="n">
        <f aca="false">(C941-C942)/0.5</f>
        <v>0.00406525828008597</v>
      </c>
      <c r="G942" s="0" t="n">
        <f aca="false">G941-L941</f>
        <v>31.6355788376221</v>
      </c>
      <c r="H942" s="0" t="n">
        <f aca="false">G942*G942</f>
        <v>1000.8098483914</v>
      </c>
      <c r="I942" s="0" t="n">
        <f aca="false">1000*COUNT(Q$24:Q942)/N$16</f>
        <v>147.891857096878</v>
      </c>
      <c r="J942" s="0" t="n">
        <f aca="false">$F$22*H942+$E$22*G942+$D$22</f>
        <v>761.188964688726</v>
      </c>
      <c r="K942" s="0" t="n">
        <f aca="false">J942/$F$9</f>
        <v>0.399551712274468</v>
      </c>
      <c r="L942" s="0" t="n">
        <f aca="false">K942*M942</f>
        <v>0.00203257273761005</v>
      </c>
      <c r="M942" s="0" t="n">
        <f aca="false">N942</f>
        <v>0.00508713309233373</v>
      </c>
      <c r="N942" s="0" t="n">
        <f aca="false">3600/(B942*N$15)</f>
        <v>0.00508713309233373</v>
      </c>
      <c r="O942" s="0" t="n">
        <f aca="false">ROUND(A942*P$13,0)</f>
        <v>1136526</v>
      </c>
      <c r="P942" s="0" t="n">
        <f aca="false">O942-O941</f>
        <v>1272</v>
      </c>
      <c r="Q942" s="0" t="n">
        <f aca="false">F$9*(Q$23-P$13*1000/(P942*N$16))*P$13/SUM(P$24:P942)</f>
        <v>796.107675524909</v>
      </c>
      <c r="R942" s="0" t="n">
        <f aca="false">F$9*((Q$23^2 - (P$13*1000/(P942*N$16))^2)/2)/(1000*COUNT(Q$24:Q942)/N$16)</f>
        <v>796.392198167685</v>
      </c>
    </row>
    <row r="943" customFormat="false" ht="13.8" hidden="false" customHeight="false" outlineLevel="0" collapsed="false">
      <c r="A943" s="0" t="n">
        <f aca="false">SUM(M$23:M943)</f>
        <v>4.55118954594051</v>
      </c>
      <c r="B943" s="0" t="n">
        <f aca="false">C943*3600/1609.344</f>
        <v>70.7622276863021</v>
      </c>
      <c r="C943" s="0" t="n">
        <f aca="false">G943</f>
        <v>31.6335462648845</v>
      </c>
      <c r="D943" s="0" t="n">
        <f aca="false">(C943+C942)/2</f>
        <v>31.6345625512533</v>
      </c>
      <c r="E943" s="0" t="n">
        <f aca="false">F943*$F$9</f>
        <v>7.74453914358126</v>
      </c>
      <c r="F943" s="0" t="n">
        <f aca="false">(C942-C943)/0.5</f>
        <v>0.00406514547522363</v>
      </c>
      <c r="G943" s="0" t="n">
        <f aca="false">G942-L942</f>
        <v>31.6335462648845</v>
      </c>
      <c r="H943" s="0" t="n">
        <f aca="false">G943*G943</f>
        <v>1000.68124929259</v>
      </c>
      <c r="I943" s="0" t="n">
        <f aca="false">1000*COUNT(Q$24:Q943)/N$16</f>
        <v>148.052784036048</v>
      </c>
      <c r="J943" s="0" t="n">
        <f aca="false">$F$22*H943+$E$22*G943+$D$22</f>
        <v>761.11893940641</v>
      </c>
      <c r="K943" s="0" t="n">
        <f aca="false">J943/$F$9</f>
        <v>0.399514955670327</v>
      </c>
      <c r="L943" s="0" t="n">
        <f aca="false">K943*M943</f>
        <v>0.00203251634019937</v>
      </c>
      <c r="M943" s="0" t="n">
        <f aca="false">N943</f>
        <v>0.00508745995951294</v>
      </c>
      <c r="N943" s="0" t="n">
        <f aca="false">3600/(B943*N$15)</f>
        <v>0.00508745995951294</v>
      </c>
      <c r="O943" s="0" t="n">
        <f aca="false">ROUND(A943*P$13,0)</f>
        <v>1137797</v>
      </c>
      <c r="P943" s="0" t="n">
        <f aca="false">O943-O942</f>
        <v>1271</v>
      </c>
      <c r="Q943" s="0" t="n">
        <f aca="false">F$9*(Q$23-P$13*1000/(P943*N$16))*P$13/SUM(P$24:P943)</f>
        <v>784.789714381467</v>
      </c>
      <c r="R943" s="0" t="n">
        <f aca="false">F$9*((Q$23^2 - (P$13*1000/(P943*N$16))^2)/2)/(1000*COUNT(Q$24:Q943)/N$16)</f>
        <v>785.394641072437</v>
      </c>
    </row>
    <row r="944" customFormat="false" ht="13.8" hidden="false" customHeight="false" outlineLevel="0" collapsed="false">
      <c r="A944" s="0" t="n">
        <f aca="false">SUM(M$23:M944)</f>
        <v>4.55627733280014</v>
      </c>
      <c r="B944" s="0" t="n">
        <f aca="false">C944*3600/1609.344</f>
        <v>70.7576810767365</v>
      </c>
      <c r="C944" s="0" t="n">
        <f aca="false">G944</f>
        <v>31.6315137485443</v>
      </c>
      <c r="D944" s="0" t="n">
        <f aca="false">(C944+C943)/2</f>
        <v>31.6325300067144</v>
      </c>
      <c r="E944" s="0" t="n">
        <f aca="false">F944*$F$9</f>
        <v>7.74432425731892</v>
      </c>
      <c r="F944" s="0" t="n">
        <f aca="false">(C943-C944)/0.5</f>
        <v>0.00406503268040126</v>
      </c>
      <c r="G944" s="0" t="n">
        <f aca="false">G943-L943</f>
        <v>31.6315137485443</v>
      </c>
      <c r="H944" s="0" t="n">
        <f aca="false">G944*G944</f>
        <v>1000.55266202435</v>
      </c>
      <c r="I944" s="0" t="n">
        <f aca="false">1000*COUNT(Q$24:Q944)/N$16</f>
        <v>148.213710975217</v>
      </c>
      <c r="J944" s="0" t="n">
        <f aca="false">$F$22*H944+$E$22*G944+$D$22</f>
        <v>761.048920076241</v>
      </c>
      <c r="K944" s="0" t="n">
        <f aca="false">J944/$F$9</f>
        <v>0.399478202190495</v>
      </c>
      <c r="L944" s="0" t="n">
        <f aca="false">K944*M944</f>
        <v>0.0020324599478128</v>
      </c>
      <c r="M944" s="0" t="n">
        <f aca="false">N944</f>
        <v>0.00508778685962844</v>
      </c>
      <c r="N944" s="0" t="n">
        <f aca="false">3600/(B944*N$15)</f>
        <v>0.00508778685962844</v>
      </c>
      <c r="O944" s="0" t="n">
        <f aca="false">ROUND(A944*P$13,0)</f>
        <v>1139069</v>
      </c>
      <c r="P944" s="0" t="n">
        <f aca="false">O944-O943</f>
        <v>1272</v>
      </c>
      <c r="Q944" s="0" t="n">
        <f aca="false">F$9*(Q$23-P$13*1000/(P944*N$16))*P$13/SUM(P$24:P944)</f>
        <v>794.3284708723</v>
      </c>
      <c r="R944" s="0" t="n">
        <f aca="false">F$9*((Q$23^2 - (P$13*1000/(P944*N$16))^2)/2)/(1000*COUNT(Q$24:Q944)/N$16)</f>
        <v>794.66279057123</v>
      </c>
    </row>
    <row r="945" customFormat="false" ht="13.8" hidden="false" customHeight="false" outlineLevel="0" collapsed="false">
      <c r="A945" s="0" t="n">
        <f aca="false">SUM(M$23:M945)</f>
        <v>4.56136544659283</v>
      </c>
      <c r="B945" s="0" t="n">
        <f aca="false">C945*3600/1609.344</f>
        <v>70.7531345933171</v>
      </c>
      <c r="C945" s="0" t="n">
        <f aca="false">G945</f>
        <v>31.6294812885965</v>
      </c>
      <c r="D945" s="0" t="n">
        <f aca="false">(C945+C944)/2</f>
        <v>31.6304975185704</v>
      </c>
      <c r="E945" s="0" t="n">
        <f aca="false">F945*$F$9</f>
        <v>7.74410939019733</v>
      </c>
      <c r="F945" s="0" t="n">
        <f aca="false">(C944-C945)/0.5</f>
        <v>0.00406491989562596</v>
      </c>
      <c r="G945" s="0" t="n">
        <f aca="false">G944-L944</f>
        <v>31.6294812885965</v>
      </c>
      <c r="H945" s="0" t="n">
        <f aca="false">G945*G945</f>
        <v>1000.42408658568</v>
      </c>
      <c r="I945" s="0" t="n">
        <f aca="false">1000*COUNT(Q$24:Q945)/N$16</f>
        <v>148.374637914387</v>
      </c>
      <c r="J945" s="0" t="n">
        <f aca="false">$F$22*H945+$E$22*G945+$D$22</f>
        <v>760.978906697711</v>
      </c>
      <c r="K945" s="0" t="n">
        <f aca="false">J945/$F$9</f>
        <v>0.399441451834708</v>
      </c>
      <c r="L945" s="0" t="n">
        <f aca="false">K945*M945</f>
        <v>0.00203240356045055</v>
      </c>
      <c r="M945" s="0" t="n">
        <f aca="false">N945</f>
        <v>0.00508811379268563</v>
      </c>
      <c r="N945" s="0" t="n">
        <f aca="false">3600/(B945*N$15)</f>
        <v>0.00508811379268563</v>
      </c>
      <c r="O945" s="0" t="n">
        <f aca="false">ROUND(A945*P$13,0)</f>
        <v>1140341</v>
      </c>
      <c r="P945" s="0" t="n">
        <f aca="false">O945-O944</f>
        <v>1272</v>
      </c>
      <c r="Q945" s="0" t="n">
        <f aca="false">F$9*(Q$23-P$13*1000/(P945*N$16))*P$13/SUM(P$24:P945)</f>
        <v>793.441499184906</v>
      </c>
      <c r="R945" s="0" t="n">
        <f aca="false">F$9*((Q$23^2 - (P$13*1000/(P945*N$16))^2)/2)/(1000*COUNT(Q$24:Q945)/N$16)</f>
        <v>793.800900342844</v>
      </c>
    </row>
    <row r="946" customFormat="false" ht="13.8" hidden="false" customHeight="false" outlineLevel="0" collapsed="false">
      <c r="A946" s="0" t="n">
        <f aca="false">SUM(M$23:M946)</f>
        <v>4.56645388735152</v>
      </c>
      <c r="B946" s="0" t="n">
        <f aca="false">C946*3600/1609.344</f>
        <v>70.7485882360326</v>
      </c>
      <c r="C946" s="0" t="n">
        <f aca="false">G946</f>
        <v>31.627448885036</v>
      </c>
      <c r="D946" s="0" t="n">
        <f aca="false">(C946+C945)/2</f>
        <v>31.6284650868163</v>
      </c>
      <c r="E946" s="0" t="n">
        <f aca="false">F946*$F$9</f>
        <v>7.74389454221651</v>
      </c>
      <c r="F946" s="0" t="n">
        <f aca="false">(C945-C946)/0.5</f>
        <v>0.00406480712089774</v>
      </c>
      <c r="G946" s="0" t="n">
        <f aca="false">G945-L945</f>
        <v>31.627448885036</v>
      </c>
      <c r="H946" s="0" t="n">
        <f aca="false">G946*G946</f>
        <v>1000.29552297557</v>
      </c>
      <c r="I946" s="0" t="n">
        <f aca="false">1000*COUNT(Q$24:Q946)/N$16</f>
        <v>148.535564853556</v>
      </c>
      <c r="J946" s="0" t="n">
        <f aca="false">$F$22*H946+$E$22*G946+$D$22</f>
        <v>760.908899270314</v>
      </c>
      <c r="K946" s="0" t="n">
        <f aca="false">J946/$F$9</f>
        <v>0.399404704602699</v>
      </c>
      <c r="L946" s="0" t="n">
        <f aca="false">K946*M946</f>
        <v>0.00203234717811289</v>
      </c>
      <c r="M946" s="0" t="n">
        <f aca="false">N946</f>
        <v>0.00508844075868994</v>
      </c>
      <c r="N946" s="0" t="n">
        <f aca="false">3600/(B946*N$15)</f>
        <v>0.00508844075868994</v>
      </c>
      <c r="O946" s="0" t="n">
        <f aca="false">ROUND(A946*P$13,0)</f>
        <v>1141613</v>
      </c>
      <c r="P946" s="0" t="n">
        <f aca="false">O946-O945</f>
        <v>1272</v>
      </c>
      <c r="Q946" s="0" t="n">
        <f aca="false">F$9*(Q$23-P$13*1000/(P946*N$16))*P$13/SUM(P$24:P946)</f>
        <v>792.556506128037</v>
      </c>
      <c r="R946" s="0" t="n">
        <f aca="false">F$9*((Q$23^2 - (P$13*1000/(P946*N$16))^2)/2)/(1000*COUNT(Q$24:Q946)/N$16)</f>
        <v>792.94087769892</v>
      </c>
    </row>
    <row r="947" customFormat="false" ht="13.8" hidden="false" customHeight="false" outlineLevel="0" collapsed="false">
      <c r="A947" s="0" t="n">
        <f aca="false">SUM(M$23:M947)</f>
        <v>4.57154265510916</v>
      </c>
      <c r="B947" s="0" t="n">
        <f aca="false">C947*3600/1609.344</f>
        <v>70.7440420048719</v>
      </c>
      <c r="C947" s="0" t="n">
        <f aca="false">G947</f>
        <v>31.6254165378579</v>
      </c>
      <c r="D947" s="0" t="n">
        <f aca="false">(C947+C946)/2</f>
        <v>31.626432711447</v>
      </c>
      <c r="E947" s="0" t="n">
        <f aca="false">F947*$F$9</f>
        <v>7.74367971338997</v>
      </c>
      <c r="F947" s="0" t="n">
        <f aca="false">(C946-C947)/0.5</f>
        <v>0.0040646943562237</v>
      </c>
      <c r="G947" s="0" t="n">
        <f aca="false">G946-L946</f>
        <v>31.6254165378579</v>
      </c>
      <c r="H947" s="0" t="n">
        <f aca="false">G947*G947</f>
        <v>1000.16697119302</v>
      </c>
      <c r="I947" s="0" t="n">
        <f aca="false">1000*COUNT(Q$24:Q947)/N$16</f>
        <v>148.696491792726</v>
      </c>
      <c r="J947" s="0" t="n">
        <f aca="false">$F$22*H947+$E$22*G947+$D$22</f>
        <v>760.838897793543</v>
      </c>
      <c r="K947" s="0" t="n">
        <f aca="false">J947/$F$9</f>
        <v>0.399367960494201</v>
      </c>
      <c r="L947" s="0" t="n">
        <f aca="false">K947*M947</f>
        <v>0.00203229080080004</v>
      </c>
      <c r="M947" s="0" t="n">
        <f aca="false">N947</f>
        <v>0.00508876775764676</v>
      </c>
      <c r="N947" s="0" t="n">
        <f aca="false">3600/(B947*N$15)</f>
        <v>0.00508876775764676</v>
      </c>
      <c r="O947" s="0" t="n">
        <f aca="false">ROUND(A947*P$13,0)</f>
        <v>1142886</v>
      </c>
      <c r="P947" s="0" t="n">
        <f aca="false">O947-O946</f>
        <v>1273</v>
      </c>
      <c r="Q947" s="0" t="n">
        <f aca="false">F$9*(Q$23-P$13*1000/(P947*N$16))*P$13/SUM(P$24:P947)</f>
        <v>802.037714308877</v>
      </c>
      <c r="R947" s="0" t="n">
        <f aca="false">F$9*((Q$23^2 - (P$13*1000/(P947*N$16))^2)/2)/(1000*COUNT(Q$24:Q947)/N$16)</f>
        <v>802.147004333416</v>
      </c>
    </row>
    <row r="948" customFormat="false" ht="13.8" hidden="false" customHeight="false" outlineLevel="0" collapsed="false">
      <c r="A948" s="0" t="n">
        <f aca="false">SUM(M$23:M948)</f>
        <v>4.57663174989872</v>
      </c>
      <c r="B948" s="0" t="n">
        <f aca="false">C948*3600/1609.344</f>
        <v>70.7394958998236</v>
      </c>
      <c r="C948" s="0" t="n">
        <f aca="false">G948</f>
        <v>31.6233842470571</v>
      </c>
      <c r="D948" s="0" t="n">
        <f aca="false">(C948+C947)/2</f>
        <v>31.6244003924575</v>
      </c>
      <c r="E948" s="0" t="n">
        <f aca="false">F948*$F$9</f>
        <v>7.74346490370419</v>
      </c>
      <c r="F948" s="0" t="n">
        <f aca="false">(C947-C948)/0.5</f>
        <v>0.00406458160159673</v>
      </c>
      <c r="G948" s="0" t="n">
        <f aca="false">G947-L947</f>
        <v>31.6233842470571</v>
      </c>
      <c r="H948" s="0" t="n">
        <f aca="false">G948*G948</f>
        <v>1000.03843123702</v>
      </c>
      <c r="I948" s="0" t="n">
        <f aca="false">1000*COUNT(Q$24:Q948)/N$16</f>
        <v>148.857418731896</v>
      </c>
      <c r="J948" s="0" t="n">
        <f aca="false">$F$22*H948+$E$22*G948+$D$22</f>
        <v>760.768902266891</v>
      </c>
      <c r="K948" s="0" t="n">
        <f aca="false">J948/$F$9</f>
        <v>0.399331219508949</v>
      </c>
      <c r="L948" s="0" t="n">
        <f aca="false">K948*M948</f>
        <v>0.00203223442851224</v>
      </c>
      <c r="M948" s="0" t="n">
        <f aca="false">N948</f>
        <v>0.00508909478956151</v>
      </c>
      <c r="N948" s="0" t="n">
        <f aca="false">3600/(B948*N$15)</f>
        <v>0.00508909478956151</v>
      </c>
      <c r="O948" s="0" t="n">
        <f aca="false">ROUND(A948*P$13,0)</f>
        <v>1144158</v>
      </c>
      <c r="P948" s="0" t="n">
        <f aca="false">O948-O947</f>
        <v>1272</v>
      </c>
      <c r="Q948" s="0" t="n">
        <f aca="false">F$9*(Q$23-P$13*1000/(P948*N$16))*P$13/SUM(P$24:P948)</f>
        <v>790.791737599276</v>
      </c>
      <c r="R948" s="0" t="n">
        <f aca="false">F$9*((Q$23^2 - (P$13*1000/(P948*N$16))^2)/2)/(1000*COUNT(Q$24:Q948)/N$16)</f>
        <v>791.226410936327</v>
      </c>
    </row>
    <row r="949" customFormat="false" ht="13.8" hidden="false" customHeight="false" outlineLevel="0" collapsed="false">
      <c r="A949" s="0" t="n">
        <f aca="false">SUM(M$23:M949)</f>
        <v>4.58172117175316</v>
      </c>
      <c r="B949" s="0" t="n">
        <f aca="false">C949*3600/1609.344</f>
        <v>70.7349499208765</v>
      </c>
      <c r="C949" s="0" t="n">
        <f aca="false">G949</f>
        <v>31.6213520126286</v>
      </c>
      <c r="D949" s="0" t="n">
        <f aca="false">(C949+C948)/2</f>
        <v>31.6223681298429</v>
      </c>
      <c r="E949" s="0" t="n">
        <f aca="false">F949*$F$9</f>
        <v>7.74325011317271</v>
      </c>
      <c r="F949" s="0" t="n">
        <f aca="false">(C948-C949)/0.5</f>
        <v>0.00406446885702394</v>
      </c>
      <c r="G949" s="0" t="n">
        <f aca="false">G948-L948</f>
        <v>31.6213520126286</v>
      </c>
      <c r="H949" s="0" t="n">
        <f aca="false">G949*G949</f>
        <v>999.909903106572</v>
      </c>
      <c r="I949" s="0" t="n">
        <f aca="false">1000*COUNT(Q$24:Q949)/N$16</f>
        <v>149.018345671065</v>
      </c>
      <c r="J949" s="0" t="n">
        <f aca="false">$F$22*H949+$E$22*G949+$D$22</f>
        <v>760.698912689852</v>
      </c>
      <c r="K949" s="0" t="n">
        <f aca="false">J949/$F$9</f>
        <v>0.399294481646678</v>
      </c>
      <c r="L949" s="0" t="n">
        <f aca="false">K949*M949</f>
        <v>0.00203217806124974</v>
      </c>
      <c r="M949" s="0" t="n">
        <f aca="false">N949</f>
        <v>0.00508942185443961</v>
      </c>
      <c r="N949" s="0" t="n">
        <f aca="false">3600/(B949*N$15)</f>
        <v>0.00508942185443961</v>
      </c>
      <c r="O949" s="0" t="n">
        <f aca="false">ROUND(A949*P$13,0)</f>
        <v>1145430</v>
      </c>
      <c r="P949" s="0" t="n">
        <f aca="false">O949-O948</f>
        <v>1272</v>
      </c>
      <c r="Q949" s="0" t="n">
        <f aca="false">F$9*(Q$23-P$13*1000/(P949*N$16))*P$13/SUM(P$24:P949)</f>
        <v>789.912642408426</v>
      </c>
      <c r="R949" s="0" t="n">
        <f aca="false">F$9*((Q$23^2 - (P$13*1000/(P949*N$16))^2)/2)/(1000*COUNT(Q$24:Q949)/N$16)</f>
        <v>790.371954769009</v>
      </c>
    </row>
    <row r="950" customFormat="false" ht="13.8" hidden="false" customHeight="false" outlineLevel="0" collapsed="false">
      <c r="A950" s="0" t="n">
        <f aca="false">SUM(M$23:M950)</f>
        <v>4.58681092070545</v>
      </c>
      <c r="B950" s="0" t="n">
        <f aca="false">C950*3600/1609.344</f>
        <v>70.7304040680193</v>
      </c>
      <c r="C950" s="0" t="n">
        <f aca="false">G950</f>
        <v>31.6193198345674</v>
      </c>
      <c r="D950" s="0" t="n">
        <f aca="false">(C950+C949)/2</f>
        <v>31.620335923598</v>
      </c>
      <c r="E950" s="0" t="n">
        <f aca="false">F950*$F$9</f>
        <v>7.74303534178198</v>
      </c>
      <c r="F950" s="0" t="n">
        <f aca="false">(C949-C950)/0.5</f>
        <v>0.00406435612249823</v>
      </c>
      <c r="G950" s="0" t="n">
        <f aca="false">G949-L949</f>
        <v>31.6193198345674</v>
      </c>
      <c r="H950" s="0" t="n">
        <f aca="false">G950*G950</f>
        <v>999.781386800665</v>
      </c>
      <c r="I950" s="0" t="n">
        <f aca="false">1000*COUNT(Q$24:Q950)/N$16</f>
        <v>149.179272610235</v>
      </c>
      <c r="J950" s="0" t="n">
        <f aca="false">$F$22*H950+$E$22*G950+$D$22</f>
        <v>760.628929061919</v>
      </c>
      <c r="K950" s="0" t="n">
        <f aca="false">J950/$F$9</f>
        <v>0.39925774690712</v>
      </c>
      <c r="L950" s="0" t="n">
        <f aca="false">K950*M950</f>
        <v>0.00203212169901277</v>
      </c>
      <c r="M950" s="0" t="n">
        <f aca="false">N950</f>
        <v>0.00508974895228647</v>
      </c>
      <c r="N950" s="0" t="n">
        <f aca="false">3600/(B950*N$15)</f>
        <v>0.00508974895228647</v>
      </c>
      <c r="O950" s="0" t="n">
        <f aca="false">ROUND(A950*P$13,0)</f>
        <v>1146703</v>
      </c>
      <c r="P950" s="0" t="n">
        <f aca="false">O950-O949</f>
        <v>1273</v>
      </c>
      <c r="Q950" s="0" t="n">
        <f aca="false">F$9*(Q$23-P$13*1000/(P950*N$16))*P$13/SUM(P$24:P950)</f>
        <v>799.365195812185</v>
      </c>
      <c r="R950" s="0" t="n">
        <f aca="false">F$9*((Q$23^2 - (P$13*1000/(P950*N$16))^2)/2)/(1000*COUNT(Q$24:Q950)/N$16)</f>
        <v>799.551059335573</v>
      </c>
    </row>
    <row r="951" customFormat="false" ht="13.8" hidden="false" customHeight="false" outlineLevel="0" collapsed="false">
      <c r="A951" s="0" t="n">
        <f aca="false">SUM(M$23:M951)</f>
        <v>4.59190099678856</v>
      </c>
      <c r="B951" s="0" t="n">
        <f aca="false">C951*3600/1609.344</f>
        <v>70.725858341241</v>
      </c>
      <c r="C951" s="0" t="n">
        <f aca="false">G951</f>
        <v>31.6172877128684</v>
      </c>
      <c r="D951" s="0" t="n">
        <f aca="false">(C951+C950)/2</f>
        <v>31.6183037737179</v>
      </c>
      <c r="E951" s="0" t="n">
        <f aca="false">F951*$F$9</f>
        <v>7.74282058954554</v>
      </c>
      <c r="F951" s="0" t="n">
        <f aca="false">(C950-C951)/0.5</f>
        <v>0.00406424339802669</v>
      </c>
      <c r="G951" s="0" t="n">
        <f aca="false">G950-L950</f>
        <v>31.6172877128684</v>
      </c>
      <c r="H951" s="0" t="n">
        <f aca="false">G951*G951</f>
        <v>999.652882318296</v>
      </c>
      <c r="I951" s="0" t="n">
        <f aca="false">1000*COUNT(Q$24:Q951)/N$16</f>
        <v>149.340199549405</v>
      </c>
      <c r="J951" s="0" t="n">
        <f aca="false">$F$22*H951+$E$22*G951+$D$22</f>
        <v>760.558951382585</v>
      </c>
      <c r="K951" s="0" t="n">
        <f aca="false">J951/$F$9</f>
        <v>0.399221015290011</v>
      </c>
      <c r="L951" s="0" t="n">
        <f aca="false">K951*M951</f>
        <v>0.00203206534180158</v>
      </c>
      <c r="M951" s="0" t="n">
        <f aca="false">N951</f>
        <v>0.00509007608310751</v>
      </c>
      <c r="N951" s="0" t="n">
        <f aca="false">3600/(B951*N$15)</f>
        <v>0.00509007608310751</v>
      </c>
      <c r="O951" s="0" t="n">
        <f aca="false">ROUND(A951*P$13,0)</f>
        <v>1147975</v>
      </c>
      <c r="P951" s="0" t="n">
        <f aca="false">O951-O950</f>
        <v>1272</v>
      </c>
      <c r="Q951" s="0" t="n">
        <f aca="false">F$9*(Q$23-P$13*1000/(P951*N$16))*P$13/SUM(P$24:P951)</f>
        <v>788.159615288956</v>
      </c>
      <c r="R951" s="0" t="n">
        <f aca="false">F$9*((Q$23^2 - (P$13*1000/(P951*N$16))^2)/2)/(1000*COUNT(Q$24:Q951)/N$16)</f>
        <v>788.668566935456</v>
      </c>
    </row>
    <row r="952" customFormat="false" ht="13.8" hidden="false" customHeight="false" outlineLevel="0" collapsed="false">
      <c r="A952" s="0" t="n">
        <f aca="false">SUM(M$23:M952)</f>
        <v>4.59699140003547</v>
      </c>
      <c r="B952" s="0" t="n">
        <f aca="false">C952*3600/1609.344</f>
        <v>70.7213127405301</v>
      </c>
      <c r="C952" s="0" t="n">
        <f aca="false">G952</f>
        <v>31.6152556475266</v>
      </c>
      <c r="D952" s="0" t="n">
        <f aca="false">(C952+C951)/2</f>
        <v>31.6162716801975</v>
      </c>
      <c r="E952" s="0" t="n">
        <f aca="false">F952*$F$9</f>
        <v>7.74260585644986</v>
      </c>
      <c r="F952" s="0" t="n">
        <f aca="false">(C951-C952)/0.5</f>
        <v>0.00406413068360223</v>
      </c>
      <c r="G952" s="0" t="n">
        <f aca="false">G951-L951</f>
        <v>31.6152556475266</v>
      </c>
      <c r="H952" s="0" t="n">
        <f aca="false">G952*G952</f>
        <v>999.52438965846</v>
      </c>
      <c r="I952" s="0" t="n">
        <f aca="false">1000*COUNT(Q$24:Q952)/N$16</f>
        <v>149.501126488574</v>
      </c>
      <c r="J952" s="0" t="n">
        <f aca="false">$F$22*H952+$E$22*G952+$D$22</f>
        <v>760.488979651344</v>
      </c>
      <c r="K952" s="0" t="n">
        <f aca="false">J952/$F$9</f>
        <v>0.399184286795084</v>
      </c>
      <c r="L952" s="0" t="n">
        <f aca="false">K952*M952</f>
        <v>0.00203200898961641</v>
      </c>
      <c r="M952" s="0" t="n">
        <f aca="false">N952</f>
        <v>0.00509040324690814</v>
      </c>
      <c r="N952" s="0" t="n">
        <f aca="false">3600/(B952*N$15)</f>
        <v>0.00509040324690814</v>
      </c>
      <c r="O952" s="0" t="n">
        <f aca="false">ROUND(A952*P$13,0)</f>
        <v>1149248</v>
      </c>
      <c r="P952" s="0" t="n">
        <f aca="false">O952-O951</f>
        <v>1273</v>
      </c>
      <c r="Q952" s="0" t="n">
        <f aca="false">F$9*(Q$23-P$13*1000/(P952*N$16))*P$13/SUM(P$24:P952)</f>
        <v>797.593158037334</v>
      </c>
      <c r="R952" s="0" t="n">
        <f aca="false">F$9*((Q$23^2 - (P$13*1000/(P952*N$16))^2)/2)/(1000*COUNT(Q$24:Q952)/N$16)</f>
        <v>797.829743814937</v>
      </c>
    </row>
    <row r="953" customFormat="false" ht="13.8" hidden="false" customHeight="false" outlineLevel="0" collapsed="false">
      <c r="A953" s="0" t="n">
        <f aca="false">SUM(M$23:M953)</f>
        <v>4.60208213047916</v>
      </c>
      <c r="B953" s="0" t="n">
        <f aca="false">C953*3600/1609.344</f>
        <v>70.7167672658754</v>
      </c>
      <c r="C953" s="0" t="n">
        <f aca="false">G953</f>
        <v>31.6132236385369</v>
      </c>
      <c r="D953" s="0" t="n">
        <f aca="false">(C953+C952)/2</f>
        <v>31.6142396430317</v>
      </c>
      <c r="E953" s="0" t="n">
        <f aca="false">F953*$F$9</f>
        <v>7.74239114250848</v>
      </c>
      <c r="F953" s="0" t="n">
        <f aca="false">(C952-C953)/0.5</f>
        <v>0.00406401797923195</v>
      </c>
      <c r="G953" s="0" t="n">
        <f aca="false">G952-L952</f>
        <v>31.6132236385369</v>
      </c>
      <c r="H953" s="0" t="n">
        <f aca="false">G953*G953</f>
        <v>999.395908820151</v>
      </c>
      <c r="I953" s="0" t="n">
        <f aca="false">1000*COUNT(Q$24:Q953)/N$16</f>
        <v>149.662053427744</v>
      </c>
      <c r="J953" s="0" t="n">
        <f aca="false">$F$22*H953+$E$22*G953+$D$22</f>
        <v>760.41901386769</v>
      </c>
      <c r="K953" s="0" t="n">
        <f aca="false">J953/$F$9</f>
        <v>0.399147561422074</v>
      </c>
      <c r="L953" s="0" t="n">
        <f aca="false">K953*M953</f>
        <v>0.00203195264245749</v>
      </c>
      <c r="M953" s="0" t="n">
        <f aca="false">N953</f>
        <v>0.00509073044369379</v>
      </c>
      <c r="N953" s="0" t="n">
        <f aca="false">3600/(B953*N$15)</f>
        <v>0.00509073044369379</v>
      </c>
      <c r="O953" s="0" t="n">
        <f aca="false">ROUND(A953*P$13,0)</f>
        <v>1150521</v>
      </c>
      <c r="P953" s="0" t="n">
        <f aca="false">O953-O952</f>
        <v>1273</v>
      </c>
      <c r="Q953" s="0" t="n">
        <f aca="false">F$9*(Q$23-P$13*1000/(P953*N$16))*P$13/SUM(P$24:P953)</f>
        <v>796.709735485948</v>
      </c>
      <c r="R953" s="0" t="n">
        <f aca="false">F$9*((Q$23^2 - (P$13*1000/(P953*N$16))^2)/2)/(1000*COUNT(Q$24:Q953)/N$16)</f>
        <v>796.971862369975</v>
      </c>
    </row>
    <row r="954" customFormat="false" ht="13.8" hidden="false" customHeight="false" outlineLevel="0" collapsed="false">
      <c r="A954" s="0" t="n">
        <f aca="false">SUM(M$23:M954)</f>
        <v>4.60717318815263</v>
      </c>
      <c r="B954" s="0" t="n">
        <f aca="false">C954*3600/1609.344</f>
        <v>70.7122219172657</v>
      </c>
      <c r="C954" s="0" t="n">
        <f aca="false">G954</f>
        <v>31.6111916858945</v>
      </c>
      <c r="D954" s="0" t="n">
        <f aca="false">(C954+C953)/2</f>
        <v>31.6122076622157</v>
      </c>
      <c r="E954" s="0" t="n">
        <f aca="false">F954*$F$9</f>
        <v>7.74217644772138</v>
      </c>
      <c r="F954" s="0" t="n">
        <f aca="false">(C953-C954)/0.5</f>
        <v>0.00406390528491585</v>
      </c>
      <c r="G954" s="0" t="n">
        <f aca="false">G953-L953</f>
        <v>31.6111916858945</v>
      </c>
      <c r="H954" s="0" t="n">
        <f aca="false">G954*G954</f>
        <v>999.267439802364</v>
      </c>
      <c r="I954" s="0" t="n">
        <f aca="false">1000*COUNT(Q$24:Q954)/N$16</f>
        <v>149.822980366913</v>
      </c>
      <c r="J954" s="0" t="n">
        <f aca="false">$F$22*H954+$E$22*G954+$D$22</f>
        <v>760.349054031116</v>
      </c>
      <c r="K954" s="0" t="n">
        <f aca="false">J954/$F$9</f>
        <v>0.399110839170714</v>
      </c>
      <c r="L954" s="0" t="n">
        <f aca="false">K954*M954</f>
        <v>0.00203189630032506</v>
      </c>
      <c r="M954" s="0" t="n">
        <f aca="false">N954</f>
        <v>0.00509105767346987</v>
      </c>
      <c r="N954" s="0" t="n">
        <f aca="false">3600/(B954*N$15)</f>
        <v>0.00509105767346987</v>
      </c>
      <c r="O954" s="0" t="n">
        <f aca="false">ROUND(A954*P$13,0)</f>
        <v>1151793</v>
      </c>
      <c r="P954" s="0" t="n">
        <f aca="false">O954-O953</f>
        <v>1272</v>
      </c>
      <c r="Q954" s="0" t="n">
        <f aca="false">F$9*(Q$23-P$13*1000/(P954*N$16))*P$13/SUM(P$24:P954)</f>
        <v>785.544273972632</v>
      </c>
      <c r="R954" s="0" t="n">
        <f aca="false">F$9*((Q$23^2 - (P$13*1000/(P954*N$16))^2)/2)/(1000*COUNT(Q$24:Q954)/N$16)</f>
        <v>786.127207428682</v>
      </c>
    </row>
    <row r="955" customFormat="false" ht="13.8" hidden="false" customHeight="false" outlineLevel="0" collapsed="false">
      <c r="A955" s="0" t="n">
        <f aca="false">SUM(M$23:M955)</f>
        <v>4.61226457308887</v>
      </c>
      <c r="B955" s="0" t="n">
        <f aca="false">C955*3600/1609.344</f>
        <v>70.7076766946899</v>
      </c>
      <c r="C955" s="0" t="n">
        <f aca="false">G955</f>
        <v>31.6091597895942</v>
      </c>
      <c r="D955" s="0" t="n">
        <f aca="false">(C955+C954)/2</f>
        <v>31.6101757377443</v>
      </c>
      <c r="E955" s="0" t="n">
        <f aca="false">F955*$F$9</f>
        <v>7.74196177207505</v>
      </c>
      <c r="F955" s="0" t="n">
        <f aca="false">(C954-C955)/0.5</f>
        <v>0.00406379260064682</v>
      </c>
      <c r="G955" s="0" t="n">
        <f aca="false">G954-L954</f>
        <v>31.6091597895942</v>
      </c>
      <c r="H955" s="0" t="n">
        <f aca="false">G955*G955</f>
        <v>999.138982604096</v>
      </c>
      <c r="I955" s="0" t="n">
        <f aca="false">1000*COUNT(Q$24:Q955)/N$16</f>
        <v>149.983907306083</v>
      </c>
      <c r="J955" s="0" t="n">
        <f aca="false">$F$22*H955+$E$22*G955+$D$22</f>
        <v>760.279100141116</v>
      </c>
      <c r="K955" s="0" t="n">
        <f aca="false">J955/$F$9</f>
        <v>0.399074120040739</v>
      </c>
      <c r="L955" s="0" t="n">
        <f aca="false">K955*M955</f>
        <v>0.00203183996321937</v>
      </c>
      <c r="M955" s="0" t="n">
        <f aca="false">N955</f>
        <v>0.00509138493624181</v>
      </c>
      <c r="N955" s="0" t="n">
        <f aca="false">3600/(B955*N$15)</f>
        <v>0.00509138493624181</v>
      </c>
      <c r="O955" s="0" t="n">
        <f aca="false">ROUND(A955*P$13,0)</f>
        <v>1153066</v>
      </c>
      <c r="P955" s="0" t="n">
        <f aca="false">O955-O954</f>
        <v>1273</v>
      </c>
      <c r="Q955" s="0" t="n">
        <f aca="false">F$9*(Q$23-P$13*1000/(P955*N$16))*P$13/SUM(P$24:P955)</f>
        <v>794.949438475</v>
      </c>
      <c r="R955" s="0" t="n">
        <f aca="false">F$9*((Q$23^2 - (P$13*1000/(P955*N$16))^2)/2)/(1000*COUNT(Q$24:Q955)/N$16)</f>
        <v>795.26162232197</v>
      </c>
    </row>
    <row r="956" customFormat="false" ht="13.8" hidden="false" customHeight="false" outlineLevel="0" collapsed="false">
      <c r="A956" s="0" t="n">
        <f aca="false">SUM(M$23:M956)</f>
        <v>4.61735628532089</v>
      </c>
      <c r="B956" s="0" t="n">
        <f aca="false">C956*3600/1609.344</f>
        <v>70.7031315981365</v>
      </c>
      <c r="C956" s="0" t="n">
        <f aca="false">G956</f>
        <v>31.6071279496309</v>
      </c>
      <c r="D956" s="0" t="n">
        <f aca="false">(C956+C955)/2</f>
        <v>31.6081438696125</v>
      </c>
      <c r="E956" s="0" t="n">
        <f aca="false">F956*$F$9</f>
        <v>7.74174711559654</v>
      </c>
      <c r="F956" s="0" t="n">
        <f aca="false">(C955-C956)/0.5</f>
        <v>0.00406367992643908</v>
      </c>
      <c r="G956" s="0" t="n">
        <f aca="false">G955-L955</f>
        <v>31.6071279496309</v>
      </c>
      <c r="H956" s="0" t="n">
        <f aca="false">G956*G956</f>
        <v>999.010537224341</v>
      </c>
      <c r="I956" s="0" t="n">
        <f aca="false">1000*COUNT(Q$24:Q956)/N$16</f>
        <v>150.144834245253</v>
      </c>
      <c r="J956" s="0" t="n">
        <f aca="false">$F$22*H956+$E$22*G956+$D$22</f>
        <v>760.209152197183</v>
      </c>
      <c r="K956" s="0" t="n">
        <f aca="false">J956/$F$9</f>
        <v>0.399037404031883</v>
      </c>
      <c r="L956" s="0" t="n">
        <f aca="false">K956*M956</f>
        <v>0.00203178363114066</v>
      </c>
      <c r="M956" s="0" t="n">
        <f aca="false">N956</f>
        <v>0.00509171223201503</v>
      </c>
      <c r="N956" s="0" t="n">
        <f aca="false">3600/(B956*N$15)</f>
        <v>0.00509171223201503</v>
      </c>
      <c r="O956" s="0" t="n">
        <f aca="false">ROUND(A956*P$13,0)</f>
        <v>1154339</v>
      </c>
      <c r="P956" s="0" t="n">
        <f aca="false">O956-O955</f>
        <v>1273</v>
      </c>
      <c r="Q956" s="0" t="n">
        <f aca="false">F$9*(Q$23-P$13*1000/(P956*N$16))*P$13/SUM(P$24:P956)</f>
        <v>794.071859418895</v>
      </c>
      <c r="R956" s="0" t="n">
        <f aca="false">F$9*((Q$23^2 - (P$13*1000/(P956*N$16))^2)/2)/(1000*COUNT(Q$24:Q956)/N$16)</f>
        <v>794.409251880039</v>
      </c>
    </row>
    <row r="957" customFormat="false" ht="13.8" hidden="false" customHeight="false" outlineLevel="0" collapsed="false">
      <c r="A957" s="0" t="n">
        <f aca="false">SUM(M$23:M957)</f>
        <v>4.62244832488168</v>
      </c>
      <c r="B957" s="0" t="n">
        <f aca="false">C957*3600/1609.344</f>
        <v>70.6985866275944</v>
      </c>
      <c r="C957" s="0" t="n">
        <f aca="false">G957</f>
        <v>31.6050961659998</v>
      </c>
      <c r="D957" s="0" t="n">
        <f aca="false">(C957+C956)/2</f>
        <v>31.6061120578154</v>
      </c>
      <c r="E957" s="0" t="n">
        <f aca="false">F957*$F$9</f>
        <v>7.74153247825879</v>
      </c>
      <c r="F957" s="0" t="n">
        <f aca="false">(C956-C957)/0.5</f>
        <v>0.00406356726227841</v>
      </c>
      <c r="G957" s="0" t="n">
        <f aca="false">G956-L956</f>
        <v>31.6050961659998</v>
      </c>
      <c r="H957" s="0" t="n">
        <f aca="false">G957*G957</f>
        <v>998.882103662095</v>
      </c>
      <c r="I957" s="0" t="n">
        <f aca="false">1000*COUNT(Q$24:Q957)/N$16</f>
        <v>150.305761184422</v>
      </c>
      <c r="J957" s="0" t="n">
        <f aca="false">$F$22*H957+$E$22*G957+$D$22</f>
        <v>760.139210198811</v>
      </c>
      <c r="K957" s="0" t="n">
        <f aca="false">J957/$F$9</f>
        <v>0.399000691143881</v>
      </c>
      <c r="L957" s="0" t="n">
        <f aca="false">K957*M957</f>
        <v>0.00203172730408917</v>
      </c>
      <c r="M957" s="0" t="n">
        <f aca="false">N957</f>
        <v>0.00509203956079496</v>
      </c>
      <c r="N957" s="0" t="n">
        <f aca="false">3600/(B957*N$15)</f>
        <v>0.00509203956079496</v>
      </c>
      <c r="O957" s="0" t="n">
        <f aca="false">ROUND(A957*P$13,0)</f>
        <v>1155612</v>
      </c>
      <c r="P957" s="0" t="n">
        <f aca="false">O957-O956</f>
        <v>1273</v>
      </c>
      <c r="Q957" s="0" t="n">
        <f aca="false">F$9*(Q$23-P$13*1000/(P957*N$16))*P$13/SUM(P$24:P957)</f>
        <v>793.19621582108</v>
      </c>
      <c r="R957" s="0" t="n">
        <f aca="false">F$9*((Q$23^2 - (P$13*1000/(P957*N$16))^2)/2)/(1000*COUNT(Q$24:Q957)/N$16)</f>
        <v>793.55870664248</v>
      </c>
    </row>
    <row r="958" customFormat="false" ht="13.8" hidden="false" customHeight="false" outlineLevel="0" collapsed="false">
      <c r="A958" s="0" t="n">
        <f aca="false">SUM(M$23:M958)</f>
        <v>4.62754069180427</v>
      </c>
      <c r="B958" s="0" t="n">
        <f aca="false">C958*3600/1609.344</f>
        <v>70.6940417830523</v>
      </c>
      <c r="C958" s="0" t="n">
        <f aca="false">G958</f>
        <v>31.6030644386957</v>
      </c>
      <c r="D958" s="0" t="n">
        <f aca="false">(C958+C957)/2</f>
        <v>31.6040803023478</v>
      </c>
      <c r="E958" s="0" t="n">
        <f aca="false">F958*$F$9</f>
        <v>7.74131786008887</v>
      </c>
      <c r="F958" s="0" t="n">
        <f aca="false">(C957-C958)/0.5</f>
        <v>0.00406345460817903</v>
      </c>
      <c r="G958" s="0" t="n">
        <f aca="false">G957-L957</f>
        <v>31.6030644386957</v>
      </c>
      <c r="H958" s="0" t="n">
        <f aca="false">G958*G958</f>
        <v>998.753681916353</v>
      </c>
      <c r="I958" s="0" t="n">
        <f aca="false">1000*COUNT(Q$24:Q958)/N$16</f>
        <v>150.466688123592</v>
      </c>
      <c r="J958" s="0" t="n">
        <f aca="false">$F$22*H958+$E$22*G958+$D$22</f>
        <v>760.069274145495</v>
      </c>
      <c r="K958" s="0" t="n">
        <f aca="false">J958/$F$9</f>
        <v>0.398963981376466</v>
      </c>
      <c r="L958" s="0" t="n">
        <f aca="false">K958*M958</f>
        <v>0.00203167098206514</v>
      </c>
      <c r="M958" s="0" t="n">
        <f aca="false">N958</f>
        <v>0.00509236692258702</v>
      </c>
      <c r="N958" s="0" t="n">
        <f aca="false">3600/(B958*N$15)</f>
        <v>0.00509236692258702</v>
      </c>
      <c r="O958" s="0" t="n">
        <f aca="false">ROUND(A958*P$13,0)</f>
        <v>1156885</v>
      </c>
      <c r="P958" s="0" t="n">
        <f aca="false">O958-O957</f>
        <v>1273</v>
      </c>
      <c r="Q958" s="0" t="n">
        <f aca="false">F$9*(Q$23-P$13*1000/(P958*N$16))*P$13/SUM(P$24:P958)</f>
        <v>792.32250128577</v>
      </c>
      <c r="R958" s="0" t="n">
        <f aca="false">F$9*((Q$23^2 - (P$13*1000/(P958*N$16))^2)/2)/(1000*COUNT(Q$24:Q958)/N$16)</f>
        <v>792.709980753023</v>
      </c>
    </row>
    <row r="959" customFormat="false" ht="13.8" hidden="false" customHeight="false" outlineLevel="0" collapsed="false">
      <c r="A959" s="0" t="n">
        <f aca="false">SUM(M$23:M959)</f>
        <v>4.63263338612166</v>
      </c>
      <c r="B959" s="0" t="n">
        <f aca="false">C959*3600/1609.344</f>
        <v>70.689497064499</v>
      </c>
      <c r="C959" s="0" t="n">
        <f aca="false">G959</f>
        <v>31.6010327677136</v>
      </c>
      <c r="D959" s="0" t="n">
        <f aca="false">(C959+C958)/2</f>
        <v>31.6020486032047</v>
      </c>
      <c r="E959" s="0" t="n">
        <f aca="false">F959*$F$9</f>
        <v>7.74110326107324</v>
      </c>
      <c r="F959" s="0" t="n">
        <f aca="false">(C958-C959)/0.5</f>
        <v>0.00406334196413383</v>
      </c>
      <c r="G959" s="0" t="n">
        <f aca="false">G958-L958</f>
        <v>31.6010327677136</v>
      </c>
      <c r="H959" s="0" t="n">
        <f aca="false">G959*G959</f>
        <v>998.625271986111</v>
      </c>
      <c r="I959" s="0" t="n">
        <f aca="false">1000*COUNT(Q$24:Q959)/N$16</f>
        <v>150.627615062762</v>
      </c>
      <c r="J959" s="0" t="n">
        <f aca="false">$F$22*H959+$E$22*G959+$D$22</f>
        <v>759.999344036726</v>
      </c>
      <c r="K959" s="0" t="n">
        <f aca="false">J959/$F$9</f>
        <v>0.398927274729373</v>
      </c>
      <c r="L959" s="0" t="n">
        <f aca="false">K959*M959</f>
        <v>0.0020316146650688</v>
      </c>
      <c r="M959" s="0" t="n">
        <f aca="false">N959</f>
        <v>0.00509269431739663</v>
      </c>
      <c r="N959" s="0" t="n">
        <f aca="false">3600/(B959*N$15)</f>
        <v>0.00509269431739663</v>
      </c>
      <c r="O959" s="0" t="n">
        <f aca="false">ROUND(A959*P$13,0)</f>
        <v>1158158</v>
      </c>
      <c r="P959" s="0" t="n">
        <f aca="false">O959-O958</f>
        <v>1273</v>
      </c>
      <c r="Q959" s="0" t="n">
        <f aca="false">F$9*(Q$23-P$13*1000/(P959*N$16))*P$13/SUM(P$24:P959)</f>
        <v>791.450709445325</v>
      </c>
      <c r="R959" s="0" t="n">
        <f aca="false">F$9*((Q$23^2 - (P$13*1000/(P959*N$16))^2)/2)/(1000*COUNT(Q$24:Q959)/N$16)</f>
        <v>791.863068380424</v>
      </c>
    </row>
    <row r="960" customFormat="false" ht="13.8" hidden="false" customHeight="false" outlineLevel="0" collapsed="false">
      <c r="A960" s="0" t="n">
        <f aca="false">SUM(M$23:M960)</f>
        <v>4.63772640786689</v>
      </c>
      <c r="B960" s="0" t="n">
        <f aca="false">C960*3600/1609.344</f>
        <v>70.6849524719233</v>
      </c>
      <c r="C960" s="0" t="n">
        <f aca="false">G960</f>
        <v>31.5990011530486</v>
      </c>
      <c r="D960" s="0" t="n">
        <f aca="false">(C960+C959)/2</f>
        <v>31.6000169603811</v>
      </c>
      <c r="E960" s="0" t="n">
        <f aca="false">F960*$F$9</f>
        <v>7.74088868119837</v>
      </c>
      <c r="F960" s="0" t="n">
        <f aca="false">(C959-C960)/0.5</f>
        <v>0.0040632293301357</v>
      </c>
      <c r="G960" s="0" t="n">
        <f aca="false">G959-L959</f>
        <v>31.5990011530486</v>
      </c>
      <c r="H960" s="0" t="n">
        <f aca="false">G960*G960</f>
        <v>998.496873870365</v>
      </c>
      <c r="I960" s="0" t="n">
        <f aca="false">1000*COUNT(Q$24:Q960)/N$16</f>
        <v>150.788542001931</v>
      </c>
      <c r="J960" s="0" t="n">
        <f aca="false">$F$22*H960+$E$22*G960+$D$22</f>
        <v>759.929419872</v>
      </c>
      <c r="K960" s="0" t="n">
        <f aca="false">J960/$F$9</f>
        <v>0.398890571202336</v>
      </c>
      <c r="L960" s="0" t="n">
        <f aca="false">K960*M960</f>
        <v>0.00203155835310041</v>
      </c>
      <c r="M960" s="0" t="n">
        <f aca="false">N960</f>
        <v>0.00509302174522923</v>
      </c>
      <c r="N960" s="0" t="n">
        <f aca="false">3600/(B960*N$15)</f>
        <v>0.00509302174522923</v>
      </c>
      <c r="O960" s="0" t="n">
        <f aca="false">ROUND(A960*P$13,0)</f>
        <v>1159432</v>
      </c>
      <c r="P960" s="0" t="n">
        <f aca="false">O960-O959</f>
        <v>1274</v>
      </c>
      <c r="Q960" s="0" t="n">
        <f aca="false">F$9*(Q$23-P$13*1000/(P960*N$16))*P$13/SUM(P$24:P960)</f>
        <v>800.780966223615</v>
      </c>
      <c r="R960" s="0" t="n">
        <f aca="false">F$9*((Q$23^2 - (P$13*1000/(P960*N$16))^2)/2)/(1000*COUNT(Q$24:Q960)/N$16)</f>
        <v>800.919257595304</v>
      </c>
    </row>
    <row r="961" customFormat="false" ht="13.8" hidden="false" customHeight="false" outlineLevel="0" collapsed="false">
      <c r="A961" s="0" t="n">
        <f aca="false">SUM(M$23:M961)</f>
        <v>4.64281975707298</v>
      </c>
      <c r="B961" s="0" t="n">
        <f aca="false">C961*3600/1609.344</f>
        <v>70.6804080053138</v>
      </c>
      <c r="C961" s="0" t="n">
        <f aca="false">G961</f>
        <v>31.5969695946955</v>
      </c>
      <c r="D961" s="0" t="n">
        <f aca="false">(C961+C960)/2</f>
        <v>31.597985373872</v>
      </c>
      <c r="E961" s="0" t="n">
        <f aca="false">F961*$F$9</f>
        <v>7.74067412049133</v>
      </c>
      <c r="F961" s="0" t="n">
        <f aca="false">(C960-C961)/0.5</f>
        <v>0.00406311670619886</v>
      </c>
      <c r="G961" s="0" t="n">
        <f aca="false">G960-L960</f>
        <v>31.5969695946955</v>
      </c>
      <c r="H961" s="0" t="n">
        <f aca="false">G961*G961</f>
        <v>998.36848756811</v>
      </c>
      <c r="I961" s="0" t="n">
        <f aca="false">1000*COUNT(Q$24:Q961)/N$16</f>
        <v>150.949468941101</v>
      </c>
      <c r="J961" s="0" t="n">
        <f aca="false">$F$22*H961+$E$22*G961+$D$22</f>
        <v>759.859501650811</v>
      </c>
      <c r="K961" s="0" t="n">
        <f aca="false">J961/$F$9</f>
        <v>0.39885387079509</v>
      </c>
      <c r="L961" s="0" t="n">
        <f aca="false">K961*M961</f>
        <v>0.00203150204616019</v>
      </c>
      <c r="M961" s="0" t="n">
        <f aca="false">N961</f>
        <v>0.00509334920609025</v>
      </c>
      <c r="N961" s="0" t="n">
        <f aca="false">3600/(B961*N$15)</f>
        <v>0.00509334920609025</v>
      </c>
      <c r="O961" s="0" t="n">
        <f aca="false">ROUND(A961*P$13,0)</f>
        <v>1160705</v>
      </c>
      <c r="P961" s="0" t="n">
        <f aca="false">O961-O960</f>
        <v>1273</v>
      </c>
      <c r="Q961" s="0" t="n">
        <f aca="false">F$9*(Q$23-P$13*1000/(P961*N$16))*P$13/SUM(P$24:P961)</f>
        <v>789.712187440714</v>
      </c>
      <c r="R961" s="0" t="n">
        <f aca="false">F$9*((Q$23^2 - (P$13*1000/(P961*N$16))^2)/2)/(1000*COUNT(Q$24:Q961)/N$16)</f>
        <v>790.174660985156</v>
      </c>
    </row>
    <row r="962" customFormat="false" ht="13.8" hidden="false" customHeight="false" outlineLevel="0" collapsed="false">
      <c r="A962" s="0" t="n">
        <f aca="false">SUM(M$23:M962)</f>
        <v>4.64791343377297</v>
      </c>
      <c r="B962" s="0" t="n">
        <f aca="false">C962*3600/1609.344</f>
        <v>70.6758636646593</v>
      </c>
      <c r="C962" s="0" t="n">
        <f aca="false">G962</f>
        <v>31.5949380926493</v>
      </c>
      <c r="D962" s="0" t="n">
        <f aca="false">(C962+C961)/2</f>
        <v>31.5959538436724</v>
      </c>
      <c r="E962" s="0" t="n">
        <f aca="false">F962*$F$9</f>
        <v>7.74045957895212</v>
      </c>
      <c r="F962" s="0" t="n">
        <f aca="false">(C961-C962)/0.5</f>
        <v>0.0040630040923233</v>
      </c>
      <c r="G962" s="0" t="n">
        <f aca="false">G961-L961</f>
        <v>31.5949380926493</v>
      </c>
      <c r="H962" s="0" t="n">
        <f aca="false">G962*G962</f>
        <v>998.240113078342</v>
      </c>
      <c r="I962" s="0" t="n">
        <f aca="false">1000*COUNT(Q$24:Q962)/N$16</f>
        <v>151.11039588027</v>
      </c>
      <c r="J962" s="0" t="n">
        <f aca="false">$F$22*H962+$E$22*G962+$D$22</f>
        <v>759.789589372651</v>
      </c>
      <c r="K962" s="0" t="n">
        <f aca="false">J962/$F$9</f>
        <v>0.398817173507368</v>
      </c>
      <c r="L962" s="0" t="n">
        <f aca="false">K962*M962</f>
        <v>0.0020314457442484</v>
      </c>
      <c r="M962" s="0" t="n">
        <f aca="false">N962</f>
        <v>0.00509367669998512</v>
      </c>
      <c r="N962" s="0" t="n">
        <f aca="false">3600/(B962*N$15)</f>
        <v>0.00509367669998512</v>
      </c>
      <c r="O962" s="0" t="n">
        <f aca="false">ROUND(A962*P$13,0)</f>
        <v>1161978</v>
      </c>
      <c r="P962" s="0" t="n">
        <f aca="false">O962-O961</f>
        <v>1273</v>
      </c>
      <c r="Q962" s="0" t="n">
        <f aca="false">F$9*(Q$23-P$13*1000/(P962*N$16))*P$13/SUM(P$24:P962)</f>
        <v>788.846127251244</v>
      </c>
      <c r="R962" s="0" t="n">
        <f aca="false">F$9*((Q$23^2 - (P$13*1000/(P962*N$16))^2)/2)/(1000*COUNT(Q$24:Q962)/N$16)</f>
        <v>789.333154423937</v>
      </c>
    </row>
    <row r="963" customFormat="false" ht="13.8" hidden="false" customHeight="false" outlineLevel="0" collapsed="false">
      <c r="A963" s="0" t="n">
        <f aca="false">SUM(M$23:M963)</f>
        <v>4.65300743799989</v>
      </c>
      <c r="B963" s="0" t="n">
        <f aca="false">C963*3600/1609.344</f>
        <v>70.6713194499487</v>
      </c>
      <c r="C963" s="0" t="n">
        <f aca="false">G963</f>
        <v>31.5929066469051</v>
      </c>
      <c r="D963" s="0" t="n">
        <f aca="false">(C963+C962)/2</f>
        <v>31.5939223697772</v>
      </c>
      <c r="E963" s="0" t="n">
        <f aca="false">F963*$F$9</f>
        <v>7.74024505655367</v>
      </c>
      <c r="F963" s="0" t="n">
        <f aca="false">(C962-C963)/0.5</f>
        <v>0.00406289148849481</v>
      </c>
      <c r="G963" s="0" t="n">
        <f aca="false">G962-L962</f>
        <v>31.5929066469051</v>
      </c>
      <c r="H963" s="0" t="n">
        <f aca="false">G963*G963</f>
        <v>998.111750400058</v>
      </c>
      <c r="I963" s="0" t="n">
        <f aca="false">1000*COUNT(Q$24:Q963)/N$16</f>
        <v>151.27132281944</v>
      </c>
      <c r="J963" s="0" t="n">
        <f aca="false">$F$22*H963+$E$22*G963+$D$22</f>
        <v>759.719683037016</v>
      </c>
      <c r="K963" s="0" t="n">
        <f aca="false">J963/$F$9</f>
        <v>0.398780479338906</v>
      </c>
      <c r="L963" s="0" t="n">
        <f aca="false">K963*M963</f>
        <v>0.00203138944736528</v>
      </c>
      <c r="M963" s="0" t="n">
        <f aca="false">N963</f>
        <v>0.00509400422691926</v>
      </c>
      <c r="N963" s="0" t="n">
        <f aca="false">3600/(B963*N$15)</f>
        <v>0.00509400422691926</v>
      </c>
      <c r="O963" s="0" t="n">
        <f aca="false">ROUND(A963*P$13,0)</f>
        <v>1163252</v>
      </c>
      <c r="P963" s="0" t="n">
        <f aca="false">O963-O962</f>
        <v>1274</v>
      </c>
      <c r="Q963" s="0" t="n">
        <f aca="false">F$9*(Q$23-P$13*1000/(P963*N$16))*P$13/SUM(P$24:P963)</f>
        <v>798.148568283613</v>
      </c>
      <c r="R963" s="0" t="n">
        <f aca="false">F$9*((Q$23^2 - (P$13*1000/(P963*N$16))^2)/2)/(1000*COUNT(Q$24:Q963)/N$16)</f>
        <v>798.363132305106</v>
      </c>
    </row>
    <row r="964" customFormat="false" ht="13.8" hidden="false" customHeight="false" outlineLevel="0" collapsed="false">
      <c r="A964" s="0" t="n">
        <f aca="false">SUM(M$23:M964)</f>
        <v>4.65810176978679</v>
      </c>
      <c r="B964" s="0" t="n">
        <f aca="false">C964*3600/1609.344</f>
        <v>70.6667753611706</v>
      </c>
      <c r="C964" s="0" t="n">
        <f aca="false">G964</f>
        <v>31.5908752574577</v>
      </c>
      <c r="D964" s="0" t="n">
        <f aca="false">(C964+C963)/2</f>
        <v>31.5918909521814</v>
      </c>
      <c r="E964" s="0" t="n">
        <f aca="false">F964*$F$9</f>
        <v>7.74003055332304</v>
      </c>
      <c r="F964" s="0" t="n">
        <f aca="false">(C963-C964)/0.5</f>
        <v>0.00406277889472761</v>
      </c>
      <c r="G964" s="0" t="n">
        <f aca="false">G963-L963</f>
        <v>31.5908752574577</v>
      </c>
      <c r="H964" s="0" t="n">
        <f aca="false">G964*G964</f>
        <v>997.983399532253</v>
      </c>
      <c r="I964" s="0" t="n">
        <f aca="false">1000*COUNT(Q$24:Q964)/N$16</f>
        <v>151.43224975861</v>
      </c>
      <c r="J964" s="0" t="n">
        <f aca="false">$F$22*H964+$E$22*G964+$D$22</f>
        <v>759.649782643399</v>
      </c>
      <c r="K964" s="0" t="n">
        <f aca="false">J964/$F$9</f>
        <v>0.398743788289437</v>
      </c>
      <c r="L964" s="0" t="n">
        <f aca="false">K964*M964</f>
        <v>0.00203133315551105</v>
      </c>
      <c r="M964" s="0" t="n">
        <f aca="false">N964</f>
        <v>0.00509433178689812</v>
      </c>
      <c r="N964" s="0" t="n">
        <f aca="false">3600/(B964*N$15)</f>
        <v>0.00509433178689812</v>
      </c>
      <c r="O964" s="0" t="n">
        <f aca="false">ROUND(A964*P$13,0)</f>
        <v>1164525</v>
      </c>
      <c r="P964" s="0" t="n">
        <f aca="false">O964-O963</f>
        <v>1273</v>
      </c>
      <c r="Q964" s="0" t="n">
        <f aca="false">F$9*(Q$23-P$13*1000/(P964*N$16))*P$13/SUM(P$24:P964)</f>
        <v>787.11901652457</v>
      </c>
      <c r="R964" s="0" t="n">
        <f aca="false">F$9*((Q$23^2 - (P$13*1000/(P964*N$16))^2)/2)/(1000*COUNT(Q$24:Q964)/N$16)</f>
        <v>787.655506911877</v>
      </c>
    </row>
    <row r="965" customFormat="false" ht="13.8" hidden="false" customHeight="false" outlineLevel="0" collapsed="false">
      <c r="A965" s="0" t="n">
        <f aca="false">SUM(M$23:M965)</f>
        <v>4.66319642916671</v>
      </c>
      <c r="B965" s="0" t="n">
        <f aca="false">C965*3600/1609.344</f>
        <v>70.6622313983138</v>
      </c>
      <c r="C965" s="0" t="n">
        <f aca="false">G965</f>
        <v>31.5888439243022</v>
      </c>
      <c r="D965" s="0" t="n">
        <f aca="false">(C965+C964)/2</f>
        <v>31.5898595908799</v>
      </c>
      <c r="E965" s="0" t="n">
        <f aca="false">F965*$F$9</f>
        <v>7.73981606926025</v>
      </c>
      <c r="F965" s="0" t="n">
        <f aca="false">(C964-C965)/0.5</f>
        <v>0.0040626663110217</v>
      </c>
      <c r="G965" s="0" t="n">
        <f aca="false">G964-L964</f>
        <v>31.5888439243022</v>
      </c>
      <c r="H965" s="0" t="n">
        <f aca="false">G965*G965</f>
        <v>997.855060473923</v>
      </c>
      <c r="I965" s="0" t="n">
        <f aca="false">1000*COUNT(Q$24:Q965)/N$16</f>
        <v>151.593176697779</v>
      </c>
      <c r="J965" s="0" t="n">
        <f aca="false">$F$22*H965+$E$22*G965+$D$22</f>
        <v>759.579888191294</v>
      </c>
      <c r="K965" s="0" t="n">
        <f aca="false">J965/$F$9</f>
        <v>0.398707100358697</v>
      </c>
      <c r="L965" s="0" t="n">
        <f aca="false">K965*M965</f>
        <v>0.00203127686868598</v>
      </c>
      <c r="M965" s="0" t="n">
        <f aca="false">N965</f>
        <v>0.00509465937992712</v>
      </c>
      <c r="N965" s="0" t="n">
        <f aca="false">3600/(B965*N$15)</f>
        <v>0.00509465937992712</v>
      </c>
      <c r="O965" s="0" t="n">
        <f aca="false">ROUND(A965*P$13,0)</f>
        <v>1165799</v>
      </c>
      <c r="P965" s="0" t="n">
        <f aca="false">O965-O964</f>
        <v>1274</v>
      </c>
      <c r="Q965" s="0" t="n">
        <f aca="false">F$9*(Q$23-P$13*1000/(P965*N$16))*P$13/SUM(P$24:P965)</f>
        <v>796.403002296163</v>
      </c>
      <c r="R965" s="0" t="n">
        <f aca="false">F$9*((Q$23^2 - (P$13*1000/(P965*N$16))^2)/2)/(1000*COUNT(Q$24:Q965)/N$16)</f>
        <v>796.668093807643</v>
      </c>
    </row>
    <row r="966" customFormat="false" ht="13.8" hidden="false" customHeight="false" outlineLevel="0" collapsed="false">
      <c r="A966" s="0" t="n">
        <f aca="false">SUM(M$23:M966)</f>
        <v>4.66829141617273</v>
      </c>
      <c r="B966" s="0" t="n">
        <f aca="false">C966*3600/1609.344</f>
        <v>70.657687561367</v>
      </c>
      <c r="C966" s="0" t="n">
        <f aca="false">G966</f>
        <v>31.5868126474335</v>
      </c>
      <c r="D966" s="0" t="n">
        <f aca="false">(C966+C965)/2</f>
        <v>31.5878282858678</v>
      </c>
      <c r="E966" s="0" t="n">
        <f aca="false">F966*$F$9</f>
        <v>7.73960160435175</v>
      </c>
      <c r="F966" s="0" t="n">
        <f aca="false">(C965-C966)/0.5</f>
        <v>0.00406255373736997</v>
      </c>
      <c r="G966" s="0" t="n">
        <f aca="false">G965-L965</f>
        <v>31.5868126474335</v>
      </c>
      <c r="H966" s="0" t="n">
        <f aca="false">G966*G966</f>
        <v>997.726733224065</v>
      </c>
      <c r="I966" s="0" t="n">
        <f aca="false">1000*COUNT(Q$24:Q966)/N$16</f>
        <v>151.754103636949</v>
      </c>
      <c r="J966" s="0" t="n">
        <f aca="false">$F$22*H966+$E$22*G966+$D$22</f>
        <v>759.509999680195</v>
      </c>
      <c r="K966" s="0" t="n">
        <f aca="false">J966/$F$9</f>
        <v>0.398670415546418</v>
      </c>
      <c r="L966" s="0" t="n">
        <f aca="false">K966*M966</f>
        <v>0.00203122058689029</v>
      </c>
      <c r="M966" s="0" t="n">
        <f aca="false">N966</f>
        <v>0.00509498700601171</v>
      </c>
      <c r="N966" s="0" t="n">
        <f aca="false">3600/(B966*N$15)</f>
        <v>0.00509498700601171</v>
      </c>
      <c r="O966" s="0" t="n">
        <f aca="false">ROUND(A966*P$13,0)</f>
        <v>1167073</v>
      </c>
      <c r="P966" s="0" t="n">
        <f aca="false">O966-O965</f>
        <v>1274</v>
      </c>
      <c r="Q966" s="0" t="n">
        <f aca="false">F$9*(Q$23-P$13*1000/(P966*N$16))*P$13/SUM(P$24:P966)</f>
        <v>795.532738189417</v>
      </c>
      <c r="R966" s="0" t="n">
        <f aca="false">F$9*((Q$23^2 - (P$13*1000/(P966*N$16))^2)/2)/(1000*COUNT(Q$24:Q966)/N$16)</f>
        <v>795.823270802545</v>
      </c>
    </row>
    <row r="967" customFormat="false" ht="13.8" hidden="false" customHeight="false" outlineLevel="0" collapsed="false">
      <c r="A967" s="0" t="n">
        <f aca="false">SUM(M$23:M967)</f>
        <v>4.67338673083788</v>
      </c>
      <c r="B967" s="0" t="n">
        <f aca="false">C967*3600/1609.344</f>
        <v>70.653143850319</v>
      </c>
      <c r="C967" s="0" t="n">
        <f aca="false">G967</f>
        <v>31.5847814268466</v>
      </c>
      <c r="D967" s="0" t="n">
        <f aca="false">(C967+C966)/2</f>
        <v>31.5857970371401</v>
      </c>
      <c r="E967" s="0" t="n">
        <f aca="false">F967*$F$9</f>
        <v>7.73938715861108</v>
      </c>
      <c r="F967" s="0" t="n">
        <f aca="false">(C966-C967)/0.5</f>
        <v>0.00406244117377952</v>
      </c>
      <c r="G967" s="0" t="n">
        <f aca="false">G966-L966</f>
        <v>31.5847814268466</v>
      </c>
      <c r="H967" s="0" t="n">
        <f aca="false">G967*G967</f>
        <v>997.598417781675</v>
      </c>
      <c r="I967" s="0" t="n">
        <f aca="false">1000*COUNT(Q$24:Q967)/N$16</f>
        <v>151.915030576118</v>
      </c>
      <c r="J967" s="0" t="n">
        <f aca="false">$F$22*H967+$E$22*G967+$D$22</f>
        <v>759.440117109596</v>
      </c>
      <c r="K967" s="0" t="n">
        <f aca="false">J967/$F$9</f>
        <v>0.398633733852337</v>
      </c>
      <c r="L967" s="0" t="n">
        <f aca="false">K967*M967</f>
        <v>0.00203116431012423</v>
      </c>
      <c r="M967" s="0" t="n">
        <f aca="false">N967</f>
        <v>0.00509531466515732</v>
      </c>
      <c r="N967" s="0" t="n">
        <f aca="false">3600/(B967*N$15)</f>
        <v>0.00509531466515732</v>
      </c>
      <c r="O967" s="0" t="n">
        <f aca="false">ROUND(A967*P$13,0)</f>
        <v>1168347</v>
      </c>
      <c r="P967" s="0" t="n">
        <f aca="false">O967-O966</f>
        <v>1274</v>
      </c>
      <c r="Q967" s="0" t="n">
        <f aca="false">F$9*(Q$23-P$13*1000/(P967*N$16))*P$13/SUM(P$24:P967)</f>
        <v>794.664373957273</v>
      </c>
      <c r="R967" s="0" t="n">
        <f aca="false">F$9*((Q$23^2 - (P$13*1000/(P967*N$16))^2)/2)/(1000*COUNT(Q$24:Q967)/N$16)</f>
        <v>794.980237676694</v>
      </c>
    </row>
    <row r="968" customFormat="false" ht="13.8" hidden="false" customHeight="false" outlineLevel="0" collapsed="false">
      <c r="A968" s="0" t="n">
        <f aca="false">SUM(M$23:M968)</f>
        <v>4.67848237319525</v>
      </c>
      <c r="B968" s="0" t="n">
        <f aca="false">C968*3600/1609.344</f>
        <v>70.6486002651586</v>
      </c>
      <c r="C968" s="0" t="n">
        <f aca="false">G968</f>
        <v>31.5827502625365</v>
      </c>
      <c r="D968" s="0" t="n">
        <f aca="false">(C968+C967)/2</f>
        <v>31.5837658446916</v>
      </c>
      <c r="E968" s="0" t="n">
        <f aca="false">F968*$F$9</f>
        <v>7.73917273203823</v>
      </c>
      <c r="F968" s="0" t="n">
        <f aca="false">(C967-C968)/0.5</f>
        <v>0.00406232862025036</v>
      </c>
      <c r="G968" s="0" t="n">
        <f aca="false">G967-L967</f>
        <v>31.5827502625365</v>
      </c>
      <c r="H968" s="0" t="n">
        <f aca="false">G968*G968</f>
        <v>997.470114145749</v>
      </c>
      <c r="I968" s="0" t="n">
        <f aca="false">1000*COUNT(Q$24:Q968)/N$16</f>
        <v>152.075957515288</v>
      </c>
      <c r="J968" s="0" t="n">
        <f aca="false">$F$22*H968+$E$22*G968+$D$22</f>
        <v>759.370240478992</v>
      </c>
      <c r="K968" s="0" t="n">
        <f aca="false">J968/$F$9</f>
        <v>0.398597055276187</v>
      </c>
      <c r="L968" s="0" t="n">
        <f aca="false">K968*M968</f>
        <v>0.00203110803838804</v>
      </c>
      <c r="M968" s="0" t="n">
        <f aca="false">N968</f>
        <v>0.00509564235736938</v>
      </c>
      <c r="N968" s="0" t="n">
        <f aca="false">3600/(B968*N$15)</f>
        <v>0.00509564235736938</v>
      </c>
      <c r="O968" s="0" t="n">
        <f aca="false">ROUND(A968*P$13,0)</f>
        <v>1169621</v>
      </c>
      <c r="P968" s="0" t="n">
        <f aca="false">O968-O967</f>
        <v>1274</v>
      </c>
      <c r="Q968" s="0" t="n">
        <f aca="false">F$9*(Q$23-P$13*1000/(P968*N$16))*P$13/SUM(P$24:P968)</f>
        <v>793.797903385089</v>
      </c>
      <c r="R968" s="0" t="n">
        <f aca="false">F$9*((Q$23^2 - (P$13*1000/(P968*N$16))^2)/2)/(1000*COUNT(Q$24:Q968)/N$16)</f>
        <v>794.138988747936</v>
      </c>
    </row>
    <row r="969" customFormat="false" ht="13.8" hidden="false" customHeight="false" outlineLevel="0" collapsed="false">
      <c r="A969" s="0" t="n">
        <f aca="false">SUM(M$23:M969)</f>
        <v>4.68357834327791</v>
      </c>
      <c r="B969" s="0" t="n">
        <f aca="false">C969*3600/1609.344</f>
        <v>70.6440568058744</v>
      </c>
      <c r="C969" s="0" t="n">
        <f aca="false">G969</f>
        <v>31.5807191544981</v>
      </c>
      <c r="D969" s="0" t="n">
        <f aca="false">(C969+C968)/2</f>
        <v>31.5817347085173</v>
      </c>
      <c r="E969" s="0" t="n">
        <f aca="false">F969*$F$9</f>
        <v>7.73895832461969</v>
      </c>
      <c r="F969" s="0" t="n">
        <f aca="false">(C968-C969)/0.5</f>
        <v>0.00406221607677537</v>
      </c>
      <c r="G969" s="0" t="n">
        <f aca="false">G968-L968</f>
        <v>31.5807191544981</v>
      </c>
      <c r="H969" s="0" t="n">
        <f aca="false">G969*G969</f>
        <v>997.341822315283</v>
      </c>
      <c r="I969" s="0" t="n">
        <f aca="false">1000*COUNT(Q$24:Q969)/N$16</f>
        <v>152.236884454458</v>
      </c>
      <c r="J969" s="0" t="n">
        <f aca="false">$F$22*H969+$E$22*G969+$D$22</f>
        <v>759.300369787876</v>
      </c>
      <c r="K969" s="0" t="n">
        <f aca="false">J969/$F$9</f>
        <v>0.398560379817703</v>
      </c>
      <c r="L969" s="0" t="n">
        <f aca="false">K969*M969</f>
        <v>0.00203105177168197</v>
      </c>
      <c r="M969" s="0" t="n">
        <f aca="false">N969</f>
        <v>0.00509597008265335</v>
      </c>
      <c r="N969" s="0" t="n">
        <f aca="false">3600/(B969*N$15)</f>
        <v>0.00509597008265335</v>
      </c>
      <c r="O969" s="0" t="n">
        <f aca="false">ROUND(A969*P$13,0)</f>
        <v>1170895</v>
      </c>
      <c r="P969" s="0" t="n">
        <f aca="false">O969-O968</f>
        <v>1274</v>
      </c>
      <c r="Q969" s="0" t="n">
        <f aca="false">F$9*(Q$23-P$13*1000/(P969*N$16))*P$13/SUM(P$24:P969)</f>
        <v>792.933320285296</v>
      </c>
      <c r="R969" s="0" t="n">
        <f aca="false">F$9*((Q$23^2 - (P$13*1000/(P969*N$16))^2)/2)/(1000*COUNT(Q$24:Q969)/N$16)</f>
        <v>793.299518358139</v>
      </c>
    </row>
    <row r="970" customFormat="false" ht="13.8" hidden="false" customHeight="false" outlineLevel="0" collapsed="false">
      <c r="A970" s="0" t="n">
        <f aca="false">SUM(M$23:M970)</f>
        <v>4.68867464111892</v>
      </c>
      <c r="B970" s="0" t="n">
        <f aca="false">C970*3600/1609.344</f>
        <v>70.6395134724553</v>
      </c>
      <c r="C970" s="0" t="n">
        <f aca="false">G970</f>
        <v>31.5786881027264</v>
      </c>
      <c r="D970" s="0" t="n">
        <f aca="false">(C970+C969)/2</f>
        <v>31.5797036286123</v>
      </c>
      <c r="E970" s="0" t="n">
        <f aca="false">F970*$F$9</f>
        <v>7.73874393636897</v>
      </c>
      <c r="F970" s="0" t="n">
        <f aca="false">(C969-C970)/0.5</f>
        <v>0.00406210354336167</v>
      </c>
      <c r="G970" s="0" t="n">
        <f aca="false">G969-L969</f>
        <v>31.5786881027264</v>
      </c>
      <c r="H970" s="0" t="n">
        <f aca="false">G970*G970</f>
        <v>997.213542289275</v>
      </c>
      <c r="I970" s="0" t="n">
        <f aca="false">1000*COUNT(Q$24:Q970)/N$16</f>
        <v>152.397811393627</v>
      </c>
      <c r="J970" s="0" t="n">
        <f aca="false">$F$22*H970+$E$22*G970+$D$22</f>
        <v>759.230505035743</v>
      </c>
      <c r="K970" s="0" t="n">
        <f aca="false">J970/$F$9</f>
        <v>0.398523707476619</v>
      </c>
      <c r="L970" s="0" t="n">
        <f aca="false">K970*M970</f>
        <v>0.00203099551000625</v>
      </c>
      <c r="M970" s="0" t="n">
        <f aca="false">N970</f>
        <v>0.00509629784101466</v>
      </c>
      <c r="N970" s="0" t="n">
        <f aca="false">3600/(B970*N$15)</f>
        <v>0.00509629784101466</v>
      </c>
      <c r="O970" s="0" t="n">
        <f aca="false">ROUND(A970*P$13,0)</f>
        <v>1172169</v>
      </c>
      <c r="P970" s="0" t="n">
        <f aca="false">O970-O969</f>
        <v>1274</v>
      </c>
      <c r="Q970" s="0" t="n">
        <f aca="false">F$9*(Q$23-P$13*1000/(P970*N$16))*P$13/SUM(P$24:P970)</f>
        <v>792.070618497253</v>
      </c>
      <c r="R970" s="0" t="n">
        <f aca="false">F$9*((Q$23^2 - (P$13*1000/(P970*N$16))^2)/2)/(1000*COUNT(Q$24:Q970)/N$16)</f>
        <v>792.461820873073</v>
      </c>
    </row>
    <row r="971" customFormat="false" ht="13.8" hidden="false" customHeight="false" outlineLevel="0" collapsed="false">
      <c r="A971" s="0" t="n">
        <f aca="false">SUM(M$23:M971)</f>
        <v>4.69377126675138</v>
      </c>
      <c r="B971" s="0" t="n">
        <f aca="false">C971*3600/1609.344</f>
        <v>70.63497026489</v>
      </c>
      <c r="C971" s="0" t="n">
        <f aca="false">G971</f>
        <v>31.5766571072164</v>
      </c>
      <c r="D971" s="0" t="n">
        <f aca="false">(C971+C970)/2</f>
        <v>31.5776726049714</v>
      </c>
      <c r="E971" s="0" t="n">
        <f aca="false">F971*$F$9</f>
        <v>7.73852956728608</v>
      </c>
      <c r="F971" s="0" t="n">
        <f aca="false">(C970-C971)/0.5</f>
        <v>0.00406199102000926</v>
      </c>
      <c r="G971" s="0" t="n">
        <f aca="false">G970-L970</f>
        <v>31.5766571072164</v>
      </c>
      <c r="H971" s="0" t="n">
        <f aca="false">G971*G971</f>
        <v>997.085274066721</v>
      </c>
      <c r="I971" s="0" t="n">
        <f aca="false">1000*COUNT(Q$24:Q971)/N$16</f>
        <v>152.558738332797</v>
      </c>
      <c r="J971" s="0" t="n">
        <f aca="false">$F$22*H971+$E$22*G971+$D$22</f>
        <v>759.160646222088</v>
      </c>
      <c r="K971" s="0" t="n">
        <f aca="false">J971/$F$9</f>
        <v>0.39848703825267</v>
      </c>
      <c r="L971" s="0" t="n">
        <f aca="false">K971*M971</f>
        <v>0.00203093925336113</v>
      </c>
      <c r="M971" s="0" t="n">
        <f aca="false">N971</f>
        <v>0.00509662563245875</v>
      </c>
      <c r="N971" s="0" t="n">
        <f aca="false">3600/(B971*N$15)</f>
        <v>0.00509662563245875</v>
      </c>
      <c r="O971" s="0" t="n">
        <f aca="false">ROUND(A971*P$13,0)</f>
        <v>1173443</v>
      </c>
      <c r="P971" s="0" t="n">
        <f aca="false">O971-O970</f>
        <v>1274</v>
      </c>
      <c r="Q971" s="0" t="n">
        <f aca="false">F$9*(Q$23-P$13*1000/(P971*N$16))*P$13/SUM(P$24:P971)</f>
        <v>791.2097918871</v>
      </c>
      <c r="R971" s="0" t="n">
        <f aca="false">F$9*((Q$23^2 - (P$13*1000/(P971*N$16))^2)/2)/(1000*COUNT(Q$24:Q971)/N$16)</f>
        <v>791.625890682278</v>
      </c>
    </row>
    <row r="972" customFormat="false" ht="13.8" hidden="false" customHeight="false" outlineLevel="0" collapsed="false">
      <c r="A972" s="0" t="n">
        <f aca="false">SUM(M$23:M972)</f>
        <v>4.69886822020837</v>
      </c>
      <c r="B972" s="0" t="n">
        <f aca="false">C972*3600/1609.344</f>
        <v>70.6304271831672</v>
      </c>
      <c r="C972" s="0" t="n">
        <f aca="false">G972</f>
        <v>31.5746261679631</v>
      </c>
      <c r="D972" s="0" t="n">
        <f aca="false">(C972+C971)/2</f>
        <v>31.5756416375897</v>
      </c>
      <c r="E972" s="0" t="n">
        <f aca="false">F972*$F$9</f>
        <v>7.73831521738456</v>
      </c>
      <c r="F972" s="0" t="n">
        <f aca="false">(C971-C972)/0.5</f>
        <v>0.00406187850672524</v>
      </c>
      <c r="G972" s="0" t="n">
        <f aca="false">G971-L971</f>
        <v>31.5746261679631</v>
      </c>
      <c r="H972" s="0" t="n">
        <f aca="false">G972*G972</f>
        <v>996.957017646617</v>
      </c>
      <c r="I972" s="0" t="n">
        <f aca="false">1000*COUNT(Q$24:Q972)/N$16</f>
        <v>152.719665271967</v>
      </c>
      <c r="J972" s="0" t="n">
        <f aca="false">$F$22*H972+$E$22*G972+$D$22</f>
        <v>759.090793346403</v>
      </c>
      <c r="K972" s="0" t="n">
        <f aca="false">J972/$F$9</f>
        <v>0.398450372145591</v>
      </c>
      <c r="L972" s="0" t="n">
        <f aca="false">K972*M972</f>
        <v>0.00203088300174685</v>
      </c>
      <c r="M972" s="0" t="n">
        <f aca="false">N972</f>
        <v>0.00509695345699107</v>
      </c>
      <c r="N972" s="0" t="n">
        <f aca="false">3600/(B972*N$15)</f>
        <v>0.00509695345699107</v>
      </c>
      <c r="O972" s="0" t="n">
        <f aca="false">ROUND(A972*P$13,0)</f>
        <v>1174717</v>
      </c>
      <c r="P972" s="0" t="n">
        <f aca="false">O972-O971</f>
        <v>1274</v>
      </c>
      <c r="Q972" s="0" t="n">
        <f aca="false">F$9*(Q$23-P$13*1000/(P972*N$16))*P$13/SUM(P$24:P972)</f>
        <v>790.350834347615</v>
      </c>
      <c r="R972" s="0" t="n">
        <f aca="false">F$9*((Q$23^2 - (P$13*1000/(P972*N$16))^2)/2)/(1000*COUNT(Q$24:Q972)/N$16)</f>
        <v>790.791722198946</v>
      </c>
    </row>
    <row r="973" customFormat="false" ht="13.8" hidden="false" customHeight="false" outlineLevel="0" collapsed="false">
      <c r="A973" s="0" t="n">
        <f aca="false">SUM(M$23:M973)</f>
        <v>4.70396550152299</v>
      </c>
      <c r="B973" s="0" t="n">
        <f aca="false">C973*3600/1609.344</f>
        <v>70.6258842272757</v>
      </c>
      <c r="C973" s="0" t="n">
        <f aca="false">G973</f>
        <v>31.5725952849613</v>
      </c>
      <c r="D973" s="0" t="n">
        <f aca="false">(C973+C972)/2</f>
        <v>31.5736107264622</v>
      </c>
      <c r="E973" s="0" t="n">
        <f aca="false">F973*$F$9</f>
        <v>7.73810088663733</v>
      </c>
      <c r="F973" s="0" t="n">
        <f aca="false">(C972-C973)/0.5</f>
        <v>0.00406176600349539</v>
      </c>
      <c r="G973" s="0" t="n">
        <f aca="false">G972-L972</f>
        <v>31.5725952849613</v>
      </c>
      <c r="H973" s="0" t="n">
        <f aca="false">G973*G973</f>
        <v>996.828773027961</v>
      </c>
      <c r="I973" s="0" t="n">
        <f aca="false">1000*COUNT(Q$24:Q973)/N$16</f>
        <v>152.880592211136</v>
      </c>
      <c r="J973" s="0" t="n">
        <f aca="false">$F$22*H973+$E$22*G973+$D$22</f>
        <v>759.020946408185</v>
      </c>
      <c r="K973" s="0" t="n">
        <f aca="false">J973/$F$9</f>
        <v>0.398413709155115</v>
      </c>
      <c r="L973" s="0" t="n">
        <f aca="false">K973*M973</f>
        <v>0.00203082675516364</v>
      </c>
      <c r="M973" s="0" t="n">
        <f aca="false">N973</f>
        <v>0.00509728131461706</v>
      </c>
      <c r="N973" s="0" t="n">
        <f aca="false">3600/(B973*N$15)</f>
        <v>0.00509728131461706</v>
      </c>
      <c r="O973" s="0" t="n">
        <f aca="false">ROUND(A973*P$13,0)</f>
        <v>1175991</v>
      </c>
      <c r="P973" s="0" t="n">
        <f aca="false">O973-O972</f>
        <v>1274</v>
      </c>
      <c r="Q973" s="0" t="n">
        <f aca="false">F$9*(Q$23-P$13*1000/(P973*N$16))*P$13/SUM(P$24:P973)</f>
        <v>789.493739798066</v>
      </c>
      <c r="R973" s="0" t="n">
        <f aca="false">F$9*((Q$23^2 - (P$13*1000/(P973*N$16))^2)/2)/(1000*COUNT(Q$24:Q973)/N$16)</f>
        <v>789.959309859789</v>
      </c>
    </row>
    <row r="974" customFormat="false" ht="13.8" hidden="false" customHeight="false" outlineLevel="0" collapsed="false">
      <c r="A974" s="0" t="n">
        <f aca="false">SUM(M$23:M974)</f>
        <v>4.70906311072833</v>
      </c>
      <c r="B974" s="0" t="n">
        <f aca="false">C974*3600/1609.344</f>
        <v>70.6213413972042</v>
      </c>
      <c r="C974" s="0" t="n">
        <f aca="false">G974</f>
        <v>31.5705644582061</v>
      </c>
      <c r="D974" s="0" t="n">
        <f aca="false">(C974+C973)/2</f>
        <v>31.5715798715837</v>
      </c>
      <c r="E974" s="0" t="n">
        <f aca="false">F974*$F$9</f>
        <v>7.73788657505793</v>
      </c>
      <c r="F974" s="0" t="n">
        <f aca="false">(C973-C974)/0.5</f>
        <v>0.00406165351032684</v>
      </c>
      <c r="G974" s="0" t="n">
        <f aca="false">G973-L973</f>
        <v>31.5705644582061</v>
      </c>
      <c r="H974" s="0" t="n">
        <f aca="false">G974*G974</f>
        <v>996.700540209749</v>
      </c>
      <c r="I974" s="0" t="n">
        <f aca="false">1000*COUNT(Q$24:Q974)/N$16</f>
        <v>153.041519150306</v>
      </c>
      <c r="J974" s="0" t="n">
        <f aca="false">$F$22*H974+$E$22*G974+$D$22</f>
        <v>758.951105406926</v>
      </c>
      <c r="K974" s="0" t="n">
        <f aca="false">J974/$F$9</f>
        <v>0.398377049280978</v>
      </c>
      <c r="L974" s="0" t="n">
        <f aca="false">K974*M974</f>
        <v>0.00203077051361177</v>
      </c>
      <c r="M974" s="0" t="n">
        <f aca="false">N974</f>
        <v>0.00509760920534217</v>
      </c>
      <c r="N974" s="0" t="n">
        <f aca="false">3600/(B974*N$15)</f>
        <v>0.00509760920534217</v>
      </c>
      <c r="O974" s="0" t="n">
        <f aca="false">ROUND(A974*P$13,0)</f>
        <v>1177266</v>
      </c>
      <c r="P974" s="0" t="n">
        <f aca="false">O974-O973</f>
        <v>1275</v>
      </c>
      <c r="Q974" s="0" t="n">
        <f aca="false">F$9*(Q$23-P$13*1000/(P974*N$16))*P$13/SUM(P$24:P974)</f>
        <v>798.668201488136</v>
      </c>
      <c r="R974" s="0" t="n">
        <f aca="false">F$9*((Q$23^2 - (P$13*1000/(P974*N$16))^2)/2)/(1000*COUNT(Q$24:Q974)/N$16)</f>
        <v>798.861236435704</v>
      </c>
    </row>
    <row r="975" customFormat="false" ht="13.8" hidden="false" customHeight="false" outlineLevel="0" collapsed="false">
      <c r="A975" s="0" t="n">
        <f aca="false">SUM(M$23:M975)</f>
        <v>4.7141610478575</v>
      </c>
      <c r="B975" s="0" t="n">
        <f aca="false">C975*3600/1609.344</f>
        <v>70.6167986929414</v>
      </c>
      <c r="C975" s="0" t="n">
        <f aca="false">G975</f>
        <v>31.5685336876925</v>
      </c>
      <c r="D975" s="0" t="n">
        <f aca="false">(C975+C974)/2</f>
        <v>31.5695490729493</v>
      </c>
      <c r="E975" s="0" t="n">
        <f aca="false">F975*$F$9</f>
        <v>7.73767228265989</v>
      </c>
      <c r="F975" s="0" t="n">
        <f aca="false">(C974-C975)/0.5</f>
        <v>0.00406154102722667</v>
      </c>
      <c r="G975" s="0" t="n">
        <f aca="false">G974-L974</f>
        <v>31.5685336876925</v>
      </c>
      <c r="H975" s="0" t="n">
        <f aca="false">G975*G975</f>
        <v>996.572319190978</v>
      </c>
      <c r="I975" s="0" t="n">
        <f aca="false">1000*COUNT(Q$24:Q975)/N$16</f>
        <v>153.202446089475</v>
      </c>
      <c r="J975" s="0" t="n">
        <f aca="false">$F$22*H975+$E$22*G975+$D$22</f>
        <v>758.881270342122</v>
      </c>
      <c r="K975" s="0" t="n">
        <f aca="false">J975/$F$9</f>
        <v>0.398340392522915</v>
      </c>
      <c r="L975" s="0" t="n">
        <f aca="false">K975*M975</f>
        <v>0.00203071427709145</v>
      </c>
      <c r="M975" s="0" t="n">
        <f aca="false">N975</f>
        <v>0.00509793712917185</v>
      </c>
      <c r="N975" s="0" t="n">
        <f aca="false">3600/(B975*N$15)</f>
        <v>0.00509793712917185</v>
      </c>
      <c r="O975" s="0" t="n">
        <f aca="false">ROUND(A975*P$13,0)</f>
        <v>1178540</v>
      </c>
      <c r="P975" s="0" t="n">
        <f aca="false">O975-O974</f>
        <v>1274</v>
      </c>
      <c r="Q975" s="0" t="n">
        <f aca="false">F$9*(Q$23-P$13*1000/(P975*N$16))*P$13/SUM(P$24:P975)</f>
        <v>787.784446354587</v>
      </c>
      <c r="R975" s="0" t="n">
        <f aca="false">F$9*((Q$23^2 - (P$13*1000/(P975*N$16))^2)/2)/(1000*COUNT(Q$24:Q975)/N$16)</f>
        <v>788.299731477731</v>
      </c>
    </row>
    <row r="976" customFormat="false" ht="13.8" hidden="false" customHeight="false" outlineLevel="0" collapsed="false">
      <c r="A976" s="0" t="n">
        <f aca="false">SUM(M$23:M976)</f>
        <v>4.71925931294361</v>
      </c>
      <c r="B976" s="0" t="n">
        <f aca="false">C976*3600/1609.344</f>
        <v>70.6122561144762</v>
      </c>
      <c r="C976" s="0" t="n">
        <f aca="false">G976</f>
        <v>31.5665029734154</v>
      </c>
      <c r="D976" s="0" t="n">
        <f aca="false">(C976+C975)/2</f>
        <v>31.567518330554</v>
      </c>
      <c r="E976" s="0" t="n">
        <f aca="false">F976*$F$9</f>
        <v>7.73745800941615</v>
      </c>
      <c r="F976" s="0" t="n">
        <f aca="false">(C975-C976)/0.5</f>
        <v>0.00406142855418068</v>
      </c>
      <c r="G976" s="0" t="n">
        <f aca="false">G975-L975</f>
        <v>31.5665029734154</v>
      </c>
      <c r="H976" s="0" t="n">
        <f aca="false">G976*G976</f>
        <v>996.444109970646</v>
      </c>
      <c r="I976" s="0" t="n">
        <f aca="false">1000*COUNT(Q$24:Q976)/N$16</f>
        <v>153.363373028645</v>
      </c>
      <c r="J976" s="0" t="n">
        <f aca="false">$F$22*H976+$E$22*G976+$D$22</f>
        <v>758.811441213267</v>
      </c>
      <c r="K976" s="0" t="n">
        <f aca="false">J976/$F$9</f>
        <v>0.398303738880659</v>
      </c>
      <c r="L976" s="0" t="n">
        <f aca="false">K976*M976</f>
        <v>0.00203065804560295</v>
      </c>
      <c r="M976" s="0" t="n">
        <f aca="false">N976</f>
        <v>0.00509826508611154</v>
      </c>
      <c r="N976" s="0" t="n">
        <f aca="false">3600/(B976*N$15)</f>
        <v>0.00509826508611154</v>
      </c>
      <c r="O976" s="0" t="n">
        <f aca="false">ROUND(A976*P$13,0)</f>
        <v>1179815</v>
      </c>
      <c r="P976" s="0" t="n">
        <f aca="false">O976-O975</f>
        <v>1275</v>
      </c>
      <c r="Q976" s="0" t="n">
        <f aca="false">F$9*(Q$23-P$13*1000/(P976*N$16))*P$13/SUM(P$24:P976)</f>
        <v>796.940915440026</v>
      </c>
      <c r="R976" s="0" t="n">
        <f aca="false">F$9*((Q$23^2 - (P$13*1000/(P976*N$16))^2)/2)/(1000*COUNT(Q$24:Q976)/N$16)</f>
        <v>797.184717576447</v>
      </c>
    </row>
    <row r="977" customFormat="false" ht="13.8" hidden="false" customHeight="false" outlineLevel="0" collapsed="false">
      <c r="A977" s="0" t="n">
        <f aca="false">SUM(M$23:M977)</f>
        <v>4.72435790601978</v>
      </c>
      <c r="B977" s="0" t="n">
        <f aca="false">C977*3600/1609.344</f>
        <v>70.6077136617972</v>
      </c>
      <c r="C977" s="0" t="n">
        <f aca="false">G977</f>
        <v>31.5644723153698</v>
      </c>
      <c r="D977" s="0" t="n">
        <f aca="false">(C977+C976)/2</f>
        <v>31.5654876443926</v>
      </c>
      <c r="E977" s="0" t="n">
        <f aca="false">F977*$F$9</f>
        <v>7.73724375535378</v>
      </c>
      <c r="F977" s="0" t="n">
        <f aca="false">(C976-C977)/0.5</f>
        <v>0.00406131609120308</v>
      </c>
      <c r="G977" s="0" t="n">
        <f aca="false">G976-L976</f>
        <v>31.5644723153698</v>
      </c>
      <c r="H977" s="0" t="n">
        <f aca="false">G977*G977</f>
        <v>996.315912547749</v>
      </c>
      <c r="I977" s="0" t="n">
        <f aca="false">1000*COUNT(Q$24:Q977)/N$16</f>
        <v>153.524299967815</v>
      </c>
      <c r="J977" s="0" t="n">
        <f aca="false">$F$22*H977+$E$22*G977+$D$22</f>
        <v>758.741618019855</v>
      </c>
      <c r="K977" s="0" t="n">
        <f aca="false">J977/$F$9</f>
        <v>0.398267088353946</v>
      </c>
      <c r="L977" s="0" t="n">
        <f aca="false">K977*M977</f>
        <v>0.0020306018191465</v>
      </c>
      <c r="M977" s="0" t="n">
        <f aca="false">N977</f>
        <v>0.0050985930761667</v>
      </c>
      <c r="N977" s="0" t="n">
        <f aca="false">3600/(B977*N$15)</f>
        <v>0.0050985930761667</v>
      </c>
      <c r="O977" s="0" t="n">
        <f aca="false">ROUND(A977*P$13,0)</f>
        <v>1181089</v>
      </c>
      <c r="P977" s="0" t="n">
        <f aca="false">O977-O976</f>
        <v>1274</v>
      </c>
      <c r="Q977" s="0" t="n">
        <f aca="false">F$9*(Q$23-P$13*1000/(P977*N$16))*P$13/SUM(P$24:P977)</f>
        <v>786.082538332936</v>
      </c>
      <c r="R977" s="0" t="n">
        <f aca="false">F$9*((Q$23^2 - (P$13*1000/(P977*N$16))^2)/2)/(1000*COUNT(Q$24:Q977)/N$16)</f>
        <v>786.647111495597</v>
      </c>
    </row>
    <row r="978" customFormat="false" ht="13.8" hidden="false" customHeight="false" outlineLevel="0" collapsed="false">
      <c r="A978" s="0" t="n">
        <f aca="false">SUM(M$23:M978)</f>
        <v>4.72945682711912</v>
      </c>
      <c r="B978" s="0" t="n">
        <f aca="false">C978*3600/1609.344</f>
        <v>70.6031713348933</v>
      </c>
      <c r="C978" s="0" t="n">
        <f aca="false">G978</f>
        <v>31.5624417135507</v>
      </c>
      <c r="D978" s="0" t="n">
        <f aca="false">(C978+C977)/2</f>
        <v>31.5634570144603</v>
      </c>
      <c r="E978" s="0" t="n">
        <f aca="false">F978*$F$9</f>
        <v>7.73702952047277</v>
      </c>
      <c r="F978" s="0" t="n">
        <f aca="false">(C977-C978)/0.5</f>
        <v>0.00406120363829388</v>
      </c>
      <c r="G978" s="0" t="n">
        <f aca="false">G977-L977</f>
        <v>31.5624417135507</v>
      </c>
      <c r="H978" s="0" t="n">
        <f aca="false">G978*G978</f>
        <v>996.187726921285</v>
      </c>
      <c r="I978" s="0" t="n">
        <f aca="false">1000*COUNT(Q$24:Q978)/N$16</f>
        <v>153.685226906984</v>
      </c>
      <c r="J978" s="0" t="n">
        <f aca="false">$F$22*H978+$E$22*G978+$D$22</f>
        <v>758.671800761382</v>
      </c>
      <c r="K978" s="0" t="n">
        <f aca="false">J978/$F$9</f>
        <v>0.39823044094251</v>
      </c>
      <c r="L978" s="0" t="n">
        <f aca="false">K978*M978</f>
        <v>0.00203054559772234</v>
      </c>
      <c r="M978" s="0" t="n">
        <f aca="false">N978</f>
        <v>0.00509892109934277</v>
      </c>
      <c r="N978" s="0" t="n">
        <f aca="false">3600/(B978*N$15)</f>
        <v>0.00509892109934277</v>
      </c>
      <c r="O978" s="0" t="n">
        <f aca="false">ROUND(A978*P$13,0)</f>
        <v>1182364</v>
      </c>
      <c r="P978" s="0" t="n">
        <f aca="false">O978-O977</f>
        <v>1275</v>
      </c>
      <c r="Q978" s="0" t="n">
        <f aca="false">F$9*(Q$23-P$13*1000/(P978*N$16))*P$13/SUM(P$24:P978)</f>
        <v>795.221084499144</v>
      </c>
      <c r="R978" s="0" t="n">
        <f aca="false">F$9*((Q$23^2 - (P$13*1000/(P978*N$16))^2)/2)/(1000*COUNT(Q$24:Q978)/N$16)</f>
        <v>795.515220785711</v>
      </c>
    </row>
    <row r="979" customFormat="false" ht="13.8" hidden="false" customHeight="false" outlineLevel="0" collapsed="false">
      <c r="A979" s="0" t="n">
        <f aca="false">SUM(M$23:M979)</f>
        <v>4.73455607627477</v>
      </c>
      <c r="B979" s="0" t="n">
        <f aca="false">C979*3600/1609.344</f>
        <v>70.5986291337531</v>
      </c>
      <c r="C979" s="0" t="n">
        <f aca="false">G979</f>
        <v>31.560411167953</v>
      </c>
      <c r="D979" s="0" t="n">
        <f aca="false">(C979+C978)/2</f>
        <v>31.5614264407518</v>
      </c>
      <c r="E979" s="0" t="n">
        <f aca="false">F979*$F$9</f>
        <v>7.7368153047596</v>
      </c>
      <c r="F979" s="0" t="n">
        <f aca="false">(C978-C979)/0.5</f>
        <v>0.00406109119544595</v>
      </c>
      <c r="G979" s="0" t="n">
        <f aca="false">G978-L978</f>
        <v>31.560411167953</v>
      </c>
      <c r="H979" s="0" t="n">
        <f aca="false">G979*G979</f>
        <v>996.05955309025</v>
      </c>
      <c r="I979" s="0" t="n">
        <f aca="false">1000*COUNT(Q$24:Q979)/N$16</f>
        <v>153.846153846154</v>
      </c>
      <c r="J979" s="0" t="n">
        <f aca="false">$F$22*H979+$E$22*G979+$D$22</f>
        <v>758.601989437341</v>
      </c>
      <c r="K979" s="0" t="n">
        <f aca="false">J979/$F$9</f>
        <v>0.398193796646086</v>
      </c>
      <c r="L979" s="0" t="n">
        <f aca="false">K979*M979</f>
        <v>0.00203048938133072</v>
      </c>
      <c r="M979" s="0" t="n">
        <f aca="false">N979</f>
        <v>0.00509924915564522</v>
      </c>
      <c r="N979" s="0" t="n">
        <f aca="false">3600/(B979*N$15)</f>
        <v>0.00509924915564522</v>
      </c>
      <c r="O979" s="0" t="n">
        <f aca="false">ROUND(A979*P$13,0)</f>
        <v>1183639</v>
      </c>
      <c r="P979" s="0" t="n">
        <f aca="false">O979-O978</f>
        <v>1275</v>
      </c>
      <c r="Q979" s="0" t="n">
        <f aca="false">F$9*(Q$23-P$13*1000/(P979*N$16))*P$13/SUM(P$24:P979)</f>
        <v>794.363613726667</v>
      </c>
      <c r="R979" s="0" t="n">
        <f aca="false">F$9*((Q$23^2 - (P$13*1000/(P979*N$16))^2)/2)/(1000*COUNT(Q$24:Q979)/N$16)</f>
        <v>794.683091893676</v>
      </c>
    </row>
    <row r="980" customFormat="false" ht="13.8" hidden="false" customHeight="false" outlineLevel="0" collapsed="false">
      <c r="A980" s="0" t="n">
        <f aca="false">SUM(M$23:M980)</f>
        <v>4.73965565351985</v>
      </c>
      <c r="B980" s="0" t="n">
        <f aca="false">C980*3600/1609.344</f>
        <v>70.5940870583653</v>
      </c>
      <c r="C980" s="0" t="n">
        <f aca="false">G980</f>
        <v>31.5583806785716</v>
      </c>
      <c r="D980" s="0" t="n">
        <f aca="false">(C980+C979)/2</f>
        <v>31.5593959232623</v>
      </c>
      <c r="E980" s="0" t="n">
        <f aca="false">F980*$F$9</f>
        <v>7.73660110821425</v>
      </c>
      <c r="F980" s="0" t="n">
        <f aca="false">(C979-C980)/0.5</f>
        <v>0.00406097876265932</v>
      </c>
      <c r="G980" s="0" t="n">
        <f aca="false">G979-L979</f>
        <v>31.5583806785716</v>
      </c>
      <c r="H980" s="0" t="n">
        <f aca="false">G980*G980</f>
        <v>995.931391053644</v>
      </c>
      <c r="I980" s="0" t="n">
        <f aca="false">1000*COUNT(Q$24:Q980)/N$16</f>
        <v>154.007080785323</v>
      </c>
      <c r="J980" s="0" t="n">
        <f aca="false">$F$22*H980+$E$22*G980+$D$22</f>
        <v>758.532184047228</v>
      </c>
      <c r="K980" s="0" t="n">
        <f aca="false">J980/$F$9</f>
        <v>0.398157155464409</v>
      </c>
      <c r="L980" s="0" t="n">
        <f aca="false">K980*M980</f>
        <v>0.00203043316997188</v>
      </c>
      <c r="M980" s="0" t="n">
        <f aca="false">N980</f>
        <v>0.00509957724507949</v>
      </c>
      <c r="N980" s="0" t="n">
        <f aca="false">3600/(B980*N$15)</f>
        <v>0.00509957724507949</v>
      </c>
      <c r="O980" s="0" t="n">
        <f aca="false">ROUND(A980*P$13,0)</f>
        <v>1184914</v>
      </c>
      <c r="P980" s="0" t="n">
        <f aca="false">O980-O979</f>
        <v>1275</v>
      </c>
      <c r="Q980" s="0" t="n">
        <f aca="false">F$9*(Q$23-P$13*1000/(P980*N$16))*P$13/SUM(P$24:P980)</f>
        <v>793.507990149096</v>
      </c>
      <c r="R980" s="0" t="n">
        <f aca="false">F$9*((Q$23^2 - (P$13*1000/(P980*N$16))^2)/2)/(1000*COUNT(Q$24:Q980)/N$16)</f>
        <v>793.852702037988</v>
      </c>
    </row>
    <row r="981" customFormat="false" ht="13.8" hidden="false" customHeight="false" outlineLevel="0" collapsed="false">
      <c r="A981" s="0" t="n">
        <f aca="false">SUM(M$23:M981)</f>
        <v>4.7447555588875</v>
      </c>
      <c r="B981" s="0" t="n">
        <f aca="false">C981*3600/1609.344</f>
        <v>70.5895451087188</v>
      </c>
      <c r="C981" s="0" t="n">
        <f aca="false">G981</f>
        <v>31.5563502454017</v>
      </c>
      <c r="D981" s="0" t="n">
        <f aca="false">(C981+C980)/2</f>
        <v>31.5573654619866</v>
      </c>
      <c r="E981" s="0" t="n">
        <f aca="false">F981*$F$9</f>
        <v>7.73638693085027</v>
      </c>
      <c r="F981" s="0" t="n">
        <f aca="false">(C980-C981)/0.5</f>
        <v>0.00406086633994107</v>
      </c>
      <c r="G981" s="0" t="n">
        <f aca="false">G980-L980</f>
        <v>31.5563502454017</v>
      </c>
      <c r="H981" s="0" t="n">
        <f aca="false">G981*G981</f>
        <v>995.803240810462</v>
      </c>
      <c r="I981" s="0" t="n">
        <f aca="false">1000*COUNT(Q$24:Q981)/N$16</f>
        <v>154.168007724493</v>
      </c>
      <c r="J981" s="0" t="n">
        <f aca="false">$F$22*H981+$E$22*G981+$D$22</f>
        <v>758.462384590536</v>
      </c>
      <c r="K981" s="0" t="n">
        <f aca="false">J981/$F$9</f>
        <v>0.398120517397213</v>
      </c>
      <c r="L981" s="0" t="n">
        <f aca="false">K981*M981</f>
        <v>0.00203037696364606</v>
      </c>
      <c r="M981" s="0" t="n">
        <f aca="false">N981</f>
        <v>0.00509990536765103</v>
      </c>
      <c r="N981" s="0" t="n">
        <f aca="false">3600/(B981*N$15)</f>
        <v>0.00509990536765103</v>
      </c>
      <c r="O981" s="0" t="n">
        <f aca="false">ROUND(A981*P$13,0)</f>
        <v>1186189</v>
      </c>
      <c r="P981" s="0" t="n">
        <f aca="false">O981-O980</f>
        <v>1275</v>
      </c>
      <c r="Q981" s="0" t="n">
        <f aca="false">F$9*(Q$23-P$13*1000/(P981*N$16))*P$13/SUM(P$24:P981)</f>
        <v>792.654207803909</v>
      </c>
      <c r="R981" s="0" t="n">
        <f aca="false">F$9*((Q$23^2 - (P$13*1000/(P981*N$16))^2)/2)/(1000*COUNT(Q$24:Q981)/N$16)</f>
        <v>793.024045772812</v>
      </c>
    </row>
    <row r="982" customFormat="false" ht="13.8" hidden="false" customHeight="false" outlineLevel="0" collapsed="false">
      <c r="A982" s="0" t="n">
        <f aca="false">SUM(M$23:M982)</f>
        <v>4.74985579241086</v>
      </c>
      <c r="B982" s="0" t="n">
        <f aca="false">C982*3600/1609.344</f>
        <v>70.5850032848023</v>
      </c>
      <c r="C982" s="0" t="n">
        <f aca="false">G982</f>
        <v>31.554319868438</v>
      </c>
      <c r="D982" s="0" t="n">
        <f aca="false">(C982+C981)/2</f>
        <v>31.5553350569198</v>
      </c>
      <c r="E982" s="0" t="n">
        <f aca="false">F982*$F$9</f>
        <v>7.73617277266765</v>
      </c>
      <c r="F982" s="0" t="n">
        <f aca="false">(C981-C982)/0.5</f>
        <v>0.00406075392729122</v>
      </c>
      <c r="G982" s="0" t="n">
        <f aca="false">G981-L981</f>
        <v>31.554319868438</v>
      </c>
      <c r="H982" s="0" t="n">
        <f aca="false">G982*G982</f>
        <v>995.675102359703</v>
      </c>
      <c r="I982" s="0" t="n">
        <f aca="false">1000*COUNT(Q$24:Q982)/N$16</f>
        <v>154.328934663663</v>
      </c>
      <c r="J982" s="0" t="n">
        <f aca="false">$F$22*H982+$E$22*G982+$D$22</f>
        <v>758.392591066761</v>
      </c>
      <c r="K982" s="0" t="n">
        <f aca="false">J982/$F$9</f>
        <v>0.398083882444234</v>
      </c>
      <c r="L982" s="0" t="n">
        <f aca="false">K982*M982</f>
        <v>0.0020303207623535</v>
      </c>
      <c r="M982" s="0" t="n">
        <f aca="false">N982</f>
        <v>0.00510023352336532</v>
      </c>
      <c r="N982" s="0" t="n">
        <f aca="false">3600/(B982*N$15)</f>
        <v>0.00510023352336532</v>
      </c>
      <c r="O982" s="0" t="n">
        <f aca="false">ROUND(A982*P$13,0)</f>
        <v>1187464</v>
      </c>
      <c r="P982" s="0" t="n">
        <f aca="false">O982-O981</f>
        <v>1275</v>
      </c>
      <c r="Q982" s="0" t="n">
        <f aca="false">F$9*(Q$23-P$13*1000/(P982*N$16))*P$13/SUM(P$24:P982)</f>
        <v>791.802260754222</v>
      </c>
      <c r="R982" s="0" t="n">
        <f aca="false">F$9*((Q$23^2 - (P$13*1000/(P982*N$16))^2)/2)/(1000*COUNT(Q$24:Q982)/N$16)</f>
        <v>792.197117675031</v>
      </c>
    </row>
    <row r="983" customFormat="false" ht="13.8" hidden="false" customHeight="false" outlineLevel="0" collapsed="false">
      <c r="A983" s="0" t="n">
        <f aca="false">SUM(M$23:M983)</f>
        <v>4.75495635412309</v>
      </c>
      <c r="B983" s="0" t="n">
        <f aca="false">C983*3600/1609.344</f>
        <v>70.5804615866045</v>
      </c>
      <c r="C983" s="0" t="n">
        <f aca="false">G983</f>
        <v>31.5522895476757</v>
      </c>
      <c r="D983" s="0" t="n">
        <f aca="false">(C983+C982)/2</f>
        <v>31.5533047080568</v>
      </c>
      <c r="E983" s="0" t="n">
        <f aca="false">F983*$F$9</f>
        <v>7.73595863366641</v>
      </c>
      <c r="F983" s="0" t="n">
        <f aca="false">(C982-C983)/0.5</f>
        <v>0.00406064152470975</v>
      </c>
      <c r="G983" s="0" t="n">
        <f aca="false">G982-L982</f>
        <v>31.5522895476757</v>
      </c>
      <c r="H983" s="0" t="n">
        <f aca="false">G983*G983</f>
        <v>995.546975700363</v>
      </c>
      <c r="I983" s="0" t="n">
        <f aca="false">1000*COUNT(Q$24:Q983)/N$16</f>
        <v>154.489861602832</v>
      </c>
      <c r="J983" s="0" t="n">
        <f aca="false">$F$22*H983+$E$22*G983+$D$22</f>
        <v>758.322803475398</v>
      </c>
      <c r="K983" s="0" t="n">
        <f aca="false">J983/$F$9</f>
        <v>0.398047250605205</v>
      </c>
      <c r="L983" s="0" t="n">
        <f aca="false">K983*M983</f>
        <v>0.00203026456609445</v>
      </c>
      <c r="M983" s="0" t="n">
        <f aca="false">N983</f>
        <v>0.0051005617122278</v>
      </c>
      <c r="N983" s="0" t="n">
        <f aca="false">3600/(B983*N$15)</f>
        <v>0.0051005617122278</v>
      </c>
      <c r="O983" s="0" t="n">
        <f aca="false">ROUND(A983*P$13,0)</f>
        <v>1188739</v>
      </c>
      <c r="P983" s="0" t="n">
        <f aca="false">O983-O982</f>
        <v>1275</v>
      </c>
      <c r="Q983" s="0" t="n">
        <f aca="false">F$9*(Q$23-P$13*1000/(P983*N$16))*P$13/SUM(P$24:P983)</f>
        <v>790.952143088645</v>
      </c>
      <c r="R983" s="0" t="n">
        <f aca="false">F$9*((Q$23^2 - (P$13*1000/(P983*N$16))^2)/2)/(1000*COUNT(Q$24:Q983)/N$16)</f>
        <v>791.371912344119</v>
      </c>
    </row>
    <row r="984" customFormat="false" ht="13.8" hidden="false" customHeight="false" outlineLevel="0" collapsed="false">
      <c r="A984" s="0" t="n">
        <f aca="false">SUM(M$23:M984)</f>
        <v>4.76005724405734</v>
      </c>
      <c r="B984" s="0" t="n">
        <f aca="false">C984*3600/1609.344</f>
        <v>70.5759200141141</v>
      </c>
      <c r="C984" s="0" t="n">
        <f aca="false">G984</f>
        <v>31.5502592831096</v>
      </c>
      <c r="D984" s="0" t="n">
        <f aca="false">(C984+C983)/2</f>
        <v>31.5512744153926</v>
      </c>
      <c r="E984" s="0" t="n">
        <f aca="false">F984*$F$9</f>
        <v>7.73574451383299</v>
      </c>
      <c r="F984" s="0" t="n">
        <f aca="false">(C983-C984)/0.5</f>
        <v>0.00406052913218957</v>
      </c>
      <c r="G984" s="0" t="n">
        <f aca="false">G983-L983</f>
        <v>31.5502592831096</v>
      </c>
      <c r="H984" s="0" t="n">
        <f aca="false">G984*G984</f>
        <v>995.418860831442</v>
      </c>
      <c r="I984" s="0" t="n">
        <f aca="false">1000*COUNT(Q$24:Q984)/N$16</f>
        <v>154.650788542002</v>
      </c>
      <c r="J984" s="0" t="n">
        <f aca="false">$F$22*H984+$E$22*G984+$D$22</f>
        <v>758.25302181594</v>
      </c>
      <c r="K984" s="0" t="n">
        <f aca="false">J984/$F$9</f>
        <v>0.398010621879862</v>
      </c>
      <c r="L984" s="0" t="n">
        <f aca="false">K984*M984</f>
        <v>0.00203020837486916</v>
      </c>
      <c r="M984" s="0" t="n">
        <f aca="false">N984</f>
        <v>0.00510088993424394</v>
      </c>
      <c r="N984" s="0" t="n">
        <f aca="false">3600/(B984*N$15)</f>
        <v>0.00510088993424394</v>
      </c>
      <c r="O984" s="0" t="n">
        <f aca="false">ROUND(A984*P$13,0)</f>
        <v>1190014</v>
      </c>
      <c r="P984" s="0" t="n">
        <f aca="false">O984-O983</f>
        <v>1275</v>
      </c>
      <c r="Q984" s="0" t="n">
        <f aca="false">F$9*(Q$23-P$13*1000/(P984*N$16))*P$13/SUM(P$24:P984)</f>
        <v>790.103848921149</v>
      </c>
      <c r="R984" s="0" t="n">
        <f aca="false">F$9*((Q$23^2 - (P$13*1000/(P984*N$16))^2)/2)/(1000*COUNT(Q$24:Q984)/N$16)</f>
        <v>790.548424402034</v>
      </c>
    </row>
    <row r="985" customFormat="false" ht="13.8" hidden="false" customHeight="false" outlineLevel="0" collapsed="false">
      <c r="A985" s="0" t="n">
        <f aca="false">SUM(M$23:M985)</f>
        <v>4.76515846224675</v>
      </c>
      <c r="B985" s="0" t="n">
        <f aca="false">C985*3600/1609.344</f>
        <v>70.5713785673199</v>
      </c>
      <c r="C985" s="0" t="n">
        <f aca="false">G985</f>
        <v>31.5482290747347</v>
      </c>
      <c r="D985" s="0" t="n">
        <f aca="false">(C985+C984)/2</f>
        <v>31.5492441789221</v>
      </c>
      <c r="E985" s="0" t="n">
        <f aca="false">F985*$F$9</f>
        <v>7.73553041318093</v>
      </c>
      <c r="F985" s="0" t="n">
        <f aca="false">(C984-C985)/0.5</f>
        <v>0.00406041674973778</v>
      </c>
      <c r="G985" s="0" t="n">
        <f aca="false">G984-L984</f>
        <v>31.5482290747347</v>
      </c>
      <c r="H985" s="0" t="n">
        <f aca="false">G985*G985</f>
        <v>995.290757751936</v>
      </c>
      <c r="I985" s="0" t="n">
        <f aca="false">1000*COUNT(Q$24:Q985)/N$16</f>
        <v>154.811715481172</v>
      </c>
      <c r="J985" s="0" t="n">
        <f aca="false">$F$22*H985+$E$22*G985+$D$22</f>
        <v>758.183246087884</v>
      </c>
      <c r="K985" s="0" t="n">
        <f aca="false">J985/$F$9</f>
        <v>0.39797399626794</v>
      </c>
      <c r="L985" s="0" t="n">
        <f aca="false">K985*M985</f>
        <v>0.00203015218867786</v>
      </c>
      <c r="M985" s="0" t="n">
        <f aca="false">N985</f>
        <v>0.00510121818941919</v>
      </c>
      <c r="N985" s="0" t="n">
        <f aca="false">3600/(B985*N$15)</f>
        <v>0.00510121818941919</v>
      </c>
      <c r="O985" s="0" t="n">
        <f aca="false">ROUND(A985*P$13,0)</f>
        <v>1191290</v>
      </c>
      <c r="P985" s="0" t="n">
        <f aca="false">O985-O984</f>
        <v>1276</v>
      </c>
      <c r="Q985" s="0" t="n">
        <f aca="false">F$9*(Q$23-P$13*1000/(P985*N$16))*P$13/SUM(P$24:P985)</f>
        <v>799.153345051627</v>
      </c>
      <c r="R985" s="0" t="n">
        <f aca="false">F$9*((Q$23^2 - (P$13*1000/(P985*N$16))^2)/2)/(1000*COUNT(Q$24:Q985)/N$16)</f>
        <v>799.325337663138</v>
      </c>
    </row>
    <row r="986" customFormat="false" ht="13.8" hidden="false" customHeight="false" outlineLevel="0" collapsed="false">
      <c r="A986" s="0" t="n">
        <f aca="false">SUM(M$23:M986)</f>
        <v>4.77026000872451</v>
      </c>
      <c r="B986" s="0" t="n">
        <f aca="false">C986*3600/1609.344</f>
        <v>70.5668372462107</v>
      </c>
      <c r="C986" s="0" t="n">
        <f aca="false">G986</f>
        <v>31.546198922546</v>
      </c>
      <c r="D986" s="0" t="n">
        <f aca="false">(C986+C985)/2</f>
        <v>31.5472139986404</v>
      </c>
      <c r="E986" s="0" t="n">
        <f aca="false">F986*$F$9</f>
        <v>7.73531633171025</v>
      </c>
      <c r="F986" s="0" t="n">
        <f aca="false">(C985-C986)/0.5</f>
        <v>0.00406030437735438</v>
      </c>
      <c r="G986" s="0" t="n">
        <f aca="false">G985-L985</f>
        <v>31.546198922546</v>
      </c>
      <c r="H986" s="0" t="n">
        <f aca="false">G986*G986</f>
        <v>995.162666460844</v>
      </c>
      <c r="I986" s="0" t="n">
        <f aca="false">1000*COUNT(Q$24:Q986)/N$16</f>
        <v>154.972642420341</v>
      </c>
      <c r="J986" s="0" t="n">
        <f aca="false">$F$22*H986+$E$22*G986+$D$22</f>
        <v>758.113476290723</v>
      </c>
      <c r="K986" s="0" t="n">
        <f aca="false">J986/$F$9</f>
        <v>0.397937373769173</v>
      </c>
      <c r="L986" s="0" t="n">
        <f aca="false">K986*M986</f>
        <v>0.0020300960075208</v>
      </c>
      <c r="M986" s="0" t="n">
        <f aca="false">N986</f>
        <v>0.00510154647775902</v>
      </c>
      <c r="N986" s="0" t="n">
        <f aca="false">3600/(B986*N$15)</f>
        <v>0.00510154647775902</v>
      </c>
      <c r="O986" s="0" t="n">
        <f aca="false">ROUND(A986*P$13,0)</f>
        <v>1192565</v>
      </c>
      <c r="P986" s="0" t="n">
        <f aca="false">O986-O985</f>
        <v>1275</v>
      </c>
      <c r="Q986" s="0" t="n">
        <f aca="false">F$9*(Q$23-P$13*1000/(P986*N$16))*P$13/SUM(P$24:P986)</f>
        <v>788.41204588967</v>
      </c>
      <c r="R986" s="0" t="n">
        <f aca="false">F$9*((Q$23^2 - (P$13*1000/(P986*N$16))^2)/2)/(1000*COUNT(Q$24:Q986)/N$16)</f>
        <v>788.906579283857</v>
      </c>
    </row>
    <row r="987" customFormat="false" ht="13.8" hidden="false" customHeight="false" outlineLevel="0" collapsed="false">
      <c r="A987" s="0" t="n">
        <f aca="false">SUM(M$23:M987)</f>
        <v>4.77536188352378</v>
      </c>
      <c r="B987" s="0" t="n">
        <f aca="false">C987*3600/1609.344</f>
        <v>70.5622960507751</v>
      </c>
      <c r="C987" s="0" t="n">
        <f aca="false">G987</f>
        <v>31.5441688265385</v>
      </c>
      <c r="D987" s="0" t="n">
        <f aca="false">(C987+C986)/2</f>
        <v>31.5451838745423</v>
      </c>
      <c r="E987" s="0" t="n">
        <f aca="false">F987*$F$9</f>
        <v>7.73510226942093</v>
      </c>
      <c r="F987" s="0" t="n">
        <f aca="false">(C986-C987)/0.5</f>
        <v>0.00406019201503938</v>
      </c>
      <c r="G987" s="0" t="n">
        <f aca="false">G986-L986</f>
        <v>31.5441688265385</v>
      </c>
      <c r="H987" s="0" t="n">
        <f aca="false">G987*G987</f>
        <v>995.034586957164</v>
      </c>
      <c r="I987" s="0" t="n">
        <f aca="false">1000*COUNT(Q$24:Q987)/N$16</f>
        <v>155.133569359511</v>
      </c>
      <c r="J987" s="0" t="n">
        <f aca="false">$F$22*H987+$E$22*G987+$D$22</f>
        <v>758.043712423954</v>
      </c>
      <c r="K987" s="0" t="n">
        <f aca="false">J987/$F$9</f>
        <v>0.397900754383297</v>
      </c>
      <c r="L987" s="0" t="n">
        <f aca="false">K987*M987</f>
        <v>0.00203003983139822</v>
      </c>
      <c r="M987" s="0" t="n">
        <f aca="false">N987</f>
        <v>0.00510187479926889</v>
      </c>
      <c r="N987" s="0" t="n">
        <f aca="false">3600/(B987*N$15)</f>
        <v>0.00510187479926889</v>
      </c>
      <c r="O987" s="0" t="n">
        <f aca="false">ROUND(A987*P$13,0)</f>
        <v>1193840</v>
      </c>
      <c r="P987" s="0" t="n">
        <f aca="false">O987-O986</f>
        <v>1275</v>
      </c>
      <c r="Q987" s="0" t="n">
        <f aca="false">F$9*(Q$23-P$13*1000/(P987*N$16))*P$13/SUM(P$24:P987)</f>
        <v>787.569188565994</v>
      </c>
      <c r="R987" s="0" t="n">
        <f aca="false">F$9*((Q$23^2 - (P$13*1000/(P987*N$16))^2)/2)/(1000*COUNT(Q$24:Q987)/N$16)</f>
        <v>788.088211463023</v>
      </c>
    </row>
    <row r="988" customFormat="false" ht="13.8" hidden="false" customHeight="false" outlineLevel="0" collapsed="false">
      <c r="A988" s="0" t="n">
        <f aca="false">SUM(M$23:M988)</f>
        <v>4.78046408667774</v>
      </c>
      <c r="B988" s="0" t="n">
        <f aca="false">C988*3600/1609.344</f>
        <v>70.5577549810019</v>
      </c>
      <c r="C988" s="0" t="n">
        <f aca="false">G988</f>
        <v>31.5421387867071</v>
      </c>
      <c r="D988" s="0" t="n">
        <f aca="false">(C988+C987)/2</f>
        <v>31.5431538066228</v>
      </c>
      <c r="E988" s="0" t="n">
        <f aca="false">F988*$F$9</f>
        <v>7.73488822632651</v>
      </c>
      <c r="F988" s="0" t="n">
        <f aca="false">(C987-C988)/0.5</f>
        <v>0.00406007966279987</v>
      </c>
      <c r="G988" s="0" t="n">
        <f aca="false">G987-L987</f>
        <v>31.5421387867071</v>
      </c>
      <c r="H988" s="0" t="n">
        <f aca="false">G988*G988</f>
        <v>994.906519239893</v>
      </c>
      <c r="I988" s="0" t="n">
        <f aca="false">1000*COUNT(Q$24:Q988)/N$16</f>
        <v>155.29449629868</v>
      </c>
      <c r="J988" s="0" t="n">
        <f aca="false">$F$22*H988+$E$22*G988+$D$22</f>
        <v>757.97395448707</v>
      </c>
      <c r="K988" s="0" t="n">
        <f aca="false">J988/$F$9</f>
        <v>0.397864138110046</v>
      </c>
      <c r="L988" s="0" t="n">
        <f aca="false">K988*M988</f>
        <v>0.00202998366031037</v>
      </c>
      <c r="M988" s="0" t="n">
        <f aca="false">N988</f>
        <v>0.00510220315395426</v>
      </c>
      <c r="N988" s="0" t="n">
        <f aca="false">3600/(B988*N$15)</f>
        <v>0.00510220315395426</v>
      </c>
      <c r="O988" s="0" t="n">
        <f aca="false">ROUND(A988*P$13,0)</f>
        <v>1195116</v>
      </c>
      <c r="P988" s="0" t="n">
        <f aca="false">O988-O987</f>
        <v>1276</v>
      </c>
      <c r="Q988" s="0" t="n">
        <f aca="false">F$9*(Q$23-P$13*1000/(P988*N$16))*P$13/SUM(P$24:P988)</f>
        <v>796.592393780208</v>
      </c>
      <c r="R988" s="0" t="n">
        <f aca="false">F$9*((Q$23^2 - (P$13*1000/(P988*N$16))^2)/2)/(1000*COUNT(Q$24:Q988)/N$16)</f>
        <v>796.840388426879</v>
      </c>
    </row>
    <row r="989" customFormat="false" ht="13.8" hidden="false" customHeight="false" outlineLevel="0" collapsed="false">
      <c r="A989" s="0" t="n">
        <f aca="false">SUM(M$23:M989)</f>
        <v>4.78556661821956</v>
      </c>
      <c r="B989" s="0" t="n">
        <f aca="false">C989*3600/1609.344</f>
        <v>70.5532140368799</v>
      </c>
      <c r="C989" s="0" t="n">
        <f aca="false">G989</f>
        <v>31.5401088030468</v>
      </c>
      <c r="D989" s="0" t="n">
        <f aca="false">(C989+C988)/2</f>
        <v>31.5411237948769</v>
      </c>
      <c r="E989" s="0" t="n">
        <f aca="false">F989*$F$9</f>
        <v>7.73467420239993</v>
      </c>
      <c r="F989" s="0" t="n">
        <f aca="false">(C988-C989)/0.5</f>
        <v>0.00405996732062164</v>
      </c>
      <c r="G989" s="0" t="n">
        <f aca="false">G988-L988</f>
        <v>31.5401088030468</v>
      </c>
      <c r="H989" s="0" t="n">
        <f aca="false">G989*G989</f>
        <v>994.77846330803</v>
      </c>
      <c r="I989" s="0" t="n">
        <f aca="false">1000*COUNT(Q$24:Q989)/N$16</f>
        <v>155.45542323785</v>
      </c>
      <c r="J989" s="0" t="n">
        <f aca="false">$F$22*H989+$E$22*G989+$D$22</f>
        <v>757.904202479567</v>
      </c>
      <c r="K989" s="0" t="n">
        <f aca="false">J989/$F$9</f>
        <v>0.397827524949155</v>
      </c>
      <c r="L989" s="0" t="n">
        <f aca="false">K989*M989</f>
        <v>0.00202992749425749</v>
      </c>
      <c r="M989" s="0" t="n">
        <f aca="false">N989</f>
        <v>0.00510253154182061</v>
      </c>
      <c r="N989" s="0" t="n">
        <f aca="false">3600/(B989*N$15)</f>
        <v>0.00510253154182061</v>
      </c>
      <c r="O989" s="0" t="n">
        <f aca="false">ROUND(A989*P$13,0)</f>
        <v>1196392</v>
      </c>
      <c r="P989" s="0" t="n">
        <f aca="false">O989-O988</f>
        <v>1276</v>
      </c>
      <c r="Q989" s="0" t="n">
        <f aca="false">F$9*(Q$23-P$13*1000/(P989*N$16))*P$13/SUM(P$24:P989)</f>
        <v>795.741943062279</v>
      </c>
      <c r="R989" s="0" t="n">
        <f aca="false">F$9*((Q$23^2 - (P$13*1000/(P989*N$16))^2)/2)/(1000*COUNT(Q$24:Q989)/N$16)</f>
        <v>796.015501896417</v>
      </c>
    </row>
    <row r="990" customFormat="false" ht="13.8" hidden="false" customHeight="false" outlineLevel="0" collapsed="false">
      <c r="A990" s="0" t="n">
        <f aca="false">SUM(M$23:M990)</f>
        <v>4.79066947818243</v>
      </c>
      <c r="B990" s="0" t="n">
        <f aca="false">C990*3600/1609.344</f>
        <v>70.5486732183978</v>
      </c>
      <c r="C990" s="0" t="n">
        <f aca="false">G990</f>
        <v>31.5380788755525</v>
      </c>
      <c r="D990" s="0" t="n">
        <f aca="false">(C990+C989)/2</f>
        <v>31.5390938392997</v>
      </c>
      <c r="E990" s="0" t="n">
        <f aca="false">F990*$F$9</f>
        <v>7.73446019765471</v>
      </c>
      <c r="F990" s="0" t="n">
        <f aca="false">(C989-C990)/0.5</f>
        <v>0.0040598549885118</v>
      </c>
      <c r="G990" s="0" t="n">
        <f aca="false">G989-L989</f>
        <v>31.5380788755525</v>
      </c>
      <c r="H990" s="0" t="n">
        <f aca="false">G990*G990</f>
        <v>994.650419160573</v>
      </c>
      <c r="I990" s="0" t="n">
        <f aca="false">1000*COUNT(Q$24:Q990)/N$16</f>
        <v>155.61635017702</v>
      </c>
      <c r="J990" s="0" t="n">
        <f aca="false">$F$22*H990+$E$22*G990+$D$22</f>
        <v>757.834456400939</v>
      </c>
      <c r="K990" s="0" t="n">
        <f aca="false">J990/$F$9</f>
        <v>0.39779091490036</v>
      </c>
      <c r="L990" s="0" t="n">
        <f aca="false">K990*M990</f>
        <v>0.00202987133323982</v>
      </c>
      <c r="M990" s="0" t="n">
        <f aca="false">N990</f>
        <v>0.00510285996287339</v>
      </c>
      <c r="N990" s="0" t="n">
        <f aca="false">3600/(B990*N$15)</f>
        <v>0.00510285996287339</v>
      </c>
      <c r="O990" s="0" t="n">
        <f aca="false">ROUND(A990*P$13,0)</f>
        <v>1197667</v>
      </c>
      <c r="P990" s="0" t="n">
        <f aca="false">O990-O989</f>
        <v>1275</v>
      </c>
      <c r="Q990" s="0" t="n">
        <f aca="false">F$9*(Q$23-P$13*1000/(P990*N$16))*P$13/SUM(P$24:P990)</f>
        <v>785.050082493998</v>
      </c>
      <c r="R990" s="0" t="n">
        <f aca="false">F$9*((Q$23^2 - (P$13*1000/(P990*N$16))^2)/2)/(1000*COUNT(Q$24:Q990)/N$16)</f>
        <v>785.643263547419</v>
      </c>
    </row>
    <row r="991" customFormat="false" ht="13.8" hidden="false" customHeight="false" outlineLevel="0" collapsed="false">
      <c r="A991" s="0" t="n">
        <f aca="false">SUM(M$23:M991)</f>
        <v>4.79577266659955</v>
      </c>
      <c r="B991" s="0" t="n">
        <f aca="false">C991*3600/1609.344</f>
        <v>70.5441325255442</v>
      </c>
      <c r="C991" s="0" t="n">
        <f aca="false">G991</f>
        <v>31.5360490042193</v>
      </c>
      <c r="D991" s="0" t="n">
        <f aca="false">(C991+C990)/2</f>
        <v>31.5370639398859</v>
      </c>
      <c r="E991" s="0" t="n">
        <f aca="false">F991*$F$9</f>
        <v>7.73424621210439</v>
      </c>
      <c r="F991" s="0" t="n">
        <f aca="false">(C990-C991)/0.5</f>
        <v>0.00405974266647746</v>
      </c>
      <c r="G991" s="0" t="n">
        <f aca="false">G990-L990</f>
        <v>31.5360490042193</v>
      </c>
      <c r="H991" s="0" t="n">
        <f aca="false">G991*G991</f>
        <v>994.522386796521</v>
      </c>
      <c r="I991" s="0" t="n">
        <f aca="false">1000*COUNT(Q$24:Q991)/N$16</f>
        <v>155.777277116189</v>
      </c>
      <c r="J991" s="0" t="n">
        <f aca="false">$F$22*H991+$E$22*G991+$D$22</f>
        <v>757.764716250683</v>
      </c>
      <c r="K991" s="0" t="n">
        <f aca="false">J991/$F$9</f>
        <v>0.397754307963394</v>
      </c>
      <c r="L991" s="0" t="n">
        <f aca="false">K991*M991</f>
        <v>0.00202981517725761</v>
      </c>
      <c r="M991" s="0" t="n">
        <f aca="false">N991</f>
        <v>0.00510318841711808</v>
      </c>
      <c r="N991" s="0" t="n">
        <f aca="false">3600/(B991*N$15)</f>
        <v>0.00510318841711808</v>
      </c>
      <c r="O991" s="0" t="n">
        <f aca="false">ROUND(A991*P$13,0)</f>
        <v>1198943</v>
      </c>
      <c r="P991" s="0" t="n">
        <f aca="false">O991-O990</f>
        <v>1276</v>
      </c>
      <c r="Q991" s="0" t="n">
        <f aca="false">F$9*(Q$23-P$13*1000/(P991*N$16))*P$13/SUM(P$24:P991)</f>
        <v>794.047140674161</v>
      </c>
      <c r="R991" s="0" t="n">
        <f aca="false">F$9*((Q$23^2 - (P$13*1000/(P991*N$16))^2)/2)/(1000*COUNT(Q$24:Q991)/N$16)</f>
        <v>794.370841768532</v>
      </c>
    </row>
    <row r="992" customFormat="false" ht="13.8" hidden="false" customHeight="false" outlineLevel="0" collapsed="false">
      <c r="A992" s="0" t="n">
        <f aca="false">SUM(M$23:M992)</f>
        <v>4.80087618350411</v>
      </c>
      <c r="B992" s="0" t="n">
        <f aca="false">C992*3600/1609.344</f>
        <v>70.5395919583081</v>
      </c>
      <c r="C992" s="0" t="n">
        <f aca="false">G992</f>
        <v>31.534019189042</v>
      </c>
      <c r="D992" s="0" t="n">
        <f aca="false">(C992+C991)/2</f>
        <v>31.5350340966307</v>
      </c>
      <c r="E992" s="0" t="n">
        <f aca="false">F992*$F$9</f>
        <v>7.73403224574898</v>
      </c>
      <c r="F992" s="0" t="n">
        <f aca="false">(C991-C992)/0.5</f>
        <v>0.00405963035451862</v>
      </c>
      <c r="G992" s="0" t="n">
        <f aca="false">G991-L991</f>
        <v>31.534019189042</v>
      </c>
      <c r="H992" s="0" t="n">
        <f aca="false">G992*G992</f>
        <v>994.394366214872</v>
      </c>
      <c r="I992" s="0" t="n">
        <f aca="false">1000*COUNT(Q$24:Q992)/N$16</f>
        <v>155.938204055359</v>
      </c>
      <c r="J992" s="0" t="n">
        <f aca="false">$F$22*H992+$E$22*G992+$D$22</f>
        <v>757.694982028292</v>
      </c>
      <c r="K992" s="0" t="n">
        <f aca="false">J992/$F$9</f>
        <v>0.397717704137993</v>
      </c>
      <c r="L992" s="0" t="n">
        <f aca="false">K992*M992</f>
        <v>0.0020297590263111</v>
      </c>
      <c r="M992" s="0" t="n">
        <f aca="false">N992</f>
        <v>0.00510351690456014</v>
      </c>
      <c r="N992" s="0" t="n">
        <f aca="false">3600/(B992*N$15)</f>
        <v>0.00510351690456014</v>
      </c>
      <c r="O992" s="0" t="n">
        <f aca="false">ROUND(A992*P$13,0)</f>
        <v>1200219</v>
      </c>
      <c r="P992" s="0" t="n">
        <f aca="false">O992-O991</f>
        <v>1276</v>
      </c>
      <c r="Q992" s="0" t="n">
        <f aca="false">F$9*(Q$23-P$13*1000/(P992*N$16))*P$13/SUM(P$24:P992)</f>
        <v>793.202113071178</v>
      </c>
      <c r="R992" s="0" t="n">
        <f aca="false">F$9*((Q$23^2 - (P$13*1000/(P992*N$16))^2)/2)/(1000*COUNT(Q$24:Q992)/N$16)</f>
        <v>793.5510576181</v>
      </c>
    </row>
    <row r="993" customFormat="false" ht="13.8" hidden="false" customHeight="false" outlineLevel="0" collapsed="false">
      <c r="A993" s="0" t="n">
        <f aca="false">SUM(M$23:M993)</f>
        <v>4.80598002892931</v>
      </c>
      <c r="B993" s="0" t="n">
        <f aca="false">C993*3600/1609.344</f>
        <v>70.535051516678</v>
      </c>
      <c r="C993" s="0" t="n">
        <f aca="false">G993</f>
        <v>31.5319894300157</v>
      </c>
      <c r="D993" s="0" t="n">
        <f aca="false">(C993+C992)/2</f>
        <v>31.5330043095289</v>
      </c>
      <c r="E993" s="0" t="n">
        <f aca="false">F993*$F$9</f>
        <v>7.73381829856139</v>
      </c>
      <c r="F993" s="0" t="n">
        <f aca="false">(C992-C993)/0.5</f>
        <v>0.00405951805262106</v>
      </c>
      <c r="G993" s="0" t="n">
        <f aca="false">G992-L992</f>
        <v>31.5319894300157</v>
      </c>
      <c r="H993" s="0" t="n">
        <f aca="false">G993*G993</f>
        <v>994.266357414624</v>
      </c>
      <c r="I993" s="0" t="n">
        <f aca="false">1000*COUNT(Q$24:Q993)/N$16</f>
        <v>156.099130994528</v>
      </c>
      <c r="J993" s="0" t="n">
        <f aca="false">$F$22*H993+$E$22*G993+$D$22</f>
        <v>757.625253733263</v>
      </c>
      <c r="K993" s="0" t="n">
        <f aca="false">J993/$F$9</f>
        <v>0.397681103423893</v>
      </c>
      <c r="L993" s="0" t="n">
        <f aca="false">K993*M993</f>
        <v>0.00202970288040054</v>
      </c>
      <c r="M993" s="0" t="n">
        <f aca="false">N993</f>
        <v>0.00510384542520506</v>
      </c>
      <c r="N993" s="0" t="n">
        <f aca="false">3600/(B993*N$15)</f>
        <v>0.00510384542520506</v>
      </c>
      <c r="O993" s="0" t="n">
        <f aca="false">ROUND(A993*P$13,0)</f>
        <v>1201495</v>
      </c>
      <c r="P993" s="0" t="n">
        <f aca="false">O993-O992</f>
        <v>1276</v>
      </c>
      <c r="Q993" s="0" t="n">
        <f aca="false">F$9*(Q$23-P$13*1000/(P993*N$16))*P$13/SUM(P$24:P993)</f>
        <v>792.358882118555</v>
      </c>
      <c r="R993" s="0" t="n">
        <f aca="false">F$9*((Q$23^2 - (P$13*1000/(P993*N$16))^2)/2)/(1000*COUNT(Q$24:Q993)/N$16)</f>
        <v>792.732963744267</v>
      </c>
    </row>
    <row r="994" customFormat="false" ht="13.8" hidden="false" customHeight="false" outlineLevel="0" collapsed="false">
      <c r="A994" s="0" t="n">
        <f aca="false">SUM(M$23:M994)</f>
        <v>4.81108420290837</v>
      </c>
      <c r="B994" s="0" t="n">
        <f aca="false">C994*3600/1609.344</f>
        <v>70.5305112006427</v>
      </c>
      <c r="C994" s="0" t="n">
        <f aca="false">G994</f>
        <v>31.5299597271353</v>
      </c>
      <c r="D994" s="0" t="n">
        <f aca="false">(C994+C993)/2</f>
        <v>31.5309745785755</v>
      </c>
      <c r="E994" s="0" t="n">
        <f aca="false">F994*$F$9</f>
        <v>7.73360437056871</v>
      </c>
      <c r="F994" s="0" t="n">
        <f aca="false">(C993-C994)/0.5</f>
        <v>0.004059405760799</v>
      </c>
      <c r="G994" s="0" t="n">
        <f aca="false">G993-L993</f>
        <v>31.5299597271353</v>
      </c>
      <c r="H994" s="0" t="n">
        <f aca="false">G994*G994</f>
        <v>994.138360394776</v>
      </c>
      <c r="I994" s="0" t="n">
        <f aca="false">1000*COUNT(Q$24:Q994)/N$16</f>
        <v>156.260057933698</v>
      </c>
      <c r="J994" s="0" t="n">
        <f aca="false">$F$22*H994+$E$22*G994+$D$22</f>
        <v>757.555531365089</v>
      </c>
      <c r="K994" s="0" t="n">
        <f aca="false">J994/$F$9</f>
        <v>0.397644505820828</v>
      </c>
      <c r="L994" s="0" t="n">
        <f aca="false">K994*M994</f>
        <v>0.00202964673952616</v>
      </c>
      <c r="M994" s="0" t="n">
        <f aca="false">N994</f>
        <v>0.00510417397905829</v>
      </c>
      <c r="N994" s="0" t="n">
        <f aca="false">3600/(B994*N$15)</f>
        <v>0.00510417397905829</v>
      </c>
      <c r="O994" s="0" t="n">
        <f aca="false">ROUND(A994*P$13,0)</f>
        <v>1202771</v>
      </c>
      <c r="P994" s="0" t="n">
        <f aca="false">O994-O993</f>
        <v>1276</v>
      </c>
      <c r="Q994" s="0" t="n">
        <f aca="false">F$9*(Q$23-P$13*1000/(P994*N$16))*P$13/SUM(P$24:P994)</f>
        <v>791.51744209247</v>
      </c>
      <c r="R994" s="0" t="n">
        <f aca="false">F$9*((Q$23^2 - (P$13*1000/(P994*N$16))^2)/2)/(1000*COUNT(Q$24:Q994)/N$16)</f>
        <v>791.916554924756</v>
      </c>
    </row>
    <row r="995" customFormat="false" ht="13.8" hidden="false" customHeight="false" outlineLevel="0" collapsed="false">
      <c r="A995" s="0" t="n">
        <f aca="false">SUM(M$23:M995)</f>
        <v>4.8161887054745</v>
      </c>
      <c r="B995" s="0" t="n">
        <f aca="false">C995*3600/1609.344</f>
        <v>70.525971010191</v>
      </c>
      <c r="C995" s="0" t="n">
        <f aca="false">G995</f>
        <v>31.5279300803958</v>
      </c>
      <c r="D995" s="0" t="n">
        <f aca="false">(C995+C994)/2</f>
        <v>31.5289449037656</v>
      </c>
      <c r="E995" s="0" t="n">
        <f aca="false">F995*$F$9</f>
        <v>7.73339046177093</v>
      </c>
      <c r="F995" s="0" t="n">
        <f aca="false">(C994-C995)/0.5</f>
        <v>0.00405929347905243</v>
      </c>
      <c r="G995" s="0" t="n">
        <f aca="false">G994-L994</f>
        <v>31.5279300803958</v>
      </c>
      <c r="H995" s="0" t="n">
        <f aca="false">G995*G995</f>
        <v>994.010375154327</v>
      </c>
      <c r="I995" s="0" t="n">
        <f aca="false">1000*COUNT(Q$24:Q995)/N$16</f>
        <v>156.420984872868</v>
      </c>
      <c r="J995" s="0" t="n">
        <f aca="false">$F$22*H995+$E$22*G995+$D$22</f>
        <v>757.485814923268</v>
      </c>
      <c r="K995" s="0" t="n">
        <f aca="false">J995/$F$9</f>
        <v>0.397607911328532</v>
      </c>
      <c r="L995" s="0" t="n">
        <f aca="false">K995*M995</f>
        <v>0.00202959060368822</v>
      </c>
      <c r="M995" s="0" t="n">
        <f aca="false">N995</f>
        <v>0.00510450256612532</v>
      </c>
      <c r="N995" s="0" t="n">
        <f aca="false">3600/(B995*N$15)</f>
        <v>0.00510450256612532</v>
      </c>
      <c r="O995" s="0" t="n">
        <f aca="false">ROUND(A995*P$13,0)</f>
        <v>1204047</v>
      </c>
      <c r="P995" s="0" t="n">
        <f aca="false">O995-O994</f>
        <v>1276</v>
      </c>
      <c r="Q995" s="0" t="n">
        <f aca="false">F$9*(Q$23-P$13*1000/(P995*N$16))*P$13/SUM(P$24:P995)</f>
        <v>790.677787293389</v>
      </c>
      <c r="R995" s="0" t="n">
        <f aca="false">F$9*((Q$23^2 - (P$13*1000/(P995*N$16))^2)/2)/(1000*COUNT(Q$24:Q995)/N$16)</f>
        <v>791.101825958785</v>
      </c>
    </row>
    <row r="996" customFormat="false" ht="13.8" hidden="false" customHeight="false" outlineLevel="0" collapsed="false">
      <c r="A996" s="0" t="n">
        <f aca="false">SUM(M$23:M996)</f>
        <v>4.82129353666091</v>
      </c>
      <c r="B996" s="0" t="n">
        <f aca="false">C996*3600/1609.344</f>
        <v>70.5214309453117</v>
      </c>
      <c r="C996" s="0" t="n">
        <f aca="false">G996</f>
        <v>31.5259004897921</v>
      </c>
      <c r="D996" s="0" t="n">
        <f aca="false">(C996+C995)/2</f>
        <v>31.526915285094</v>
      </c>
      <c r="E996" s="0" t="n">
        <f aca="false">F996*$F$9</f>
        <v>7.73317657215452</v>
      </c>
      <c r="F996" s="0" t="n">
        <f aca="false">(C995-C996)/0.5</f>
        <v>0.00405918120737425</v>
      </c>
      <c r="G996" s="0" t="n">
        <f aca="false">G995-L995</f>
        <v>31.5259004897921</v>
      </c>
      <c r="H996" s="0" t="n">
        <f aca="false">G996*G996</f>
        <v>993.882401692275</v>
      </c>
      <c r="I996" s="0" t="n">
        <f aca="false">1000*COUNT(Q$24:Q996)/N$16</f>
        <v>156.581911812037</v>
      </c>
      <c r="J996" s="0" t="n">
        <f aca="false">$F$22*H996+$E$22*G996+$D$22</f>
        <v>757.416104407293</v>
      </c>
      <c r="K996" s="0" t="n">
        <f aca="false">J996/$F$9</f>
        <v>0.397571319946742</v>
      </c>
      <c r="L996" s="0" t="n">
        <f aca="false">K996*M996</f>
        <v>0.00202953447288696</v>
      </c>
      <c r="M996" s="0" t="n">
        <f aca="false">N996</f>
        <v>0.00510483118641161</v>
      </c>
      <c r="N996" s="0" t="n">
        <f aca="false">3600/(B996*N$15)</f>
        <v>0.00510483118641161</v>
      </c>
      <c r="O996" s="0" t="n">
        <f aca="false">ROUND(A996*P$13,0)</f>
        <v>1205323</v>
      </c>
      <c r="P996" s="0" t="n">
        <f aca="false">O996-O995</f>
        <v>1276</v>
      </c>
      <c r="Q996" s="0" t="n">
        <f aca="false">F$9*(Q$23-P$13*1000/(P996*N$16))*P$13/SUM(P$24:P996)</f>
        <v>789.839912045938</v>
      </c>
      <c r="R996" s="0" t="n">
        <f aca="false">F$9*((Q$23^2 - (P$13*1000/(P996*N$16))^2)/2)/(1000*COUNT(Q$24:Q996)/N$16)</f>
        <v>790.288771666946</v>
      </c>
    </row>
    <row r="997" customFormat="false" ht="13.8" hidden="false" customHeight="false" outlineLevel="0" collapsed="false">
      <c r="A997" s="0" t="n">
        <f aca="false">SUM(M$23:M997)</f>
        <v>4.82639869650083</v>
      </c>
      <c r="B997" s="0" t="n">
        <f aca="false">C997*3600/1609.344</f>
        <v>70.5168910059933</v>
      </c>
      <c r="C997" s="0" t="n">
        <f aca="false">G997</f>
        <v>31.5238709553192</v>
      </c>
      <c r="D997" s="0" t="n">
        <f aca="false">(C997+C996)/2</f>
        <v>31.5248857225557</v>
      </c>
      <c r="E997" s="0" t="n">
        <f aca="false">F997*$F$9</f>
        <v>7.73296270173301</v>
      </c>
      <c r="F997" s="0" t="n">
        <f aca="false">(C996-C997)/0.5</f>
        <v>0.00405906894577157</v>
      </c>
      <c r="G997" s="0" t="n">
        <f aca="false">G996-L996</f>
        <v>31.5238709553192</v>
      </c>
      <c r="H997" s="0" t="n">
        <f aca="false">G997*G997</f>
        <v>993.75444000762</v>
      </c>
      <c r="I997" s="0" t="n">
        <f aca="false">1000*COUNT(Q$24:Q997)/N$16</f>
        <v>156.742838751207</v>
      </c>
      <c r="J997" s="0" t="n">
        <f aca="false">$F$22*H997+$E$22*G997+$D$22</f>
        <v>757.34639981666</v>
      </c>
      <c r="K997" s="0" t="n">
        <f aca="false">J997/$F$9</f>
        <v>0.397534731675193</v>
      </c>
      <c r="L997" s="0" t="n">
        <f aca="false">K997*M997</f>
        <v>0.00202947834712262</v>
      </c>
      <c r="M997" s="0" t="n">
        <f aca="false">N997</f>
        <v>0.00510515983992266</v>
      </c>
      <c r="N997" s="0" t="n">
        <f aca="false">3600/(B997*N$15)</f>
        <v>0.00510515983992266</v>
      </c>
      <c r="O997" s="0" t="n">
        <f aca="false">ROUND(A997*P$13,0)</f>
        <v>1206600</v>
      </c>
      <c r="P997" s="0" t="n">
        <f aca="false">O997-O996</f>
        <v>1277</v>
      </c>
      <c r="Q997" s="0" t="n">
        <f aca="false">F$9*(Q$23-P$13*1000/(P997*N$16))*P$13/SUM(P$24:P997)</f>
        <v>798.758790104028</v>
      </c>
      <c r="R997" s="0" t="n">
        <f aca="false">F$9*((Q$23^2 - (P$13*1000/(P997*N$16))^2)/2)/(1000*COUNT(Q$24:Q997)/N$16)</f>
        <v>798.935553820465</v>
      </c>
    </row>
    <row r="998" customFormat="false" ht="13.8" hidden="false" customHeight="false" outlineLevel="0" collapsed="false">
      <c r="A998" s="0" t="n">
        <f aca="false">SUM(M$23:M998)</f>
        <v>4.8315041850275</v>
      </c>
      <c r="B998" s="0" t="n">
        <f aca="false">C998*3600/1609.344</f>
        <v>70.5123511922247</v>
      </c>
      <c r="C998" s="0" t="n">
        <f aca="false">G998</f>
        <v>31.5218414769721</v>
      </c>
      <c r="D998" s="0" t="n">
        <f aca="false">(C998+C997)/2</f>
        <v>31.5228562161457</v>
      </c>
      <c r="E998" s="0" t="n">
        <f aca="false">F998*$F$9</f>
        <v>7.73274885050641</v>
      </c>
      <c r="F998" s="0" t="n">
        <f aca="false">(C997-C998)/0.5</f>
        <v>0.00405895669424439</v>
      </c>
      <c r="G998" s="0" t="n">
        <f aca="false">G997-L997</f>
        <v>31.5218414769721</v>
      </c>
      <c r="H998" s="0" t="n">
        <f aca="false">G998*G998</f>
        <v>993.626490099359</v>
      </c>
      <c r="I998" s="0" t="n">
        <f aca="false">1000*COUNT(Q$24:Q998)/N$16</f>
        <v>156.903765690377</v>
      </c>
      <c r="J998" s="0" t="n">
        <f aca="false">$F$22*H998+$E$22*G998+$D$22</f>
        <v>757.276701150865</v>
      </c>
      <c r="K998" s="0" t="n">
        <f aca="false">J998/$F$9</f>
        <v>0.397498146513619</v>
      </c>
      <c r="L998" s="0" t="n">
        <f aca="false">K998*M998</f>
        <v>0.00202942222639545</v>
      </c>
      <c r="M998" s="0" t="n">
        <f aca="false">N998</f>
        <v>0.00510548852666392</v>
      </c>
      <c r="N998" s="0" t="n">
        <f aca="false">3600/(B998*N$15)</f>
        <v>0.00510548852666392</v>
      </c>
      <c r="O998" s="0" t="n">
        <f aca="false">ROUND(A998*P$13,0)</f>
        <v>1207876</v>
      </c>
      <c r="P998" s="0" t="n">
        <f aca="false">O998-O997</f>
        <v>1276</v>
      </c>
      <c r="Q998" s="0" t="n">
        <f aca="false">F$9*(Q$23-P$13*1000/(P998*N$16))*P$13/SUM(P$24:P998)</f>
        <v>788.168824450384</v>
      </c>
      <c r="R998" s="0" t="n">
        <f aca="false">F$9*((Q$23^2 - (P$13*1000/(P998*N$16))^2)/2)/(1000*COUNT(Q$24:Q998)/N$16)</f>
        <v>788.667666494296</v>
      </c>
    </row>
    <row r="999" customFormat="false" ht="13.8" hidden="false" customHeight="false" outlineLevel="0" collapsed="false">
      <c r="A999" s="0" t="n">
        <f aca="false">SUM(M$23:M999)</f>
        <v>4.83661000227414</v>
      </c>
      <c r="B999" s="0" t="n">
        <f aca="false">C999*3600/1609.344</f>
        <v>70.5078115039945</v>
      </c>
      <c r="C999" s="0" t="n">
        <f aca="false">G999</f>
        <v>31.5198120547457</v>
      </c>
      <c r="D999" s="0" t="n">
        <f aca="false">(C999+C998)/2</f>
        <v>31.5208267658589</v>
      </c>
      <c r="E999" s="0" t="n">
        <f aca="false">F999*$F$9</f>
        <v>7.7325350184747</v>
      </c>
      <c r="F999" s="0" t="n">
        <f aca="false">(C998-C999)/0.5</f>
        <v>0.0040588444527927</v>
      </c>
      <c r="G999" s="0" t="n">
        <f aca="false">G998-L998</f>
        <v>31.5198120547457</v>
      </c>
      <c r="H999" s="0" t="n">
        <f aca="false">G999*G999</f>
        <v>993.498551966493</v>
      </c>
      <c r="I999" s="0" t="n">
        <f aca="false">1000*COUNT(Q$24:Q999)/N$16</f>
        <v>157.064692629546</v>
      </c>
      <c r="J999" s="0" t="n">
        <f aca="false">$F$22*H999+$E$22*G999+$D$22</f>
        <v>757.207008409403</v>
      </c>
      <c r="K999" s="0" t="n">
        <f aca="false">J999/$F$9</f>
        <v>0.397461564461755</v>
      </c>
      <c r="L999" s="0" t="n">
        <f aca="false">K999*M999</f>
        <v>0.0020293661107057</v>
      </c>
      <c r="M999" s="0" t="n">
        <f aca="false">N999</f>
        <v>0.00510581724664089</v>
      </c>
      <c r="N999" s="0" t="n">
        <f aca="false">3600/(B999*N$15)</f>
        <v>0.00510581724664089</v>
      </c>
      <c r="O999" s="0" t="n">
        <f aca="false">ROUND(A999*P$13,0)</f>
        <v>1209153</v>
      </c>
      <c r="P999" s="0" t="n">
        <f aca="false">O999-O998</f>
        <v>1277</v>
      </c>
      <c r="Q999" s="0" t="n">
        <f aca="false">F$9*(Q$23-P$13*1000/(P999*N$16))*P$13/SUM(P$24:P999)</f>
        <v>797.070619131204</v>
      </c>
      <c r="R999" s="0" t="n">
        <f aca="false">F$9*((Q$23^2 - (P$13*1000/(P999*N$16))^2)/2)/(1000*COUNT(Q$24:Q999)/N$16)</f>
        <v>797.298390800341</v>
      </c>
    </row>
    <row r="1000" customFormat="false" ht="13.8" hidden="false" customHeight="false" outlineLevel="0" collapsed="false">
      <c r="A1000" s="0" t="n">
        <f aca="false">SUM(M$23:M1000)</f>
        <v>4.841716148274</v>
      </c>
      <c r="B1000" s="0" t="n">
        <f aca="false">C1000*3600/1609.344</f>
        <v>70.5032719412916</v>
      </c>
      <c r="C1000" s="0" t="n">
        <f aca="false">G1000</f>
        <v>31.517782688635</v>
      </c>
      <c r="D1000" s="0" t="n">
        <f aca="false">(C1000+C999)/2</f>
        <v>31.5187973716904</v>
      </c>
      <c r="E1000" s="0" t="n">
        <f aca="false">F1000*$F$9</f>
        <v>7.73232120562437</v>
      </c>
      <c r="F1000" s="0" t="n">
        <f aca="false">(C999-C1000)/0.5</f>
        <v>0.0040587322214094</v>
      </c>
      <c r="G1000" s="0" t="n">
        <f aca="false">G999-L999</f>
        <v>31.517782688635</v>
      </c>
      <c r="H1000" s="0" t="n">
        <f aca="false">G1000*G1000</f>
        <v>993.370625608021</v>
      </c>
      <c r="I1000" s="0" t="n">
        <f aca="false">1000*COUNT(Q$24:Q1000)/N$16</f>
        <v>157.225619568716</v>
      </c>
      <c r="J1000" s="0" t="n">
        <f aca="false">$F$22*H1000+$E$22*G1000+$D$22</f>
        <v>757.137321591769</v>
      </c>
      <c r="K1000" s="0" t="n">
        <f aca="false">J1000/$F$9</f>
        <v>0.397424985519337</v>
      </c>
      <c r="L1000" s="0" t="n">
        <f aca="false">K1000*M1000</f>
        <v>0.0020293100000536</v>
      </c>
      <c r="M1000" s="0" t="n">
        <f aca="false">N1000</f>
        <v>0.00510614599985904</v>
      </c>
      <c r="N1000" s="0" t="n">
        <f aca="false">3600/(B1000*N$15)</f>
        <v>0.00510614599985904</v>
      </c>
      <c r="O1000" s="0" t="n">
        <f aca="false">ROUND(A1000*P$13,0)</f>
        <v>1210429</v>
      </c>
      <c r="P1000" s="0" t="n">
        <f aca="false">O1000-O999</f>
        <v>1276</v>
      </c>
      <c r="Q1000" s="0" t="n">
        <f aca="false">F$9*(Q$23-P$13*1000/(P1000*N$16))*P$13/SUM(P$24:P1000)</f>
        <v>786.504793064416</v>
      </c>
      <c r="R1000" s="0" t="n">
        <f aca="false">F$9*((Q$23^2 - (P$13*1000/(P1000*N$16))^2)/2)/(1000*COUNT(Q$24:Q1000)/N$16)</f>
        <v>787.053198395024</v>
      </c>
    </row>
    <row r="1001" customFormat="false" ht="13.8" hidden="false" customHeight="false" outlineLevel="0" collapsed="false">
      <c r="A1001" s="0" t="n">
        <f aca="false">SUM(M$23:M1001)</f>
        <v>4.84682262306032</v>
      </c>
      <c r="B1001" s="0" t="n">
        <f aca="false">C1001*3600/1609.344</f>
        <v>70.4987325041047</v>
      </c>
      <c r="C1001" s="0" t="n">
        <f aca="false">G1001</f>
        <v>31.515753378635</v>
      </c>
      <c r="D1001" s="0" t="n">
        <f aca="false">(C1001+C1000)/2</f>
        <v>31.516768033635</v>
      </c>
      <c r="E1001" s="0" t="n">
        <f aca="false">F1001*$F$9</f>
        <v>7.73210741198247</v>
      </c>
      <c r="F1001" s="0" t="n">
        <f aca="false">(C1000-C1001)/0.5</f>
        <v>0.0040586200001087</v>
      </c>
      <c r="G1001" s="0" t="n">
        <f aca="false">G1000-L1000</f>
        <v>31.515753378635</v>
      </c>
      <c r="H1001" s="0" t="n">
        <f aca="false">G1001*G1001</f>
        <v>993.242711022941</v>
      </c>
      <c r="I1001" s="0" t="n">
        <f aca="false">1000*COUNT(Q$24:Q1001)/N$16</f>
        <v>157.386546507885</v>
      </c>
      <c r="J1001" s="0" t="n">
        <f aca="false">$F$22*H1001+$E$22*G1001+$D$22</f>
        <v>757.067640697459</v>
      </c>
      <c r="K1001" s="0" t="n">
        <f aca="false">J1001/$F$9</f>
        <v>0.397388409686099</v>
      </c>
      <c r="L1001" s="0" t="n">
        <f aca="false">K1001*M1001</f>
        <v>0.0020292538944394</v>
      </c>
      <c r="M1001" s="0" t="n">
        <f aca="false">N1001</f>
        <v>0.00510647478632385</v>
      </c>
      <c r="N1001" s="0" t="n">
        <f aca="false">3600/(B1001*N$15)</f>
        <v>0.00510647478632385</v>
      </c>
      <c r="O1001" s="0" t="n">
        <f aca="false">ROUND(A1001*P$13,0)</f>
        <v>1211706</v>
      </c>
      <c r="P1001" s="0" t="n">
        <f aca="false">O1001-O1000</f>
        <v>1277</v>
      </c>
      <c r="Q1001" s="0" t="n">
        <f aca="false">F$9*(Q$23-P$13*1000/(P1001*N$16))*P$13/SUM(P$24:P1001)</f>
        <v>795.38956898305</v>
      </c>
      <c r="R1001" s="0" t="n">
        <f aca="false">F$9*((Q$23^2 - (P$13*1000/(P1001*N$16))^2)/2)/(1000*COUNT(Q$24:Q1001)/N$16)</f>
        <v>795.66792374349</v>
      </c>
    </row>
    <row r="1002" customFormat="false" ht="13.8" hidden="false" customHeight="false" outlineLevel="0" collapsed="false">
      <c r="A1002" s="0" t="n">
        <f aca="false">SUM(M$23:M1002)</f>
        <v>4.85192942666636</v>
      </c>
      <c r="B1002" s="0" t="n">
        <f aca="false">C1002*3600/1609.344</f>
        <v>70.4941931924224</v>
      </c>
      <c r="C1002" s="0" t="n">
        <f aca="false">G1002</f>
        <v>31.5137241247405</v>
      </c>
      <c r="D1002" s="0" t="n">
        <f aca="false">(C1002+C1001)/2</f>
        <v>31.5147387516877</v>
      </c>
      <c r="E1002" s="0" t="n">
        <f aca="false">F1002*$F$9</f>
        <v>7.73189363752194</v>
      </c>
      <c r="F1002" s="0" t="n">
        <f aca="false">(C1001-C1002)/0.5</f>
        <v>0.0040585077888764</v>
      </c>
      <c r="G1002" s="0" t="n">
        <f aca="false">G1001-L1001</f>
        <v>31.5137241247405</v>
      </c>
      <c r="H1002" s="0" t="n">
        <f aca="false">G1002*G1002</f>
        <v>993.114808210252</v>
      </c>
      <c r="I1002" s="0" t="n">
        <f aca="false">1000*COUNT(Q$24:Q1002)/N$16</f>
        <v>157.547473447055</v>
      </c>
      <c r="J1002" s="0" t="n">
        <f aca="false">$F$22*H1002+$E$22*G1002+$D$22</f>
        <v>756.997965725968</v>
      </c>
      <c r="K1002" s="0" t="n">
        <f aca="false">J1002/$F$9</f>
        <v>0.397351836961778</v>
      </c>
      <c r="L1002" s="0" t="n">
        <f aca="false">K1002*M1002</f>
        <v>0.00202919779386335</v>
      </c>
      <c r="M1002" s="0" t="n">
        <f aca="false">N1002</f>
        <v>0.00510680360604081</v>
      </c>
      <c r="N1002" s="0" t="n">
        <f aca="false">3600/(B1002*N$15)</f>
        <v>0.00510680360604081</v>
      </c>
      <c r="O1002" s="0" t="n">
        <f aca="false">ROUND(A1002*P$13,0)</f>
        <v>1212982</v>
      </c>
      <c r="P1002" s="0" t="n">
        <f aca="false">O1002-O1001</f>
        <v>1276</v>
      </c>
      <c r="Q1002" s="0" t="n">
        <f aca="false">F$9*(Q$23-P$13*1000/(P1002*N$16))*P$13/SUM(P$24:P1002)</f>
        <v>784.84777328966</v>
      </c>
      <c r="R1002" s="0" t="n">
        <f aca="false">F$9*((Q$23^2 - (P$13*1000/(P1002*N$16))^2)/2)/(1000*COUNT(Q$24:Q1002)/N$16)</f>
        <v>785.445326692481</v>
      </c>
    </row>
    <row r="1003" customFormat="false" ht="13.8" hidden="false" customHeight="false" outlineLevel="0" collapsed="false">
      <c r="A1003" s="0" t="n">
        <f aca="false">SUM(M$23:M1003)</f>
        <v>4.85703655912537</v>
      </c>
      <c r="B1003" s="0" t="n">
        <f aca="false">C1003*3600/1609.344</f>
        <v>70.4896540062336</v>
      </c>
      <c r="C1003" s="0" t="n">
        <f aca="false">G1003</f>
        <v>31.5116949269467</v>
      </c>
      <c r="D1003" s="0" t="n">
        <f aca="false">(C1003+C1002)/2</f>
        <v>31.5127095258436</v>
      </c>
      <c r="E1003" s="0" t="n">
        <f aca="false">F1003*$F$9</f>
        <v>7.73167988226985</v>
      </c>
      <c r="F1003" s="0" t="n">
        <f aca="false">(C1002-C1003)/0.5</f>
        <v>0.00405839558772669</v>
      </c>
      <c r="G1003" s="0" t="n">
        <f aca="false">G1002-L1002</f>
        <v>31.5116949269467</v>
      </c>
      <c r="H1003" s="0" t="n">
        <f aca="false">G1003*G1003</f>
        <v>992.986917168955</v>
      </c>
      <c r="I1003" s="0" t="n">
        <f aca="false">1000*COUNT(Q$24:Q1003)/N$16</f>
        <v>157.708400386225</v>
      </c>
      <c r="J1003" s="0" t="n">
        <f aca="false">$F$22*H1003+$E$22*G1003+$D$22</f>
        <v>756.928296676792</v>
      </c>
      <c r="K1003" s="0" t="n">
        <f aca="false">J1003/$F$9</f>
        <v>0.397315267346109</v>
      </c>
      <c r="L1003" s="0" t="n">
        <f aca="false">K1003*M1003</f>
        <v>0.00202914169832569</v>
      </c>
      <c r="M1003" s="0" t="n">
        <f aca="false">N1003</f>
        <v>0.00510713245901539</v>
      </c>
      <c r="N1003" s="0" t="n">
        <f aca="false">3600/(B1003*N$15)</f>
        <v>0.00510713245901539</v>
      </c>
      <c r="O1003" s="0" t="n">
        <f aca="false">ROUND(A1003*P$13,0)</f>
        <v>1214259</v>
      </c>
      <c r="P1003" s="0" t="n">
        <f aca="false">O1003-O1002</f>
        <v>1277</v>
      </c>
      <c r="Q1003" s="0" t="n">
        <f aca="false">F$9*(Q$23-P$13*1000/(P1003*N$16))*P$13/SUM(P$24:P1003)</f>
        <v>793.715594700172</v>
      </c>
      <c r="R1003" s="0" t="n">
        <f aca="false">F$9*((Q$23^2 - (P$13*1000/(P1003*N$16))^2)/2)/(1000*COUNT(Q$24:Q1003)/N$16)</f>
        <v>794.044111654217</v>
      </c>
    </row>
    <row r="1004" customFormat="false" ht="13.8" hidden="false" customHeight="false" outlineLevel="0" collapsed="false">
      <c r="A1004" s="0" t="n">
        <f aca="false">SUM(M$23:M1004)</f>
        <v>4.86214402047063</v>
      </c>
      <c r="B1004" s="0" t="n">
        <f aca="false">C1004*3600/1609.344</f>
        <v>70.4851149455269</v>
      </c>
      <c r="C1004" s="0" t="n">
        <f aca="false">G1004</f>
        <v>31.5096657852483</v>
      </c>
      <c r="D1004" s="0" t="n">
        <f aca="false">(C1004+C1003)/2</f>
        <v>31.5106803560975</v>
      </c>
      <c r="E1004" s="0" t="n">
        <f aca="false">F1004*$F$9</f>
        <v>7.73146614621266</v>
      </c>
      <c r="F1004" s="0" t="n">
        <f aca="false">(C1003-C1004)/0.5</f>
        <v>0.00405828339665248</v>
      </c>
      <c r="G1004" s="0" t="n">
        <f aca="false">G1003-L1003</f>
        <v>31.5096657852483</v>
      </c>
      <c r="H1004" s="0" t="n">
        <f aca="false">G1004*G1004</f>
        <v>992.859037898049</v>
      </c>
      <c r="I1004" s="0" t="n">
        <f aca="false">1000*COUNT(Q$24:Q1004)/N$16</f>
        <v>157.869327325394</v>
      </c>
      <c r="J1004" s="0" t="n">
        <f aca="false">$F$22*H1004+$E$22*G1004+$D$22</f>
        <v>756.858633549427</v>
      </c>
      <c r="K1004" s="0" t="n">
        <f aca="false">J1004/$F$9</f>
        <v>0.397278700838825</v>
      </c>
      <c r="L1004" s="0" t="n">
        <f aca="false">K1004*M1004</f>
        <v>0.00202908560782667</v>
      </c>
      <c r="M1004" s="0" t="n">
        <f aca="false">N1004</f>
        <v>0.0051074613452531</v>
      </c>
      <c r="N1004" s="0" t="n">
        <f aca="false">3600/(B1004*N$15)</f>
        <v>0.0051074613452531</v>
      </c>
      <c r="O1004" s="0" t="n">
        <f aca="false">ROUND(A1004*P$13,0)</f>
        <v>1215536</v>
      </c>
      <c r="P1004" s="0" t="n">
        <f aca="false">O1004-O1003</f>
        <v>1277</v>
      </c>
      <c r="Q1004" s="0" t="n">
        <f aca="false">F$9*(Q$23-P$13*1000/(P1004*N$16))*P$13/SUM(P$24:P1004)</f>
        <v>792.880920594791</v>
      </c>
      <c r="R1004" s="0" t="n">
        <f aca="false">F$9*((Q$23^2 - (P$13*1000/(P1004*N$16))^2)/2)/(1000*COUNT(Q$24:Q1004)/N$16)</f>
        <v>793.234688502684</v>
      </c>
    </row>
    <row r="1005" customFormat="false" ht="13.8" hidden="false" customHeight="false" outlineLevel="0" collapsed="false">
      <c r="A1005" s="0" t="n">
        <f aca="false">SUM(M$23:M1005)</f>
        <v>4.86725181073539</v>
      </c>
      <c r="B1005" s="0" t="n">
        <f aca="false">C1005*3600/1609.344</f>
        <v>70.480576010291</v>
      </c>
      <c r="C1005" s="0" t="n">
        <f aca="false">G1005</f>
        <v>31.5076366996405</v>
      </c>
      <c r="D1005" s="0" t="n">
        <f aca="false">(C1005+C1004)/2</f>
        <v>31.5086512424444</v>
      </c>
      <c r="E1005" s="0" t="n">
        <f aca="false">F1005*$F$9</f>
        <v>7.73125242935038</v>
      </c>
      <c r="F1005" s="0" t="n">
        <f aca="false">(C1004-C1005)/0.5</f>
        <v>0.00405817121565377</v>
      </c>
      <c r="G1005" s="0" t="n">
        <f aca="false">G1004-L1004</f>
        <v>31.5076366996405</v>
      </c>
      <c r="H1005" s="0" t="n">
        <f aca="false">G1005*G1005</f>
        <v>992.731170396533</v>
      </c>
      <c r="I1005" s="0" t="n">
        <f aca="false">1000*COUNT(Q$24:Q1005)/N$16</f>
        <v>158.030254264564</v>
      </c>
      <c r="J1005" s="0" t="n">
        <f aca="false">$F$22*H1005+$E$22*G1005+$D$22</f>
        <v>756.788976343367</v>
      </c>
      <c r="K1005" s="0" t="n">
        <f aca="false">J1005/$F$9</f>
        <v>0.397242137439664</v>
      </c>
      <c r="L1005" s="0" t="n">
        <f aca="false">K1005*M1005</f>
        <v>0.00202902952236653</v>
      </c>
      <c r="M1005" s="0" t="n">
        <f aca="false">N1005</f>
        <v>0.00510779026475941</v>
      </c>
      <c r="N1005" s="0" t="n">
        <f aca="false">3600/(B1005*N$15)</f>
        <v>0.00510779026475941</v>
      </c>
      <c r="O1005" s="0" t="n">
        <f aca="false">ROUND(A1005*P$13,0)</f>
        <v>1216813</v>
      </c>
      <c r="P1005" s="0" t="n">
        <f aca="false">O1005-O1004</f>
        <v>1277</v>
      </c>
      <c r="Q1005" s="0" t="n">
        <f aca="false">F$9*(Q$23-P$13*1000/(P1005*N$16))*P$13/SUM(P$24:P1005)</f>
        <v>792.048000137705</v>
      </c>
      <c r="R1005" s="0" t="n">
        <f aca="false">F$9*((Q$23^2 - (P$13*1000/(P1005*N$16))^2)/2)/(1000*COUNT(Q$24:Q1005)/N$16)</f>
        <v>792.426913870807</v>
      </c>
    </row>
    <row r="1006" customFormat="false" ht="13.8" hidden="false" customHeight="false" outlineLevel="0" collapsed="false">
      <c r="A1006" s="0" t="n">
        <f aca="false">SUM(M$23:M1006)</f>
        <v>4.87235992995293</v>
      </c>
      <c r="B1006" s="0" t="n">
        <f aca="false">C1006*3600/1609.344</f>
        <v>70.4760372005148</v>
      </c>
      <c r="C1006" s="0" t="n">
        <f aca="false">G1006</f>
        <v>31.5056076701181</v>
      </c>
      <c r="D1006" s="0" t="n">
        <f aca="false">(C1006+C1005)/2</f>
        <v>31.5066221848793</v>
      </c>
      <c r="E1006" s="0" t="n">
        <f aca="false">F1006*$F$9</f>
        <v>7.731038731683</v>
      </c>
      <c r="F1006" s="0" t="n">
        <f aca="false">(C1005-C1006)/0.5</f>
        <v>0.00405805904473056</v>
      </c>
      <c r="G1006" s="0" t="n">
        <f aca="false">G1005-L1005</f>
        <v>31.5056076701181</v>
      </c>
      <c r="H1006" s="0" t="n">
        <f aca="false">G1006*G1006</f>
        <v>992.603314663407</v>
      </c>
      <c r="I1006" s="0" t="n">
        <f aca="false">1000*COUNT(Q$24:Q1006)/N$16</f>
        <v>158.191181203734</v>
      </c>
      <c r="J1006" s="0" t="n">
        <f aca="false">$F$22*H1006+$E$22*G1006+$D$22</f>
        <v>756.71932505811</v>
      </c>
      <c r="K1006" s="0" t="n">
        <f aca="false">J1006/$F$9</f>
        <v>0.397205577148359</v>
      </c>
      <c r="L1006" s="0" t="n">
        <f aca="false">K1006*M1006</f>
        <v>0.00202897344194553</v>
      </c>
      <c r="M1006" s="0" t="n">
        <f aca="false">N1006</f>
        <v>0.00510811921753981</v>
      </c>
      <c r="N1006" s="0" t="n">
        <f aca="false">3600/(B1006*N$15)</f>
        <v>0.00510811921753981</v>
      </c>
      <c r="O1006" s="0" t="n">
        <f aca="false">ROUND(A1006*P$13,0)</f>
        <v>1218090</v>
      </c>
      <c r="P1006" s="0" t="n">
        <f aca="false">O1006-O1005</f>
        <v>1277</v>
      </c>
      <c r="Q1006" s="0" t="n">
        <f aca="false">F$9*(Q$23-P$13*1000/(P1006*N$16))*P$13/SUM(P$24:P1006)</f>
        <v>791.216827808097</v>
      </c>
      <c r="R1006" s="0" t="n">
        <f aca="false">F$9*((Q$23^2 - (P$13*1000/(P1006*N$16))^2)/2)/(1000*COUNT(Q$24:Q1006)/N$16)</f>
        <v>791.6207827275</v>
      </c>
    </row>
    <row r="1007" customFormat="false" ht="13.8" hidden="false" customHeight="false" outlineLevel="0" collapsed="false">
      <c r="A1007" s="0" t="n">
        <f aca="false">SUM(M$23:M1007)</f>
        <v>4.87746837815653</v>
      </c>
      <c r="B1007" s="0" t="n">
        <f aca="false">C1007*3600/1609.344</f>
        <v>70.4714985161869</v>
      </c>
      <c r="C1007" s="0" t="n">
        <f aca="false">G1007</f>
        <v>31.5035786966762</v>
      </c>
      <c r="D1007" s="0" t="n">
        <f aca="false">(C1007+C1006)/2</f>
        <v>31.5045931833972</v>
      </c>
      <c r="E1007" s="0" t="n">
        <f aca="false">F1007*$F$9</f>
        <v>7.73082505322405</v>
      </c>
      <c r="F1007" s="0" t="n">
        <f aca="false">(C1006-C1007)/0.5</f>
        <v>0.00405794688388994</v>
      </c>
      <c r="G1007" s="0" t="n">
        <f aca="false">G1006-L1006</f>
        <v>31.5035786966762</v>
      </c>
      <c r="H1007" s="0" t="n">
        <f aca="false">G1007*G1007</f>
        <v>992.47547069767</v>
      </c>
      <c r="I1007" s="0" t="n">
        <f aca="false">1000*COUNT(Q$24:Q1007)/N$16</f>
        <v>158.352108142903</v>
      </c>
      <c r="J1007" s="0" t="n">
        <f aca="false">$F$22*H1007+$E$22*G1007+$D$22</f>
        <v>756.64967969315</v>
      </c>
      <c r="K1007" s="0" t="n">
        <f aca="false">J1007/$F$9</f>
        <v>0.397169019964647</v>
      </c>
      <c r="L1007" s="0" t="n">
        <f aca="false">K1007*M1007</f>
        <v>0.00202891736656389</v>
      </c>
      <c r="M1007" s="0" t="n">
        <f aca="false">N1007</f>
        <v>0.00510844820359979</v>
      </c>
      <c r="N1007" s="0" t="n">
        <f aca="false">3600/(B1007*N$15)</f>
        <v>0.00510844820359979</v>
      </c>
      <c r="O1007" s="0" t="n">
        <f aca="false">ROUND(A1007*P$13,0)</f>
        <v>1219367</v>
      </c>
      <c r="P1007" s="0" t="n">
        <f aca="false">O1007-O1006</f>
        <v>1277</v>
      </c>
      <c r="Q1007" s="0" t="n">
        <f aca="false">F$9*(Q$23-P$13*1000/(P1007*N$16))*P$13/SUM(P$24:P1007)</f>
        <v>790.387398108302</v>
      </c>
      <c r="R1007" s="0" t="n">
        <f aca="false">F$9*((Q$23^2 - (P$13*1000/(P1007*N$16))^2)/2)/(1000*COUNT(Q$24:Q1007)/N$16)</f>
        <v>790.816290062127</v>
      </c>
    </row>
    <row r="1008" customFormat="false" ht="13.8" hidden="false" customHeight="false" outlineLevel="0" collapsed="false">
      <c r="A1008" s="0" t="n">
        <f aca="false">SUM(M$23:M1008)</f>
        <v>4.88257715537947</v>
      </c>
      <c r="B1008" s="0" t="n">
        <f aca="false">C1008*3600/1609.344</f>
        <v>70.4669599572961</v>
      </c>
      <c r="C1008" s="0" t="n">
        <f aca="false">G1008</f>
        <v>31.5015497793096</v>
      </c>
      <c r="D1008" s="0" t="n">
        <f aca="false">(C1008+C1007)/2</f>
        <v>31.5025642379929</v>
      </c>
      <c r="E1008" s="0" t="n">
        <f aca="false">F1008*$F$9</f>
        <v>7.73061139396001</v>
      </c>
      <c r="F1008" s="0" t="n">
        <f aca="false">(C1007-C1008)/0.5</f>
        <v>0.00405783473312482</v>
      </c>
      <c r="G1008" s="0" t="n">
        <f aca="false">G1007-L1007</f>
        <v>31.5015497793096</v>
      </c>
      <c r="H1008" s="0" t="n">
        <f aca="false">G1008*G1008</f>
        <v>992.347638498323</v>
      </c>
      <c r="I1008" s="0" t="n">
        <f aca="false">1000*COUNT(Q$24:Q1008)/N$16</f>
        <v>158.513035082073</v>
      </c>
      <c r="J1008" s="0" t="n">
        <f aca="false">$F$22*H1008+$E$22*G1008+$D$22</f>
        <v>756.580040247984</v>
      </c>
      <c r="K1008" s="0" t="n">
        <f aca="false">J1008/$F$9</f>
        <v>0.397132465888263</v>
      </c>
      <c r="L1008" s="0" t="n">
        <f aca="false">K1008*M1008</f>
        <v>0.00202886129622188</v>
      </c>
      <c r="M1008" s="0" t="n">
        <f aca="false">N1008</f>
        <v>0.00510877722294484</v>
      </c>
      <c r="N1008" s="0" t="n">
        <f aca="false">3600/(B1008*N$15)</f>
        <v>0.00510877722294484</v>
      </c>
      <c r="O1008" s="0" t="n">
        <f aca="false">ROUND(A1008*P$13,0)</f>
        <v>1220644</v>
      </c>
      <c r="P1008" s="0" t="n">
        <f aca="false">O1008-O1007</f>
        <v>1277</v>
      </c>
      <c r="Q1008" s="0" t="n">
        <f aca="false">F$9*(Q$23-P$13*1000/(P1008*N$16))*P$13/SUM(P$24:P1008)</f>
        <v>789.55970556368</v>
      </c>
      <c r="R1008" s="0" t="n">
        <f aca="false">F$9*((Q$23^2 - (P$13*1000/(P1008*N$16))^2)/2)/(1000*COUNT(Q$24:Q1008)/N$16)</f>
        <v>790.013430884399</v>
      </c>
    </row>
    <row r="1009" customFormat="false" ht="13.8" hidden="false" customHeight="false" outlineLevel="0" collapsed="false">
      <c r="A1009" s="0" t="n">
        <f aca="false">SUM(M$23:M1009)</f>
        <v>4.88768626165505</v>
      </c>
      <c r="B1009" s="0" t="n">
        <f aca="false">C1009*3600/1609.344</f>
        <v>70.462421523831</v>
      </c>
      <c r="C1009" s="0" t="n">
        <f aca="false">G1009</f>
        <v>31.4995209180134</v>
      </c>
      <c r="D1009" s="0" t="n">
        <f aca="false">(C1009+C1008)/2</f>
        <v>31.5005353486615</v>
      </c>
      <c r="E1009" s="0" t="n">
        <f aca="false">F1009*$F$9</f>
        <v>7.73039775390442</v>
      </c>
      <c r="F1009" s="0" t="n">
        <f aca="false">(C1008-C1009)/0.5</f>
        <v>0.0040577225924423</v>
      </c>
      <c r="G1009" s="0" t="n">
        <f aca="false">G1008-L1008</f>
        <v>31.4995209180134</v>
      </c>
      <c r="H1009" s="0" t="n">
        <f aca="false">G1009*G1009</f>
        <v>992.219818064364</v>
      </c>
      <c r="I1009" s="0" t="n">
        <f aca="false">1000*COUNT(Q$24:Q1009)/N$16</f>
        <v>158.673962021242</v>
      </c>
      <c r="J1009" s="0" t="n">
        <f aca="false">$F$22*H1009+$E$22*G1009+$D$22</f>
        <v>756.510406722106</v>
      </c>
      <c r="K1009" s="0" t="n">
        <f aca="false">J1009/$F$9</f>
        <v>0.397095914918942</v>
      </c>
      <c r="L1009" s="0" t="n">
        <f aca="false">K1009*M1009</f>
        <v>0.00202880523091973</v>
      </c>
      <c r="M1009" s="0" t="n">
        <f aca="false">N1009</f>
        <v>0.00510910627558045</v>
      </c>
      <c r="N1009" s="0" t="n">
        <f aca="false">3600/(B1009*N$15)</f>
        <v>0.00510910627558045</v>
      </c>
      <c r="O1009" s="0" t="n">
        <f aca="false">ROUND(A1009*P$13,0)</f>
        <v>1221922</v>
      </c>
      <c r="P1009" s="0" t="n">
        <f aca="false">O1009-O1008</f>
        <v>1278</v>
      </c>
      <c r="Q1009" s="0" t="n">
        <f aca="false">F$9*(Q$23-P$13*1000/(P1009*N$16))*P$13/SUM(P$24:P1009)</f>
        <v>798.351208456107</v>
      </c>
      <c r="R1009" s="0" t="n">
        <f aca="false">F$9*((Q$23^2 - (P$13*1000/(P1009*N$16))^2)/2)/(1000*COUNT(Q$24:Q1009)/N$16)</f>
        <v>798.533334139095</v>
      </c>
    </row>
    <row r="1010" customFormat="false" ht="13.8" hidden="false" customHeight="false" outlineLevel="0" collapsed="false">
      <c r="A1010" s="0" t="n">
        <f aca="false">SUM(M$23:M1010)</f>
        <v>4.89279569701656</v>
      </c>
      <c r="B1010" s="0" t="n">
        <f aca="false">C1010*3600/1609.344</f>
        <v>70.4578832157804</v>
      </c>
      <c r="C1010" s="0" t="n">
        <f aca="false">G1010</f>
        <v>31.4974921127825</v>
      </c>
      <c r="D1010" s="0" t="n">
        <f aca="false">(C1010+C1009)/2</f>
        <v>31.4985065153979</v>
      </c>
      <c r="E1010" s="0" t="n">
        <f aca="false">F1010*$F$9</f>
        <v>7.73018413305726</v>
      </c>
      <c r="F1010" s="0" t="n">
        <f aca="false">(C1009-C1010)/0.5</f>
        <v>0.00405761046184239</v>
      </c>
      <c r="G1010" s="0" t="n">
        <f aca="false">G1009-L1009</f>
        <v>31.4974921127825</v>
      </c>
      <c r="H1010" s="0" t="n">
        <f aca="false">G1010*G1010</f>
        <v>992.092009394795</v>
      </c>
      <c r="I1010" s="0" t="n">
        <f aca="false">1000*COUNT(Q$24:Q1010)/N$16</f>
        <v>158.834888960412</v>
      </c>
      <c r="J1010" s="0" t="n">
        <f aca="false">$F$22*H1010+$E$22*G1010+$D$22</f>
        <v>756.440779115013</v>
      </c>
      <c r="K1010" s="0" t="n">
        <f aca="false">J1010/$F$9</f>
        <v>0.397059367056419</v>
      </c>
      <c r="L1010" s="0" t="n">
        <f aca="false">K1010*M1010</f>
        <v>0.00202874917065769</v>
      </c>
      <c r="M1010" s="0" t="n">
        <f aca="false">N1010</f>
        <v>0.00510943536151212</v>
      </c>
      <c r="N1010" s="0" t="n">
        <f aca="false">3600/(B1010*N$15)</f>
        <v>0.00510943536151212</v>
      </c>
      <c r="O1010" s="0" t="n">
        <f aca="false">ROUND(A1010*P$13,0)</f>
        <v>1223199</v>
      </c>
      <c r="P1010" s="0" t="n">
        <f aca="false">O1010-O1009</f>
        <v>1277</v>
      </c>
      <c r="Q1010" s="0" t="n">
        <f aca="false">F$9*(Q$23-P$13*1000/(P1010*N$16))*P$13/SUM(P$24:P1010)</f>
        <v>787.908865384829</v>
      </c>
      <c r="R1010" s="0" t="n">
        <f aca="false">F$9*((Q$23^2 - (P$13*1000/(P1010*N$16))^2)/2)/(1000*COUNT(Q$24:Q1010)/N$16)</f>
        <v>788.412593131847</v>
      </c>
    </row>
    <row r="1011" customFormat="false" ht="13.8" hidden="false" customHeight="false" outlineLevel="0" collapsed="false">
      <c r="A1011" s="0" t="n">
        <f aca="false">SUM(M$23:M1011)</f>
        <v>4.89790546149731</v>
      </c>
      <c r="B1011" s="0" t="n">
        <f aca="false">C1011*3600/1609.344</f>
        <v>70.4533450331331</v>
      </c>
      <c r="C1011" s="0" t="n">
        <f aca="false">G1011</f>
        <v>31.4954633636118</v>
      </c>
      <c r="D1011" s="0" t="n">
        <f aca="false">(C1011+C1010)/2</f>
        <v>31.4964777381972</v>
      </c>
      <c r="E1011" s="0" t="n">
        <f aca="false">F1011*$F$9</f>
        <v>7.729970531405</v>
      </c>
      <c r="F1011" s="0" t="n">
        <f aca="false">(C1010-C1011)/0.5</f>
        <v>0.00405749834131797</v>
      </c>
      <c r="G1011" s="0" t="n">
        <f aca="false">G1010-L1010</f>
        <v>31.4954633636118</v>
      </c>
      <c r="H1011" s="0" t="n">
        <f aca="false">G1011*G1011</f>
        <v>991.964212488615</v>
      </c>
      <c r="I1011" s="0" t="n">
        <f aca="false">1000*COUNT(Q$24:Q1011)/N$16</f>
        <v>158.995815899582</v>
      </c>
      <c r="J1011" s="0" t="n">
        <f aca="false">$F$22*H1011+$E$22*G1011+$D$22</f>
        <v>756.371157426202</v>
      </c>
      <c r="K1011" s="0" t="n">
        <f aca="false">J1011/$F$9</f>
        <v>0.39702282230043</v>
      </c>
      <c r="L1011" s="0" t="n">
        <f aca="false">K1011*M1011</f>
        <v>0.00202869311543601</v>
      </c>
      <c r="M1011" s="0" t="n">
        <f aca="false">N1011</f>
        <v>0.00510976448074535</v>
      </c>
      <c r="N1011" s="0" t="n">
        <f aca="false">3600/(B1011*N$15)</f>
        <v>0.00510976448074535</v>
      </c>
      <c r="O1011" s="0" t="n">
        <f aca="false">ROUND(A1011*P$13,0)</f>
        <v>1224476</v>
      </c>
      <c r="P1011" s="0" t="n">
        <f aca="false">O1011-O1010</f>
        <v>1277</v>
      </c>
      <c r="Q1011" s="0" t="n">
        <f aca="false">F$9*(Q$23-P$13*1000/(P1011*N$16))*P$13/SUM(P$24:P1011)</f>
        <v>787.086353031855</v>
      </c>
      <c r="R1011" s="0" t="n">
        <f aca="false">F$9*((Q$23^2 - (P$13*1000/(P1011*N$16))^2)/2)/(1000*COUNT(Q$24:Q1011)/N$16)</f>
        <v>787.61460467726</v>
      </c>
    </row>
    <row r="1012" customFormat="false" ht="13.8" hidden="false" customHeight="false" outlineLevel="0" collapsed="false">
      <c r="A1012" s="0" t="n">
        <f aca="false">SUM(M$23:M1012)</f>
        <v>4.90301555513059</v>
      </c>
      <c r="B1012" s="0" t="n">
        <f aca="false">C1012*3600/1609.344</f>
        <v>70.4488069758777</v>
      </c>
      <c r="C1012" s="0" t="n">
        <f aca="false">G1012</f>
        <v>31.4934346704964</v>
      </c>
      <c r="D1012" s="0" t="n">
        <f aca="false">(C1012+C1011)/2</f>
        <v>31.4944490170541</v>
      </c>
      <c r="E1012" s="0" t="n">
        <f aca="false">F1012*$F$9</f>
        <v>7.72975694894765</v>
      </c>
      <c r="F1012" s="0" t="n">
        <f aca="false">(C1011-C1012)/0.5</f>
        <v>0.00405738623086904</v>
      </c>
      <c r="G1012" s="0" t="n">
        <f aca="false">G1011-L1011</f>
        <v>31.4934346704964</v>
      </c>
      <c r="H1012" s="0" t="n">
        <f aca="false">G1012*G1012</f>
        <v>991.836427344824</v>
      </c>
      <c r="I1012" s="0" t="n">
        <f aca="false">1000*COUNT(Q$24:Q1012)/N$16</f>
        <v>159.156742838751</v>
      </c>
      <c r="J1012" s="0" t="n">
        <f aca="false">$F$22*H1012+$E$22*G1012+$D$22</f>
        <v>756.301541655166</v>
      </c>
      <c r="K1012" s="0" t="n">
        <f aca="false">J1012/$F$9</f>
        <v>0.396986280650709</v>
      </c>
      <c r="L1012" s="0" t="n">
        <f aca="false">K1012*M1012</f>
        <v>0.00202863706525493</v>
      </c>
      <c r="M1012" s="0" t="n">
        <f aca="false">N1012</f>
        <v>0.00511009363328561</v>
      </c>
      <c r="N1012" s="0" t="n">
        <f aca="false">3600/(B1012*N$15)</f>
        <v>0.00511009363328561</v>
      </c>
      <c r="O1012" s="0" t="n">
        <f aca="false">ROUND(A1012*P$13,0)</f>
        <v>1225754</v>
      </c>
      <c r="P1012" s="0" t="n">
        <f aca="false">O1012-O1011</f>
        <v>1278</v>
      </c>
      <c r="Q1012" s="0" t="n">
        <f aca="false">F$9*(Q$23-P$13*1000/(P1012*N$16))*P$13/SUM(P$24:P1012)</f>
        <v>795.852925954229</v>
      </c>
      <c r="R1012" s="0" t="n">
        <f aca="false">F$9*((Q$23^2 - (P$13*1000/(P1012*N$16))^2)/2)/(1000*COUNT(Q$24:Q1012)/N$16)</f>
        <v>796.111089445043</v>
      </c>
    </row>
    <row r="1013" customFormat="false" ht="13.8" hidden="false" customHeight="false" outlineLevel="0" collapsed="false">
      <c r="A1013" s="0" t="n">
        <f aca="false">SUM(M$23:M1013)</f>
        <v>4.90812597794973</v>
      </c>
      <c r="B1013" s="0" t="n">
        <f aca="false">C1013*3600/1609.344</f>
        <v>70.4442690440031</v>
      </c>
      <c r="C1013" s="0" t="n">
        <f aca="false">G1013</f>
        <v>31.4914060334311</v>
      </c>
      <c r="D1013" s="0" t="n">
        <f aca="false">(C1013+C1012)/2</f>
        <v>31.4924203519638</v>
      </c>
      <c r="E1013" s="0" t="n">
        <f aca="false">F1013*$F$9</f>
        <v>7.72954338571227</v>
      </c>
      <c r="F1013" s="0" t="n">
        <f aca="false">(C1012-C1013)/0.5</f>
        <v>0.00405727413050983</v>
      </c>
      <c r="G1013" s="0" t="n">
        <f aca="false">G1012-L1012</f>
        <v>31.4914060334311</v>
      </c>
      <c r="H1013" s="0" t="n">
        <f aca="false">G1013*G1013</f>
        <v>991.708653962423</v>
      </c>
      <c r="I1013" s="0" t="n">
        <f aca="false">1000*COUNT(Q$24:Q1013)/N$16</f>
        <v>159.317669777921</v>
      </c>
      <c r="J1013" s="0" t="n">
        <f aca="false">$F$22*H1013+$E$22*G1013+$D$22</f>
        <v>756.231931801404</v>
      </c>
      <c r="K1013" s="0" t="n">
        <f aca="false">J1013/$F$9</f>
        <v>0.396949742106994</v>
      </c>
      <c r="L1013" s="0" t="n">
        <f aca="false">K1013*M1013</f>
        <v>0.0020285810201147</v>
      </c>
      <c r="M1013" s="0" t="n">
        <f aca="false">N1013</f>
        <v>0.00511042281913843</v>
      </c>
      <c r="N1013" s="0" t="n">
        <f aca="false">3600/(B1013*N$15)</f>
        <v>0.00511042281913843</v>
      </c>
      <c r="O1013" s="0" t="n">
        <f aca="false">ROUND(A1013*P$13,0)</f>
        <v>1227031</v>
      </c>
      <c r="P1013" s="0" t="n">
        <f aca="false">O1013-O1012</f>
        <v>1277</v>
      </c>
      <c r="Q1013" s="0" t="n">
        <f aca="false">F$9*(Q$23-P$13*1000/(P1013*N$16))*P$13/SUM(P$24:P1013)</f>
        <v>785.445828659412</v>
      </c>
      <c r="R1013" s="0" t="n">
        <f aca="false">F$9*((Q$23^2 - (P$13*1000/(P1013*N$16))^2)/2)/(1000*COUNT(Q$24:Q1013)/N$16)</f>
        <v>786.02346406175</v>
      </c>
    </row>
    <row r="1014" customFormat="false" ht="13.8" hidden="false" customHeight="false" outlineLevel="0" collapsed="false">
      <c r="A1014" s="0" t="n">
        <f aca="false">SUM(M$23:M1014)</f>
        <v>4.91323672998804</v>
      </c>
      <c r="B1014" s="0" t="n">
        <f aca="false">C1014*3600/1609.344</f>
        <v>70.4397312374978</v>
      </c>
      <c r="C1014" s="0" t="n">
        <f aca="false">G1014</f>
        <v>31.489377452411</v>
      </c>
      <c r="D1014" s="0" t="n">
        <f aca="false">(C1014+C1013)/2</f>
        <v>31.4903917429211</v>
      </c>
      <c r="E1014" s="0" t="n">
        <f aca="false">F1014*$F$9</f>
        <v>7.72932984167179</v>
      </c>
      <c r="F1014" s="0" t="n">
        <f aca="false">(C1013-C1014)/0.5</f>
        <v>0.0040571620402261</v>
      </c>
      <c r="G1014" s="0" t="n">
        <f aca="false">G1013-L1013</f>
        <v>31.489377452411</v>
      </c>
      <c r="H1014" s="0" t="n">
        <f aca="false">G1014*G1014</f>
        <v>991.580892340412</v>
      </c>
      <c r="I1014" s="0" t="n">
        <f aca="false">1000*COUNT(Q$24:Q1014)/N$16</f>
        <v>159.47859671709</v>
      </c>
      <c r="J1014" s="0" t="n">
        <f aca="false">$F$22*H1014+$E$22*G1014+$D$22</f>
        <v>756.16232786441</v>
      </c>
      <c r="K1014" s="0" t="n">
        <f aca="false">J1014/$F$9</f>
        <v>0.396913206669019</v>
      </c>
      <c r="L1014" s="0" t="n">
        <f aca="false">K1014*M1014</f>
        <v>0.00202852498001556</v>
      </c>
      <c r="M1014" s="0" t="n">
        <f aca="false">N1014</f>
        <v>0.00511075203830928</v>
      </c>
      <c r="N1014" s="0" t="n">
        <f aca="false">3600/(B1014*N$15)</f>
        <v>0.00511075203830928</v>
      </c>
      <c r="O1014" s="0" t="n">
        <f aca="false">ROUND(A1014*P$13,0)</f>
        <v>1228309</v>
      </c>
      <c r="P1014" s="0" t="n">
        <f aca="false">O1014-O1013</f>
        <v>1278</v>
      </c>
      <c r="Q1014" s="0" t="n">
        <f aca="false">F$9*(Q$23-P$13*1000/(P1014*N$16))*P$13/SUM(P$24:P1014)</f>
        <v>794.195857001257</v>
      </c>
      <c r="R1014" s="0" t="n">
        <f aca="false">F$9*((Q$23^2 - (P$13*1000/(P1014*N$16))^2)/2)/(1000*COUNT(Q$24:Q1014)/N$16)</f>
        <v>794.504407125275</v>
      </c>
    </row>
    <row r="1015" customFormat="false" ht="13.8" hidden="false" customHeight="false" outlineLevel="0" collapsed="false">
      <c r="A1015" s="0" t="n">
        <f aca="false">SUM(M$23:M1015)</f>
        <v>4.91834781127885</v>
      </c>
      <c r="B1015" s="0" t="n">
        <f aca="false">C1015*3600/1609.344</f>
        <v>70.4351935563507</v>
      </c>
      <c r="C1015" s="0" t="n">
        <f aca="false">G1015</f>
        <v>31.487348927431</v>
      </c>
      <c r="D1015" s="0" t="n">
        <f aca="false">(C1015+C1014)/2</f>
        <v>31.488363189921</v>
      </c>
      <c r="E1015" s="0" t="n">
        <f aca="false">F1015*$F$9</f>
        <v>7.72911631685329</v>
      </c>
      <c r="F1015" s="0" t="n">
        <f aca="false">(C1014-C1015)/0.5</f>
        <v>0.00405704996003209</v>
      </c>
      <c r="G1015" s="0" t="n">
        <f aca="false">G1014-L1014</f>
        <v>31.487348927431</v>
      </c>
      <c r="H1015" s="0" t="n">
        <f aca="false">G1015*G1015</f>
        <v>991.453142477791</v>
      </c>
      <c r="I1015" s="0" t="n">
        <f aca="false">1000*COUNT(Q$24:Q1015)/N$16</f>
        <v>159.63952365626</v>
      </c>
      <c r="J1015" s="0" t="n">
        <f aca="false">$F$22*H1015+$E$22*G1015+$D$22</f>
        <v>756.092729843681</v>
      </c>
      <c r="K1015" s="0" t="n">
        <f aca="false">J1015/$F$9</f>
        <v>0.396876674336519</v>
      </c>
      <c r="L1015" s="0" t="n">
        <f aca="false">K1015*M1015</f>
        <v>0.00202846894495777</v>
      </c>
      <c r="M1015" s="0" t="n">
        <f aca="false">N1015</f>
        <v>0.00511108129080368</v>
      </c>
      <c r="N1015" s="0" t="n">
        <f aca="false">3600/(B1015*N$15)</f>
        <v>0.00511108129080368</v>
      </c>
      <c r="O1015" s="0" t="n">
        <f aca="false">ROUND(A1015*P$13,0)</f>
        <v>1229587</v>
      </c>
      <c r="P1015" s="0" t="n">
        <f aca="false">O1015-O1014</f>
        <v>1278</v>
      </c>
      <c r="Q1015" s="0" t="n">
        <f aca="false">F$9*(Q$23-P$13*1000/(P1015*N$16))*P$13/SUM(P$24:P1015)</f>
        <v>793.369584576323</v>
      </c>
      <c r="R1015" s="0" t="n">
        <f aca="false">F$9*((Q$23^2 - (P$13*1000/(P1015*N$16))^2)/2)/(1000*COUNT(Q$24:Q1015)/N$16)</f>
        <v>793.703495424544</v>
      </c>
    </row>
    <row r="1016" customFormat="false" ht="13.8" hidden="false" customHeight="false" outlineLevel="0" collapsed="false">
      <c r="A1016" s="0" t="n">
        <f aca="false">SUM(M$23:M1016)</f>
        <v>4.92345922185547</v>
      </c>
      <c r="B1016" s="0" t="n">
        <f aca="false">C1016*3600/1609.344</f>
        <v>70.4306560005504</v>
      </c>
      <c r="C1016" s="0" t="n">
        <f aca="false">G1016</f>
        <v>31.4853204584861</v>
      </c>
      <c r="D1016" s="0" t="n">
        <f aca="false">(C1016+C1015)/2</f>
        <v>31.4863346929585</v>
      </c>
      <c r="E1016" s="0" t="n">
        <f aca="false">F1016*$F$9</f>
        <v>7.7289028112297</v>
      </c>
      <c r="F1016" s="0" t="n">
        <f aca="false">(C1015-C1016)/0.5</f>
        <v>0.00405693788991357</v>
      </c>
      <c r="G1016" s="0" t="n">
        <f aca="false">G1015-L1015</f>
        <v>31.4853204584861</v>
      </c>
      <c r="H1016" s="0" t="n">
        <f aca="false">G1016*G1016</f>
        <v>991.32540437356</v>
      </c>
      <c r="I1016" s="0" t="n">
        <f aca="false">1000*COUNT(Q$24:Q1016)/N$16</f>
        <v>159.80045059543</v>
      </c>
      <c r="J1016" s="0" t="n">
        <f aca="false">$F$22*H1016+$E$22*G1016+$D$22</f>
        <v>756.023137738713</v>
      </c>
      <c r="K1016" s="0" t="n">
        <f aca="false">J1016/$F$9</f>
        <v>0.39684014510923</v>
      </c>
      <c r="L1016" s="0" t="n">
        <f aca="false">K1016*M1016</f>
        <v>0.00202841291494156</v>
      </c>
      <c r="M1016" s="0" t="n">
        <f aca="false">N1016</f>
        <v>0.00511141057662713</v>
      </c>
      <c r="N1016" s="0" t="n">
        <f aca="false">3600/(B1016*N$15)</f>
        <v>0.00511141057662713</v>
      </c>
      <c r="O1016" s="0" t="n">
        <f aca="false">ROUND(A1016*P$13,0)</f>
        <v>1230865</v>
      </c>
      <c r="P1016" s="0" t="n">
        <f aca="false">O1016-O1015</f>
        <v>1278</v>
      </c>
      <c r="Q1016" s="0" t="n">
        <f aca="false">F$9*(Q$23-P$13*1000/(P1016*N$16))*P$13/SUM(P$24:P1016)</f>
        <v>792.545029653568</v>
      </c>
      <c r="R1016" s="0" t="n">
        <f aca="false">F$9*((Q$23^2 - (P$13*1000/(P1016*N$16))^2)/2)/(1000*COUNT(Q$24:Q1016)/N$16)</f>
        <v>792.904196839021</v>
      </c>
    </row>
    <row r="1017" customFormat="false" ht="13.8" hidden="false" customHeight="false" outlineLevel="0" collapsed="false">
      <c r="A1017" s="0" t="n">
        <f aca="false">SUM(M$23:M1017)</f>
        <v>4.92857096175126</v>
      </c>
      <c r="B1017" s="0" t="n">
        <f aca="false">C1017*3600/1609.344</f>
        <v>70.4261185700857</v>
      </c>
      <c r="C1017" s="0" t="n">
        <f aca="false">G1017</f>
        <v>31.4832920455711</v>
      </c>
      <c r="D1017" s="0" t="n">
        <f aca="false">(C1017+C1016)/2</f>
        <v>31.4843062520286</v>
      </c>
      <c r="E1017" s="0" t="n">
        <f aca="false">F1017*$F$9</f>
        <v>7.72868932482808</v>
      </c>
      <c r="F1017" s="0" t="n">
        <f aca="false">(C1016-C1017)/0.5</f>
        <v>0.00405682582988476</v>
      </c>
      <c r="G1017" s="0" t="n">
        <f aca="false">G1016-L1016</f>
        <v>31.4832920455711</v>
      </c>
      <c r="H1017" s="0" t="n">
        <f aca="false">G1017*G1017</f>
        <v>991.197678026721</v>
      </c>
      <c r="I1017" s="0" t="n">
        <f aca="false">1000*COUNT(Q$24:Q1017)/N$16</f>
        <v>159.961377534599</v>
      </c>
      <c r="J1017" s="0" t="n">
        <f aca="false">$F$22*H1017+$E$22*G1017+$D$22</f>
        <v>755.953551549002</v>
      </c>
      <c r="K1017" s="0" t="n">
        <f aca="false">J1017/$F$9</f>
        <v>0.396803618986888</v>
      </c>
      <c r="L1017" s="0" t="n">
        <f aca="false">K1017*M1017</f>
        <v>0.00202835688996719</v>
      </c>
      <c r="M1017" s="0" t="n">
        <f aca="false">N1017</f>
        <v>0.00511173989578511</v>
      </c>
      <c r="N1017" s="0" t="n">
        <f aca="false">3600/(B1017*N$15)</f>
        <v>0.00511173989578511</v>
      </c>
      <c r="O1017" s="0" t="n">
        <f aca="false">ROUND(A1017*P$13,0)</f>
        <v>1232143</v>
      </c>
      <c r="P1017" s="0" t="n">
        <f aca="false">O1017-O1016</f>
        <v>1278</v>
      </c>
      <c r="Q1017" s="0" t="n">
        <f aca="false">F$9*(Q$23-P$13*1000/(P1017*N$16))*P$13/SUM(P$24:P1017)</f>
        <v>791.722186883516</v>
      </c>
      <c r="R1017" s="0" t="n">
        <f aca="false">F$9*((Q$23^2 - (P$13*1000/(P1017*N$16))^2)/2)/(1000*COUNT(Q$24:Q1017)/N$16)</f>
        <v>792.106506500148</v>
      </c>
    </row>
    <row r="1018" customFormat="false" ht="13.8" hidden="false" customHeight="false" outlineLevel="0" collapsed="false">
      <c r="A1018" s="0" t="n">
        <f aca="false">SUM(M$23:M1018)</f>
        <v>4.93368303099954</v>
      </c>
      <c r="B1018" s="0" t="n">
        <f aca="false">C1018*3600/1609.344</f>
        <v>70.4215812649453</v>
      </c>
      <c r="C1018" s="0" t="n">
        <f aca="false">G1018</f>
        <v>31.4812636886811</v>
      </c>
      <c r="D1018" s="0" t="n">
        <f aca="false">(C1018+C1017)/2</f>
        <v>31.4822778671261</v>
      </c>
      <c r="E1018" s="0" t="n">
        <f aca="false">F1018*$F$9</f>
        <v>7.72847585762136</v>
      </c>
      <c r="F1018" s="0" t="n">
        <f aca="false">(C1017-C1018)/0.5</f>
        <v>0.00405671377993144</v>
      </c>
      <c r="G1018" s="0" t="n">
        <f aca="false">G1017-L1017</f>
        <v>31.4812636886811</v>
      </c>
      <c r="H1018" s="0" t="n">
        <f aca="false">G1018*G1018</f>
        <v>991.069963436274</v>
      </c>
      <c r="I1018" s="0" t="n">
        <f aca="false">1000*COUNT(Q$24:Q1018)/N$16</f>
        <v>160.122304473769</v>
      </c>
      <c r="J1018" s="0" t="n">
        <f aca="false">$F$22*H1018+$E$22*G1018+$D$22</f>
        <v>755.883971274044</v>
      </c>
      <c r="K1018" s="0" t="n">
        <f aca="false">J1018/$F$9</f>
        <v>0.396767095969228</v>
      </c>
      <c r="L1018" s="0" t="n">
        <f aca="false">K1018*M1018</f>
        <v>0.0020283008700349</v>
      </c>
      <c r="M1018" s="0" t="n">
        <f aca="false">N1018</f>
        <v>0.00511206924828316</v>
      </c>
      <c r="N1018" s="0" t="n">
        <f aca="false">3600/(B1018*N$15)</f>
        <v>0.00511206924828316</v>
      </c>
      <c r="O1018" s="0" t="n">
        <f aca="false">ROUND(A1018*P$13,0)</f>
        <v>1233421</v>
      </c>
      <c r="P1018" s="0" t="n">
        <f aca="false">O1018-O1017</f>
        <v>1278</v>
      </c>
      <c r="Q1018" s="0" t="n">
        <f aca="false">F$9*(Q$23-P$13*1000/(P1018*N$16))*P$13/SUM(P$24:P1018)</f>
        <v>790.901050938878</v>
      </c>
      <c r="R1018" s="0" t="n">
        <f aca="false">F$9*((Q$23^2 - (P$13*1000/(P1018*N$16))^2)/2)/(1000*COUNT(Q$24:Q1018)/N$16)</f>
        <v>791.310419558942</v>
      </c>
    </row>
    <row r="1019" customFormat="false" ht="13.8" hidden="false" customHeight="false" outlineLevel="0" collapsed="false">
      <c r="A1019" s="0" t="n">
        <f aca="false">SUM(M$23:M1019)</f>
        <v>4.93879542963367</v>
      </c>
      <c r="B1019" s="0" t="n">
        <f aca="false">C1019*3600/1609.344</f>
        <v>70.4170440851179</v>
      </c>
      <c r="C1019" s="0" t="n">
        <f aca="false">G1019</f>
        <v>31.4792353878111</v>
      </c>
      <c r="D1019" s="0" t="n">
        <f aca="false">(C1019+C1018)/2</f>
        <v>31.4802495382461</v>
      </c>
      <c r="E1019" s="0" t="n">
        <f aca="false">F1019*$F$9</f>
        <v>7.72826240963662</v>
      </c>
      <c r="F1019" s="0" t="n">
        <f aca="false">(C1018-C1019)/0.5</f>
        <v>0.00405660174006783</v>
      </c>
      <c r="G1019" s="0" t="n">
        <f aca="false">G1018-L1018</f>
        <v>31.4792353878111</v>
      </c>
      <c r="H1019" s="0" t="n">
        <f aca="false">G1019*G1019</f>
        <v>990.942260601219</v>
      </c>
      <c r="I1019" s="0" t="n">
        <f aca="false">1000*COUNT(Q$24:Q1019)/N$16</f>
        <v>160.283231412939</v>
      </c>
      <c r="J1019" s="0" t="n">
        <f aca="false">$F$22*H1019+$E$22*G1019+$D$22</f>
        <v>755.814396913336</v>
      </c>
      <c r="K1019" s="0" t="n">
        <f aca="false">J1019/$F$9</f>
        <v>0.396730576055986</v>
      </c>
      <c r="L1019" s="0" t="n">
        <f aca="false">K1019*M1019</f>
        <v>0.00202824485514494</v>
      </c>
      <c r="M1019" s="0" t="n">
        <f aca="false">N1019</f>
        <v>0.00511239863412675</v>
      </c>
      <c r="N1019" s="0" t="n">
        <f aca="false">3600/(B1019*N$15)</f>
        <v>0.00511239863412675</v>
      </c>
      <c r="O1019" s="0" t="n">
        <f aca="false">ROUND(A1019*P$13,0)</f>
        <v>1234699</v>
      </c>
      <c r="P1019" s="0" t="n">
        <f aca="false">O1019-O1018</f>
        <v>1278</v>
      </c>
      <c r="Q1019" s="0" t="n">
        <f aca="false">F$9*(Q$23-P$13*1000/(P1019*N$16))*P$13/SUM(P$24:P1019)</f>
        <v>790.081616514448</v>
      </c>
      <c r="R1019" s="0" t="n">
        <f aca="false">F$9*((Q$23^2 - (P$13*1000/(P1019*N$16))^2)/2)/(1000*COUNT(Q$24:Q1019)/N$16)</f>
        <v>790.515931185891</v>
      </c>
    </row>
    <row r="1020" customFormat="false" ht="13.8" hidden="false" customHeight="false" outlineLevel="0" collapsed="false">
      <c r="A1020" s="0" t="n">
        <f aca="false">SUM(M$23:M1020)</f>
        <v>4.94390815768699</v>
      </c>
      <c r="B1020" s="0" t="n">
        <f aca="false">C1020*3600/1609.344</f>
        <v>70.4125070305923</v>
      </c>
      <c r="C1020" s="0" t="n">
        <f aca="false">G1020</f>
        <v>31.477207142956</v>
      </c>
      <c r="D1020" s="0" t="n">
        <f aca="false">(C1020+C1019)/2</f>
        <v>31.4782212653835</v>
      </c>
      <c r="E1020" s="0" t="n">
        <f aca="false">F1020*$F$9</f>
        <v>7.72804898086032</v>
      </c>
      <c r="F1020" s="0" t="n">
        <f aca="false">(C1019-C1020)/0.5</f>
        <v>0.00405648971028683</v>
      </c>
      <c r="G1020" s="0" t="n">
        <f aca="false">G1019-L1019</f>
        <v>31.477207142956</v>
      </c>
      <c r="H1020" s="0" t="n">
        <f aca="false">G1020*G1020</f>
        <v>990.814569520558</v>
      </c>
      <c r="I1020" s="0" t="n">
        <f aca="false">1000*COUNT(Q$24:Q1020)/N$16</f>
        <v>160.444158352108</v>
      </c>
      <c r="J1020" s="0" t="n">
        <f aca="false">$F$22*H1020+$E$22*G1020+$D$22</f>
        <v>755.744828466372</v>
      </c>
      <c r="K1020" s="0" t="n">
        <f aca="false">J1020/$F$9</f>
        <v>0.396694059246896</v>
      </c>
      <c r="L1020" s="0" t="n">
        <f aca="false">K1020*M1020</f>
        <v>0.00202818884529755</v>
      </c>
      <c r="M1020" s="0" t="n">
        <f aca="false">N1020</f>
        <v>0.00511272805332141</v>
      </c>
      <c r="N1020" s="0" t="n">
        <f aca="false">3600/(B1020*N$15)</f>
        <v>0.00511272805332141</v>
      </c>
      <c r="O1020" s="0" t="n">
        <f aca="false">ROUND(A1020*P$13,0)</f>
        <v>1235977</v>
      </c>
      <c r="P1020" s="0" t="n">
        <f aca="false">O1020-O1019</f>
        <v>1278</v>
      </c>
      <c r="Q1020" s="0" t="n">
        <f aca="false">F$9*(Q$23-P$13*1000/(P1020*N$16))*P$13/SUM(P$24:P1020)</f>
        <v>789.263878326982</v>
      </c>
      <c r="R1020" s="0" t="n">
        <f aca="false">F$9*((Q$23^2 - (P$13*1000/(P1020*N$16))^2)/2)/(1000*COUNT(Q$24:Q1020)/N$16)</f>
        <v>789.72303657086</v>
      </c>
    </row>
    <row r="1021" customFormat="false" ht="13.8" hidden="false" customHeight="false" outlineLevel="0" collapsed="false">
      <c r="A1021" s="0" t="n">
        <f aca="false">SUM(M$23:M1021)</f>
        <v>4.94902121519286</v>
      </c>
      <c r="B1021" s="0" t="n">
        <f aca="false">C1021*3600/1609.344</f>
        <v>70.4079701013571</v>
      </c>
      <c r="C1021" s="0" t="n">
        <f aca="false">G1021</f>
        <v>31.4751789541107</v>
      </c>
      <c r="D1021" s="0" t="n">
        <f aca="false">(C1021+C1020)/2</f>
        <v>31.4761930485333</v>
      </c>
      <c r="E1021" s="0" t="n">
        <f aca="false">F1021*$F$9</f>
        <v>7.727835571306</v>
      </c>
      <c r="F1021" s="0" t="n">
        <f aca="false">(C1020-C1021)/0.5</f>
        <v>0.00405637769059553</v>
      </c>
      <c r="G1021" s="0" t="n">
        <f aca="false">G1020-L1020</f>
        <v>31.4751789541107</v>
      </c>
      <c r="H1021" s="0" t="n">
        <f aca="false">G1021*G1021</f>
        <v>990.686890193291</v>
      </c>
      <c r="I1021" s="0" t="n">
        <f aca="false">1000*COUNT(Q$24:Q1021)/N$16</f>
        <v>160.605085291278</v>
      </c>
      <c r="J1021" s="0" t="n">
        <f aca="false">$F$22*H1021+$E$22*G1021+$D$22</f>
        <v>755.675265932651</v>
      </c>
      <c r="K1021" s="0" t="n">
        <f aca="false">J1021/$F$9</f>
        <v>0.396657545541696</v>
      </c>
      <c r="L1021" s="0" t="n">
        <f aca="false">K1021*M1021</f>
        <v>0.00202813284049299</v>
      </c>
      <c r="M1021" s="0" t="n">
        <f aca="false">N1021</f>
        <v>0.00511305750587264</v>
      </c>
      <c r="N1021" s="0" t="n">
        <f aca="false">3600/(B1021*N$15)</f>
        <v>0.00511305750587264</v>
      </c>
      <c r="O1021" s="0" t="n">
        <f aca="false">ROUND(A1021*P$13,0)</f>
        <v>1237255</v>
      </c>
      <c r="P1021" s="0" t="n">
        <f aca="false">O1021-O1020</f>
        <v>1278</v>
      </c>
      <c r="Q1021" s="0" t="n">
        <f aca="false">F$9*(Q$23-P$13*1000/(P1021*N$16))*P$13/SUM(P$24:P1021)</f>
        <v>788.447831115084</v>
      </c>
      <c r="R1021" s="0" t="n">
        <f aca="false">F$9*((Q$23^2 - (P$13*1000/(P1021*N$16))^2)/2)/(1000*COUNT(Q$24:Q1021)/N$16)</f>
        <v>788.931730922993</v>
      </c>
    </row>
    <row r="1022" customFormat="false" ht="13.8" hidden="false" customHeight="false" outlineLevel="0" collapsed="false">
      <c r="A1022" s="0" t="n">
        <f aca="false">SUM(M$23:M1022)</f>
        <v>4.95413460218465</v>
      </c>
      <c r="B1022" s="0" t="n">
        <f aca="false">C1022*3600/1609.344</f>
        <v>70.4034332974011</v>
      </c>
      <c r="C1022" s="0" t="n">
        <f aca="false">G1022</f>
        <v>31.4731508212702</v>
      </c>
      <c r="D1022" s="0" t="n">
        <f aca="false">(C1022+C1021)/2</f>
        <v>31.4741648876904</v>
      </c>
      <c r="E1022" s="0" t="n">
        <f aca="false">F1022*$F$9</f>
        <v>7.72762218096011</v>
      </c>
      <c r="F1022" s="0" t="n">
        <f aca="false">(C1021-C1022)/0.5</f>
        <v>0.00405626568098683</v>
      </c>
      <c r="G1022" s="0" t="n">
        <f aca="false">G1021-L1021</f>
        <v>31.4731508212702</v>
      </c>
      <c r="H1022" s="0" t="n">
        <f aca="false">G1022*G1022</f>
        <v>990.559222618419</v>
      </c>
      <c r="I1022" s="0" t="n">
        <f aca="false">1000*COUNT(Q$24:Q1022)/N$16</f>
        <v>160.766012230447</v>
      </c>
      <c r="J1022" s="0" t="n">
        <f aca="false">$F$22*H1022+$E$22*G1022+$D$22</f>
        <v>755.605709311668</v>
      </c>
      <c r="K1022" s="0" t="n">
        <f aca="false">J1022/$F$9</f>
        <v>0.39662103494012</v>
      </c>
      <c r="L1022" s="0" t="n">
        <f aca="false">K1022*M1022</f>
        <v>0.00202807684073149</v>
      </c>
      <c r="M1022" s="0" t="n">
        <f aca="false">N1022</f>
        <v>0.00511338699178594</v>
      </c>
      <c r="N1022" s="0" t="n">
        <f aca="false">3600/(B1022*N$15)</f>
        <v>0.00511338699178594</v>
      </c>
      <c r="O1022" s="0" t="n">
        <f aca="false">ROUND(A1022*P$13,0)</f>
        <v>1238534</v>
      </c>
      <c r="P1022" s="0" t="n">
        <f aca="false">O1022-O1021</f>
        <v>1279</v>
      </c>
      <c r="Q1022" s="0" t="n">
        <f aca="false">F$9*(Q$23-P$13*1000/(P1022*N$16))*P$13/SUM(P$24:P1022)</f>
        <v>797.106975538252</v>
      </c>
      <c r="R1022" s="0" t="n">
        <f aca="false">F$9*((Q$23^2 - (P$13*1000/(P1022*N$16))^2)/2)/(1000*COUNT(Q$24:Q1022)/N$16)</f>
        <v>797.320276806888</v>
      </c>
    </row>
    <row r="1023" customFormat="false" ht="13.8" hidden="false" customHeight="false" outlineLevel="0" collapsed="false">
      <c r="A1023" s="0" t="n">
        <f aca="false">SUM(M$23:M1023)</f>
        <v>4.95924831869571</v>
      </c>
      <c r="B1023" s="0" t="n">
        <f aca="false">C1023*3600/1609.344</f>
        <v>70.398896618713</v>
      </c>
      <c r="C1023" s="0" t="n">
        <f aca="false">G1023</f>
        <v>31.4711227444294</v>
      </c>
      <c r="D1023" s="0" t="n">
        <f aca="false">(C1023+C1022)/2</f>
        <v>31.4721367828498</v>
      </c>
      <c r="E1023" s="0" t="n">
        <f aca="false">F1023*$F$9</f>
        <v>7.72740880982267</v>
      </c>
      <c r="F1023" s="0" t="n">
        <f aca="false">(C1022-C1023)/0.5</f>
        <v>0.00405615368146073</v>
      </c>
      <c r="G1023" s="0" t="n">
        <f aca="false">G1022-L1022</f>
        <v>31.4711227444294</v>
      </c>
      <c r="H1023" s="0" t="n">
        <f aca="false">G1023*G1023</f>
        <v>990.431566794944</v>
      </c>
      <c r="I1023" s="0" t="n">
        <f aca="false">1000*COUNT(Q$24:Q1023)/N$16</f>
        <v>160.926939169617</v>
      </c>
      <c r="J1023" s="0" t="n">
        <f aca="false">$F$22*H1023+$E$22*G1023+$D$22</f>
        <v>755.536158602919</v>
      </c>
      <c r="K1023" s="0" t="n">
        <f aca="false">J1023/$F$9</f>
        <v>0.396584527441904</v>
      </c>
      <c r="L1023" s="0" t="n">
        <f aca="false">K1023*M1023</f>
        <v>0.0020280208460133</v>
      </c>
      <c r="M1023" s="0" t="n">
        <f aca="false">N1023</f>
        <v>0.00511371651106684</v>
      </c>
      <c r="N1023" s="0" t="n">
        <f aca="false">3600/(B1023*N$15)</f>
        <v>0.00511371651106684</v>
      </c>
      <c r="O1023" s="0" t="n">
        <f aca="false">ROUND(A1023*P$13,0)</f>
        <v>1239812</v>
      </c>
      <c r="P1023" s="0" t="n">
        <f aca="false">O1023-O1022</f>
        <v>1278</v>
      </c>
      <c r="Q1023" s="0" t="n">
        <f aca="false">F$9*(Q$23-P$13*1000/(P1023*N$16))*P$13/SUM(P$24:P1023)</f>
        <v>786.820153437037</v>
      </c>
      <c r="R1023" s="0" t="n">
        <f aca="false">F$9*((Q$23^2 - (P$13*1000/(P1023*N$16))^2)/2)/(1000*COUNT(Q$24:Q1023)/N$16)</f>
        <v>787.353867461148</v>
      </c>
    </row>
    <row r="1024" customFormat="false" ht="13.8" hidden="false" customHeight="false" outlineLevel="0" collapsed="false">
      <c r="A1024" s="0" t="n">
        <f aca="false">SUM(M$23:M1024)</f>
        <v>4.96436236475943</v>
      </c>
      <c r="B1024" s="0" t="n">
        <f aca="false">C1024*3600/1609.344</f>
        <v>70.3943600652815</v>
      </c>
      <c r="C1024" s="0" t="n">
        <f aca="false">G1024</f>
        <v>31.4690947235834</v>
      </c>
      <c r="D1024" s="0" t="n">
        <f aca="false">(C1024+C1023)/2</f>
        <v>31.4701087340064</v>
      </c>
      <c r="E1024" s="0" t="n">
        <f aca="false">F1024*$F$9</f>
        <v>7.7271954579072</v>
      </c>
      <c r="F1024" s="0" t="n">
        <f aca="false">(C1023-C1024)/0.5</f>
        <v>0.00405604169202434</v>
      </c>
      <c r="G1024" s="0" t="n">
        <f aca="false">G1023-L1023</f>
        <v>31.4690947235834</v>
      </c>
      <c r="H1024" s="0" t="n">
        <f aca="false">G1024*G1024</f>
        <v>990.303922721867</v>
      </c>
      <c r="I1024" s="0" t="n">
        <f aca="false">1000*COUNT(Q$24:Q1024)/N$16</f>
        <v>161.087866108787</v>
      </c>
      <c r="J1024" s="0" t="n">
        <f aca="false">$F$22*H1024+$E$22*G1024+$D$22</f>
        <v>755.466613805902</v>
      </c>
      <c r="K1024" s="0" t="n">
        <f aca="false">J1024/$F$9</f>
        <v>0.396548023046784</v>
      </c>
      <c r="L1024" s="0" t="n">
        <f aca="false">K1024*M1024</f>
        <v>0.00202796485633868</v>
      </c>
      <c r="M1024" s="0" t="n">
        <f aca="false">N1024</f>
        <v>0.00511404606372084</v>
      </c>
      <c r="N1024" s="0" t="n">
        <f aca="false">3600/(B1024*N$15)</f>
        <v>0.00511404606372084</v>
      </c>
      <c r="O1024" s="0" t="n">
        <f aca="false">ROUND(A1024*P$13,0)</f>
        <v>1241091</v>
      </c>
      <c r="P1024" s="0" t="n">
        <f aca="false">O1024-O1023</f>
        <v>1279</v>
      </c>
      <c r="Q1024" s="0" t="n">
        <f aca="false">F$9*(Q$23-P$13*1000/(P1024*N$16))*P$13/SUM(P$24:P1024)</f>
        <v>795.463119315043</v>
      </c>
      <c r="R1024" s="0" t="n">
        <f aca="false">F$9*((Q$23^2 - (P$13*1000/(P1024*N$16))^2)/2)/(1000*COUNT(Q$24:Q1024)/N$16)</f>
        <v>795.72722930078</v>
      </c>
    </row>
    <row r="1025" customFormat="false" ht="13.8" hidden="false" customHeight="false" outlineLevel="0" collapsed="false">
      <c r="A1025" s="0" t="n">
        <f aca="false">SUM(M$23:M1025)</f>
        <v>4.96947674040919</v>
      </c>
      <c r="B1025" s="0" t="n">
        <f aca="false">C1025*3600/1609.344</f>
        <v>70.3898236370953</v>
      </c>
      <c r="C1025" s="0" t="n">
        <f aca="false">G1025</f>
        <v>31.4670667587271</v>
      </c>
      <c r="D1025" s="0" t="n">
        <f aca="false">(C1025+C1024)/2</f>
        <v>31.4680807411553</v>
      </c>
      <c r="E1025" s="0" t="n">
        <f aca="false">F1025*$F$9</f>
        <v>7.72698212521371</v>
      </c>
      <c r="F1025" s="0" t="n">
        <f aca="false">(C1024-C1025)/0.5</f>
        <v>0.00405592971267765</v>
      </c>
      <c r="G1025" s="0" t="n">
        <f aca="false">G1024-L1024</f>
        <v>31.4670667587271</v>
      </c>
      <c r="H1025" s="0" t="n">
        <f aca="false">G1025*G1025</f>
        <v>990.176290398188</v>
      </c>
      <c r="I1025" s="0" t="n">
        <f aca="false">1000*COUNT(Q$24:Q1025)/N$16</f>
        <v>161.248793047956</v>
      </c>
      <c r="J1025" s="0" t="n">
        <f aca="false">$F$22*H1025+$E$22*G1025+$D$22</f>
        <v>755.397074920112</v>
      </c>
      <c r="K1025" s="0" t="n">
        <f aca="false">J1025/$F$9</f>
        <v>0.396511521754495</v>
      </c>
      <c r="L1025" s="0" t="n">
        <f aca="false">K1025*M1025</f>
        <v>0.00202790887170787</v>
      </c>
      <c r="M1025" s="0" t="n">
        <f aca="false">N1025</f>
        <v>0.00511437564975345</v>
      </c>
      <c r="N1025" s="0" t="n">
        <f aca="false">3600/(B1025*N$15)</f>
        <v>0.00511437564975345</v>
      </c>
      <c r="O1025" s="0" t="n">
        <f aca="false">ROUND(A1025*P$13,0)</f>
        <v>1242369</v>
      </c>
      <c r="P1025" s="0" t="n">
        <f aca="false">O1025-O1024</f>
        <v>1278</v>
      </c>
      <c r="Q1025" s="0" t="n">
        <f aca="false">F$9*(Q$23-P$13*1000/(P1025*N$16))*P$13/SUM(P$24:P1025)</f>
        <v>785.199182294237</v>
      </c>
      <c r="R1025" s="0" t="n">
        <f aca="false">F$9*((Q$23^2 - (P$13*1000/(P1025*N$16))^2)/2)/(1000*COUNT(Q$24:Q1025)/N$16)</f>
        <v>785.782302855437</v>
      </c>
    </row>
    <row r="1026" customFormat="false" ht="13.8" hidden="false" customHeight="false" outlineLevel="0" collapsed="false">
      <c r="A1026" s="0" t="n">
        <f aca="false">SUM(M$23:M1026)</f>
        <v>4.97459144567836</v>
      </c>
      <c r="B1026" s="0" t="n">
        <f aca="false">C1026*3600/1609.344</f>
        <v>70.3852873341432</v>
      </c>
      <c r="C1026" s="0" t="n">
        <f aca="false">G1026</f>
        <v>31.4650388498554</v>
      </c>
      <c r="D1026" s="0" t="n">
        <f aca="false">(C1026+C1025)/2</f>
        <v>31.4660528042912</v>
      </c>
      <c r="E1026" s="0" t="n">
        <f aca="false">F1026*$F$9</f>
        <v>7.72676881172866</v>
      </c>
      <c r="F1026" s="0" t="n">
        <f aca="false">(C1025-C1026)/0.5</f>
        <v>0.00405581774341357</v>
      </c>
      <c r="G1026" s="0" t="n">
        <f aca="false">G1025-L1025</f>
        <v>31.4650388498554</v>
      </c>
      <c r="H1026" s="0" t="n">
        <f aca="false">G1026*G1026</f>
        <v>990.048669822909</v>
      </c>
      <c r="I1026" s="0" t="n">
        <f aca="false">1000*COUNT(Q$24:Q1026)/N$16</f>
        <v>161.409719987126</v>
      </c>
      <c r="J1026" s="0" t="n">
        <f aca="false">$F$22*H1026+$E$22*G1026+$D$22</f>
        <v>755.327541945045</v>
      </c>
      <c r="K1026" s="0" t="n">
        <f aca="false">J1026/$F$9</f>
        <v>0.396475023564773</v>
      </c>
      <c r="L1026" s="0" t="n">
        <f aca="false">K1026*M1026</f>
        <v>0.00202785289212112</v>
      </c>
      <c r="M1026" s="0" t="n">
        <f aca="false">N1026</f>
        <v>0.00511470526917019</v>
      </c>
      <c r="N1026" s="0" t="n">
        <f aca="false">3600/(B1026*N$15)</f>
        <v>0.00511470526917019</v>
      </c>
      <c r="O1026" s="0" t="n">
        <f aca="false">ROUND(A1026*P$13,0)</f>
        <v>1243648</v>
      </c>
      <c r="P1026" s="0" t="n">
        <f aca="false">O1026-O1025</f>
        <v>1279</v>
      </c>
      <c r="Q1026" s="0" t="n">
        <f aca="false">F$9*(Q$23-P$13*1000/(P1026*N$16))*P$13/SUM(P$24:P1026)</f>
        <v>793.826029315229</v>
      </c>
      <c r="R1026" s="0" t="n">
        <f aca="false">F$9*((Q$23^2 - (P$13*1000/(P1026*N$16))^2)/2)/(1000*COUNT(Q$24:Q1026)/N$16)</f>
        <v>794.140534925305</v>
      </c>
    </row>
    <row r="1027" customFormat="false" ht="13.8" hidden="false" customHeight="false" outlineLevel="0" collapsed="false">
      <c r="A1027" s="0" t="n">
        <f aca="false">SUM(M$23:M1027)</f>
        <v>4.97970648060034</v>
      </c>
      <c r="B1027" s="0" t="n">
        <f aca="false">C1027*3600/1609.344</f>
        <v>70.3807511564139</v>
      </c>
      <c r="C1027" s="0" t="n">
        <f aca="false">G1027</f>
        <v>31.4630109969633</v>
      </c>
      <c r="D1027" s="0" t="n">
        <f aca="false">(C1027+C1026)/2</f>
        <v>31.4640249234093</v>
      </c>
      <c r="E1027" s="0" t="n">
        <f aca="false">F1027*$F$9</f>
        <v>7.72655551746558</v>
      </c>
      <c r="F1027" s="0" t="n">
        <f aca="false">(C1026-C1027)/0.5</f>
        <v>0.00405570578423919</v>
      </c>
      <c r="G1027" s="0" t="n">
        <f aca="false">G1026-L1026</f>
        <v>31.4630109969633</v>
      </c>
      <c r="H1027" s="0" t="n">
        <f aca="false">G1027*G1027</f>
        <v>989.921060995031</v>
      </c>
      <c r="I1027" s="0" t="n">
        <f aca="false">1000*COUNT(Q$24:Q1027)/N$16</f>
        <v>161.570646926295</v>
      </c>
      <c r="J1027" s="0" t="n">
        <f aca="false">$F$22*H1027+$E$22*G1027+$D$22</f>
        <v>755.258014880199</v>
      </c>
      <c r="K1027" s="0" t="n">
        <f aca="false">J1027/$F$9</f>
        <v>0.396438528477354</v>
      </c>
      <c r="L1027" s="0" t="n">
        <f aca="false">K1027*M1027</f>
        <v>0.00202779691757867</v>
      </c>
      <c r="M1027" s="0" t="n">
        <f aca="false">N1027</f>
        <v>0.00511503492197657</v>
      </c>
      <c r="N1027" s="0" t="n">
        <f aca="false">3600/(B1027*N$15)</f>
        <v>0.00511503492197657</v>
      </c>
      <c r="O1027" s="0" t="n">
        <f aca="false">ROUND(A1027*P$13,0)</f>
        <v>1244927</v>
      </c>
      <c r="P1027" s="0" t="n">
        <f aca="false">O1027-O1026</f>
        <v>1279</v>
      </c>
      <c r="Q1027" s="0" t="n">
        <f aca="false">F$9*(Q$23-P$13*1000/(P1027*N$16))*P$13/SUM(P$24:P1027)</f>
        <v>793.00968980383</v>
      </c>
      <c r="R1027" s="0" t="n">
        <f aca="false">F$9*((Q$23^2 - (P$13*1000/(P1027*N$16))^2)/2)/(1000*COUNT(Q$24:Q1027)/N$16)</f>
        <v>793.349558296893</v>
      </c>
    </row>
    <row r="1028" customFormat="false" ht="13.8" hidden="false" customHeight="false" outlineLevel="0" collapsed="false">
      <c r="A1028" s="0" t="n">
        <f aca="false">SUM(M$23:M1028)</f>
        <v>4.98482184520851</v>
      </c>
      <c r="B1028" s="0" t="n">
        <f aca="false">C1028*3600/1609.344</f>
        <v>70.376215103896</v>
      </c>
      <c r="C1028" s="0" t="n">
        <f aca="false">G1028</f>
        <v>31.4609832000457</v>
      </c>
      <c r="D1028" s="0" t="n">
        <f aca="false">(C1028+C1027)/2</f>
        <v>31.4619970985045</v>
      </c>
      <c r="E1028" s="0" t="n">
        <f aca="false">F1028*$F$9</f>
        <v>7.72634224242448</v>
      </c>
      <c r="F1028" s="0" t="n">
        <f aca="false">(C1027-C1028)/0.5</f>
        <v>0.00405559383515453</v>
      </c>
      <c r="G1028" s="0" t="n">
        <f aca="false">G1027-L1027</f>
        <v>31.4609832000457</v>
      </c>
      <c r="H1028" s="0" t="n">
        <f aca="false">G1028*G1028</f>
        <v>989.793463913557</v>
      </c>
      <c r="I1028" s="0" t="n">
        <f aca="false">1000*COUNT(Q$24:Q1028)/N$16</f>
        <v>161.731573865465</v>
      </c>
      <c r="J1028" s="0" t="n">
        <f aca="false">$F$22*H1028+$E$22*G1028+$D$22</f>
        <v>755.18849372507</v>
      </c>
      <c r="K1028" s="0" t="n">
        <f aca="false">J1028/$F$9</f>
        <v>0.396402036491974</v>
      </c>
      <c r="L1028" s="0" t="n">
        <f aca="false">K1028*M1028</f>
        <v>0.00202774094808077</v>
      </c>
      <c r="M1028" s="0" t="n">
        <f aca="false">N1028</f>
        <v>0.00511536460817812</v>
      </c>
      <c r="N1028" s="0" t="n">
        <f aca="false">3600/(B1028*N$15)</f>
        <v>0.00511536460817812</v>
      </c>
      <c r="O1028" s="0" t="n">
        <f aca="false">ROUND(A1028*P$13,0)</f>
        <v>1246205</v>
      </c>
      <c r="P1028" s="0" t="n">
        <f aca="false">O1028-O1027</f>
        <v>1278</v>
      </c>
      <c r="Q1028" s="0" t="n">
        <f aca="false">F$9*(Q$23-P$13*1000/(P1028*N$16))*P$13/SUM(P$24:P1028)</f>
        <v>782.779895573877</v>
      </c>
      <c r="R1028" s="0" t="n">
        <f aca="false">F$9*((Q$23^2 - (P$13*1000/(P1028*N$16))^2)/2)/(1000*COUNT(Q$24:Q1028)/N$16)</f>
        <v>783.436684040943</v>
      </c>
    </row>
    <row r="1029" customFormat="false" ht="13.8" hidden="false" customHeight="false" outlineLevel="0" collapsed="false">
      <c r="A1029" s="0" t="n">
        <f aca="false">SUM(M$23:M1029)</f>
        <v>4.98993753953629</v>
      </c>
      <c r="B1029" s="0" t="n">
        <f aca="false">C1029*3600/1609.344</f>
        <v>70.3716791765784</v>
      </c>
      <c r="C1029" s="0" t="n">
        <f aca="false">G1029</f>
        <v>31.4589554590976</v>
      </c>
      <c r="D1029" s="0" t="n">
        <f aca="false">(C1029+C1028)/2</f>
        <v>31.4599693295716</v>
      </c>
      <c r="E1029" s="0" t="n">
        <f aca="false">F1029*$F$9</f>
        <v>7.72612898660535</v>
      </c>
      <c r="F1029" s="0" t="n">
        <f aca="false">(C1028-C1029)/0.5</f>
        <v>0.00405548189615956</v>
      </c>
      <c r="G1029" s="0" t="n">
        <f aca="false">G1028-L1028</f>
        <v>31.4589554590976</v>
      </c>
      <c r="H1029" s="0" t="n">
        <f aca="false">G1029*G1029</f>
        <v>989.665878577487</v>
      </c>
      <c r="I1029" s="0" t="n">
        <f aca="false">1000*COUNT(Q$24:Q1029)/N$16</f>
        <v>161.892500804635</v>
      </c>
      <c r="J1029" s="0" t="n">
        <f aca="false">$F$22*H1029+$E$22*G1029+$D$22</f>
        <v>755.118978479155</v>
      </c>
      <c r="K1029" s="0" t="n">
        <f aca="false">J1029/$F$9</f>
        <v>0.396365547608368</v>
      </c>
      <c r="L1029" s="0" t="n">
        <f aca="false">K1029*M1029</f>
        <v>0.00202768498362768</v>
      </c>
      <c r="M1029" s="0" t="n">
        <f aca="false">N1029</f>
        <v>0.00511569432778034</v>
      </c>
      <c r="N1029" s="0" t="n">
        <f aca="false">3600/(B1029*N$15)</f>
        <v>0.00511569432778034</v>
      </c>
      <c r="O1029" s="0" t="n">
        <f aca="false">ROUND(A1029*P$13,0)</f>
        <v>1247484</v>
      </c>
      <c r="P1029" s="0" t="n">
        <f aca="false">O1029-O1028</f>
        <v>1279</v>
      </c>
      <c r="Q1029" s="0" t="n">
        <f aca="false">F$9*(Q$23-P$13*1000/(P1029*N$16))*P$13/SUM(P$24:P1029)</f>
        <v>791.382672384984</v>
      </c>
      <c r="R1029" s="0" t="n">
        <f aca="false">F$9*((Q$23^2 - (P$13*1000/(P1029*N$16))^2)/2)/(1000*COUNT(Q$24:Q1029)/N$16)</f>
        <v>791.772322594514</v>
      </c>
    </row>
    <row r="1030" customFormat="false" ht="13.8" hidden="false" customHeight="false" outlineLevel="0" collapsed="false">
      <c r="A1030" s="0" t="n">
        <f aca="false">SUM(M$23:M1030)</f>
        <v>4.99505356361708</v>
      </c>
      <c r="B1030" s="0" t="n">
        <f aca="false">C1030*3600/1609.344</f>
        <v>70.3671433744497</v>
      </c>
      <c r="C1030" s="0" t="n">
        <f aca="false">G1030</f>
        <v>31.456927774114</v>
      </c>
      <c r="D1030" s="0" t="n">
        <f aca="false">(C1030+C1029)/2</f>
        <v>31.4579416166058</v>
      </c>
      <c r="E1030" s="0" t="n">
        <f aca="false">F1030*$F$9</f>
        <v>7.72591575000821</v>
      </c>
      <c r="F1030" s="0" t="n">
        <f aca="false">(C1029-C1030)/0.5</f>
        <v>0.00405536996725431</v>
      </c>
      <c r="G1030" s="0" t="n">
        <f aca="false">G1029-L1029</f>
        <v>31.456927774114</v>
      </c>
      <c r="H1030" s="0" t="n">
        <f aca="false">G1030*G1030</f>
        <v>989.538304985824</v>
      </c>
      <c r="I1030" s="0" t="n">
        <f aca="false">1000*COUNT(Q$24:Q1030)/N$16</f>
        <v>162.053427743804</v>
      </c>
      <c r="J1030" s="0" t="n">
        <f aca="false">$F$22*H1030+$E$22*G1030+$D$22</f>
        <v>755.04946914195</v>
      </c>
      <c r="K1030" s="0" t="n">
        <f aca="false">J1030/$F$9</f>
        <v>0.396329061826272</v>
      </c>
      <c r="L1030" s="0" t="n">
        <f aca="false">K1030*M1030</f>
        <v>0.00202762902421963</v>
      </c>
      <c r="M1030" s="0" t="n">
        <f aca="false">N1030</f>
        <v>0.00511602408078876</v>
      </c>
      <c r="N1030" s="0" t="n">
        <f aca="false">3600/(B1030*N$15)</f>
        <v>0.00511602408078876</v>
      </c>
      <c r="O1030" s="0" t="n">
        <f aca="false">ROUND(A1030*P$13,0)</f>
        <v>1248763</v>
      </c>
      <c r="P1030" s="0" t="n">
        <f aca="false">O1030-O1029</f>
        <v>1279</v>
      </c>
      <c r="Q1030" s="0" t="n">
        <f aca="false">F$9*(Q$23-P$13*1000/(P1030*N$16))*P$13/SUM(P$24:P1030)</f>
        <v>790.571347876338</v>
      </c>
      <c r="R1030" s="0" t="n">
        <f aca="false">F$9*((Q$23^2 - (P$13*1000/(P1030*N$16))^2)/2)/(1000*COUNT(Q$24:Q1030)/N$16)</f>
        <v>790.986054151024</v>
      </c>
    </row>
    <row r="1031" customFormat="false" ht="13.8" hidden="false" customHeight="false" outlineLevel="0" collapsed="false">
      <c r="A1031" s="0" t="n">
        <f aca="false">SUM(M$23:M1031)</f>
        <v>5.00016991748429</v>
      </c>
      <c r="B1031" s="0" t="n">
        <f aca="false">C1031*3600/1609.344</f>
        <v>70.3626076974986</v>
      </c>
      <c r="C1031" s="0" t="n">
        <f aca="false">G1031</f>
        <v>31.4549001450898</v>
      </c>
      <c r="D1031" s="0" t="n">
        <f aca="false">(C1031+C1030)/2</f>
        <v>31.4559139596019</v>
      </c>
      <c r="E1031" s="0" t="n">
        <f aca="false">F1031*$F$9</f>
        <v>7.72570253263303</v>
      </c>
      <c r="F1031" s="0" t="n">
        <f aca="false">(C1030-C1031)/0.5</f>
        <v>0.00405525804843876</v>
      </c>
      <c r="G1031" s="0" t="n">
        <f aca="false">G1030-L1030</f>
        <v>31.4549001450898</v>
      </c>
      <c r="H1031" s="0" t="n">
        <f aca="false">G1031*G1031</f>
        <v>989.410743137568</v>
      </c>
      <c r="I1031" s="0" t="n">
        <f aca="false">1000*COUNT(Q$24:Q1031)/N$16</f>
        <v>162.214354682974</v>
      </c>
      <c r="J1031" s="0" t="n">
        <f aca="false">$F$22*H1031+$E$22*G1031+$D$22</f>
        <v>754.979965712952</v>
      </c>
      <c r="K1031" s="0" t="n">
        <f aca="false">J1031/$F$9</f>
        <v>0.396292579145422</v>
      </c>
      <c r="L1031" s="0" t="n">
        <f aca="false">K1031*M1031</f>
        <v>0.00202757306985687</v>
      </c>
      <c r="M1031" s="0" t="n">
        <f aca="false">N1031</f>
        <v>0.00511635386720891</v>
      </c>
      <c r="N1031" s="0" t="n">
        <f aca="false">3600/(B1031*N$15)</f>
        <v>0.00511635386720891</v>
      </c>
      <c r="O1031" s="0" t="n">
        <f aca="false">ROUND(A1031*P$13,0)</f>
        <v>1250042</v>
      </c>
      <c r="P1031" s="0" t="n">
        <f aca="false">O1031-O1030</f>
        <v>1279</v>
      </c>
      <c r="Q1031" s="0" t="n">
        <f aca="false">F$9*(Q$23-P$13*1000/(P1031*N$16))*P$13/SUM(P$24:P1031)</f>
        <v>789.761685201689</v>
      </c>
      <c r="R1031" s="0" t="n">
        <f aca="false">F$9*((Q$23^2 - (P$13*1000/(P1031*N$16))^2)/2)/(1000*COUNT(Q$24:Q1031)/N$16)</f>
        <v>790.201345763969</v>
      </c>
    </row>
    <row r="1032" customFormat="false" ht="13.8" hidden="false" customHeight="false" outlineLevel="0" collapsed="false">
      <c r="A1032" s="0" t="n">
        <f aca="false">SUM(M$23:M1032)</f>
        <v>5.00528660117134</v>
      </c>
      <c r="B1032" s="0" t="n">
        <f aca="false">C1032*3600/1609.344</f>
        <v>70.3580721457138</v>
      </c>
      <c r="C1032" s="0" t="n">
        <f aca="false">G1032</f>
        <v>31.4528725720199</v>
      </c>
      <c r="D1032" s="0" t="n">
        <f aca="false">(C1032+C1031)/2</f>
        <v>31.4538863585548</v>
      </c>
      <c r="E1032" s="0" t="n">
        <f aca="false">F1032*$F$9</f>
        <v>7.72548933447984</v>
      </c>
      <c r="F1032" s="0" t="n">
        <f aca="false">(C1031-C1032)/0.5</f>
        <v>0.00405514613971292</v>
      </c>
      <c r="G1032" s="0" t="n">
        <f aca="false">G1031-L1031</f>
        <v>31.4528725720199</v>
      </c>
      <c r="H1032" s="0" t="n">
        <f aca="false">G1032*G1032</f>
        <v>989.283193031722</v>
      </c>
      <c r="I1032" s="0" t="n">
        <f aca="false">1000*COUNT(Q$24:Q1032)/N$16</f>
        <v>162.375281622144</v>
      </c>
      <c r="J1032" s="0" t="n">
        <f aca="false">$F$22*H1032+$E$22*G1032+$D$22</f>
        <v>754.910468191658</v>
      </c>
      <c r="K1032" s="0" t="n">
        <f aca="false">J1032/$F$9</f>
        <v>0.396256099565554</v>
      </c>
      <c r="L1032" s="0" t="n">
        <f aca="false">K1032*M1032</f>
        <v>0.00202751712053966</v>
      </c>
      <c r="M1032" s="0" t="n">
        <f aca="false">N1032</f>
        <v>0.00511668368704629</v>
      </c>
      <c r="N1032" s="0" t="n">
        <f aca="false">3600/(B1032*N$15)</f>
        <v>0.00511668368704629</v>
      </c>
      <c r="O1032" s="0" t="n">
        <f aca="false">ROUND(A1032*P$13,0)</f>
        <v>1251322</v>
      </c>
      <c r="P1032" s="0" t="n">
        <f aca="false">O1032-O1031</f>
        <v>1280</v>
      </c>
      <c r="Q1032" s="0" t="n">
        <f aca="false">F$9*(Q$23-P$13*1000/(P1032*N$16))*P$13/SUM(P$24:P1032)</f>
        <v>798.315623888752</v>
      </c>
      <c r="R1032" s="0" t="n">
        <f aca="false">F$9*((Q$23^2 - (P$13*1000/(P1032*N$16))^2)/2)/(1000*COUNT(Q$24:Q1032)/N$16)</f>
        <v>798.484206087367</v>
      </c>
    </row>
    <row r="1033" customFormat="false" ht="13.8" hidden="false" customHeight="false" outlineLevel="0" collapsed="false">
      <c r="A1033" s="0" t="n">
        <f aca="false">SUM(M$23:M1033)</f>
        <v>5.01040361471164</v>
      </c>
      <c r="B1033" s="0" t="n">
        <f aca="false">C1033*3600/1609.344</f>
        <v>70.3535367190841</v>
      </c>
      <c r="C1033" s="0" t="n">
        <f aca="false">G1033</f>
        <v>31.4508450548994</v>
      </c>
      <c r="D1033" s="0" t="n">
        <f aca="false">(C1033+C1032)/2</f>
        <v>31.4518588134596</v>
      </c>
      <c r="E1033" s="0" t="n">
        <f aca="false">F1033*$F$9</f>
        <v>7.72527615554862</v>
      </c>
      <c r="F1033" s="0" t="n">
        <f aca="false">(C1032-C1033)/0.5</f>
        <v>0.00405503424107678</v>
      </c>
      <c r="G1033" s="0" t="n">
        <f aca="false">G1032-L1032</f>
        <v>31.4508450548994</v>
      </c>
      <c r="H1033" s="0" t="n">
        <f aca="false">G1033*G1033</f>
        <v>989.155654667288</v>
      </c>
      <c r="I1033" s="0" t="n">
        <f aca="false">1000*COUNT(Q$24:Q1033)/N$16</f>
        <v>162.536208561313</v>
      </c>
      <c r="J1033" s="0" t="n">
        <f aca="false">$F$22*H1033+$E$22*G1033+$D$22</f>
        <v>754.840976577564</v>
      </c>
      <c r="K1033" s="0" t="n">
        <f aca="false">J1033/$F$9</f>
        <v>0.396219623086404</v>
      </c>
      <c r="L1033" s="0" t="n">
        <f aca="false">K1033*M1033</f>
        <v>0.00202746117626824</v>
      </c>
      <c r="M1033" s="0" t="n">
        <f aca="false">N1033</f>
        <v>0.00511701354030644</v>
      </c>
      <c r="N1033" s="0" t="n">
        <f aca="false">3600/(B1033*N$15)</f>
        <v>0.00511701354030644</v>
      </c>
      <c r="O1033" s="0" t="n">
        <f aca="false">ROUND(A1033*P$13,0)</f>
        <v>1252601</v>
      </c>
      <c r="P1033" s="0" t="n">
        <f aca="false">O1033-O1032</f>
        <v>1279</v>
      </c>
      <c r="Q1033" s="0" t="n">
        <f aca="false">F$9*(Q$23-P$13*1000/(P1033*N$16))*P$13/SUM(P$24:P1033)</f>
        <v>788.146695160582</v>
      </c>
      <c r="R1033" s="0" t="n">
        <f aca="false">F$9*((Q$23^2 - (P$13*1000/(P1033*N$16))^2)/2)/(1000*COUNT(Q$24:Q1033)/N$16)</f>
        <v>788.636590623842</v>
      </c>
    </row>
    <row r="1034" customFormat="false" ht="13.8" hidden="false" customHeight="false" outlineLevel="0" collapsed="false">
      <c r="A1034" s="0" t="n">
        <f aca="false">SUM(M$23:M1034)</f>
        <v>5.01552095813864</v>
      </c>
      <c r="B1034" s="0" t="n">
        <f aca="false">C1034*3600/1609.344</f>
        <v>70.3490014175982</v>
      </c>
      <c r="C1034" s="0" t="n">
        <f aca="false">G1034</f>
        <v>31.4488175937231</v>
      </c>
      <c r="D1034" s="0" t="n">
        <f aca="false">(C1034+C1033)/2</f>
        <v>31.4498313243112</v>
      </c>
      <c r="E1034" s="0" t="n">
        <f aca="false">F1034*$F$9</f>
        <v>7.72506299585291</v>
      </c>
      <c r="F1034" s="0" t="n">
        <f aca="false">(C1033-C1034)/0.5</f>
        <v>0.00405492235253746</v>
      </c>
      <c r="G1034" s="0" t="n">
        <f aca="false">G1033-L1033</f>
        <v>31.4488175937231</v>
      </c>
      <c r="H1034" s="0" t="n">
        <f aca="false">G1034*G1034</f>
        <v>989.028128043268</v>
      </c>
      <c r="I1034" s="0" t="n">
        <f aca="false">1000*COUNT(Q$24:Q1034)/N$16</f>
        <v>162.697135500483</v>
      </c>
      <c r="J1034" s="0" t="n">
        <f aca="false">$F$22*H1034+$E$22*G1034+$D$22</f>
        <v>754.771490870167</v>
      </c>
      <c r="K1034" s="0" t="n">
        <f aca="false">J1034/$F$9</f>
        <v>0.396183149707707</v>
      </c>
      <c r="L1034" s="0" t="n">
        <f aca="false">K1034*M1034</f>
        <v>0.00202740523704287</v>
      </c>
      <c r="M1034" s="0" t="n">
        <f aca="false">N1034</f>
        <v>0.00511734342699489</v>
      </c>
      <c r="N1034" s="0" t="n">
        <f aca="false">3600/(B1034*N$15)</f>
        <v>0.00511734342699489</v>
      </c>
      <c r="O1034" s="0" t="n">
        <f aca="false">ROUND(A1034*P$13,0)</f>
        <v>1253880</v>
      </c>
      <c r="P1034" s="0" t="n">
        <f aca="false">O1034-O1033</f>
        <v>1279</v>
      </c>
      <c r="Q1034" s="0" t="n">
        <f aca="false">F$9*(Q$23-P$13*1000/(P1034*N$16))*P$13/SUM(P$24:P1034)</f>
        <v>787.341988752632</v>
      </c>
      <c r="R1034" s="0" t="n">
        <f aca="false">F$9*((Q$23^2 - (P$13*1000/(P1034*N$16))^2)/2)/(1000*COUNT(Q$24:Q1034)/N$16)</f>
        <v>787.856534648943</v>
      </c>
    </row>
    <row r="1035" customFormat="false" ht="13.8" hidden="false" customHeight="false" outlineLevel="0" collapsed="false">
      <c r="A1035" s="0" t="n">
        <f aca="false">SUM(M$23:M1035)</f>
        <v>5.02063863148576</v>
      </c>
      <c r="B1035" s="0" t="n">
        <f aca="false">C1035*3600/1609.344</f>
        <v>70.3444662412448</v>
      </c>
      <c r="C1035" s="0" t="n">
        <f aca="false">G1035</f>
        <v>31.4467901884861</v>
      </c>
      <c r="D1035" s="0" t="n">
        <f aca="false">(C1035+C1034)/2</f>
        <v>31.4478038911046</v>
      </c>
      <c r="E1035" s="0" t="n">
        <f aca="false">F1035*$F$9</f>
        <v>7.72484985537918</v>
      </c>
      <c r="F1035" s="0" t="n">
        <f aca="false">(C1034-C1035)/0.5</f>
        <v>0.00405481047408784</v>
      </c>
      <c r="G1035" s="0" t="n">
        <f aca="false">G1034-L1034</f>
        <v>31.4467901884861</v>
      </c>
      <c r="H1035" s="0" t="n">
        <f aca="false">G1035*G1035</f>
        <v>988.900613158663</v>
      </c>
      <c r="I1035" s="0" t="n">
        <f aca="false">1000*COUNT(Q$24:Q1035)/N$16</f>
        <v>162.858062439652</v>
      </c>
      <c r="J1035" s="0" t="n">
        <f aca="false">$F$22*H1035+$E$22*G1035+$D$22</f>
        <v>754.702011068964</v>
      </c>
      <c r="K1035" s="0" t="n">
        <f aca="false">J1035/$F$9</f>
        <v>0.3961466794292</v>
      </c>
      <c r="L1035" s="0" t="n">
        <f aca="false">K1035*M1035</f>
        <v>0.00202734930286377</v>
      </c>
      <c r="M1035" s="0" t="n">
        <f aca="false">N1035</f>
        <v>0.00511767334711714</v>
      </c>
      <c r="N1035" s="0" t="n">
        <f aca="false">3600/(B1035*N$15)</f>
        <v>0.00511767334711714</v>
      </c>
      <c r="O1035" s="0" t="n">
        <f aca="false">ROUND(A1035*P$13,0)</f>
        <v>1255160</v>
      </c>
      <c r="P1035" s="0" t="n">
        <f aca="false">O1035-O1034</f>
        <v>1280</v>
      </c>
      <c r="Q1035" s="0" t="n">
        <f aca="false">F$9*(Q$23-P$13*1000/(P1035*N$16))*P$13/SUM(P$24:P1035)</f>
        <v>795.872216312366</v>
      </c>
      <c r="R1035" s="0" t="n">
        <f aca="false">F$9*((Q$23^2 - (P$13*1000/(P1035*N$16))^2)/2)/(1000*COUNT(Q$24:Q1035)/N$16)</f>
        <v>796.117158045607</v>
      </c>
    </row>
    <row r="1036" customFormat="false" ht="13.8" hidden="false" customHeight="false" outlineLevel="0" collapsed="false">
      <c r="A1036" s="0" t="n">
        <f aca="false">SUM(M$23:M1036)</f>
        <v>5.02575663478643</v>
      </c>
      <c r="B1036" s="0" t="n">
        <f aca="false">C1036*3600/1609.344</f>
        <v>70.3399311900125</v>
      </c>
      <c r="C1036" s="0" t="n">
        <f aca="false">G1036</f>
        <v>31.4447628391832</v>
      </c>
      <c r="D1036" s="0" t="n">
        <f aca="false">(C1036+C1035)/2</f>
        <v>31.4457765138346</v>
      </c>
      <c r="E1036" s="0" t="n">
        <f aca="false">F1036*$F$9</f>
        <v>7.72463673412743</v>
      </c>
      <c r="F1036" s="0" t="n">
        <f aca="false">(C1035-C1036)/0.5</f>
        <v>0.00405469860572794</v>
      </c>
      <c r="G1036" s="0" t="n">
        <f aca="false">G1035-L1035</f>
        <v>31.4447628391832</v>
      </c>
      <c r="H1036" s="0" t="n">
        <f aca="false">G1036*G1036</f>
        <v>988.773110012476</v>
      </c>
      <c r="I1036" s="0" t="n">
        <f aca="false">1000*COUNT(Q$24:Q1036)/N$16</f>
        <v>163.018989378822</v>
      </c>
      <c r="J1036" s="0" t="n">
        <f aca="false">$F$22*H1036+$E$22*G1036+$D$22</f>
        <v>754.632537173453</v>
      </c>
      <c r="K1036" s="0" t="n">
        <f aca="false">J1036/$F$9</f>
        <v>0.396110212250618</v>
      </c>
      <c r="L1036" s="0" t="n">
        <f aca="false">K1036*M1036</f>
        <v>0.00202729337373122</v>
      </c>
      <c r="M1036" s="0" t="n">
        <f aca="false">N1036</f>
        <v>0.00511800330067875</v>
      </c>
      <c r="N1036" s="0" t="n">
        <f aca="false">3600/(B1036*N$15)</f>
        <v>0.00511800330067875</v>
      </c>
      <c r="O1036" s="0" t="n">
        <f aca="false">ROUND(A1036*P$13,0)</f>
        <v>1256439</v>
      </c>
      <c r="P1036" s="0" t="n">
        <f aca="false">O1036-O1035</f>
        <v>1279</v>
      </c>
      <c r="Q1036" s="0" t="n">
        <f aca="false">F$9*(Q$23-P$13*1000/(P1036*N$16))*P$13/SUM(P$24:P1036)</f>
        <v>785.736869608614</v>
      </c>
      <c r="R1036" s="0" t="n">
        <f aca="false">F$9*((Q$23^2 - (P$13*1000/(P1036*N$16))^2)/2)/(1000*COUNT(Q$24:Q1036)/N$16)</f>
        <v>786.301042971452</v>
      </c>
    </row>
    <row r="1037" customFormat="false" ht="13.8" hidden="false" customHeight="false" outlineLevel="0" collapsed="false">
      <c r="A1037" s="0" t="n">
        <f aca="false">SUM(M$23:M1037)</f>
        <v>5.03087496807412</v>
      </c>
      <c r="B1037" s="0" t="n">
        <f aca="false">C1037*3600/1609.344</f>
        <v>70.3353962638902</v>
      </c>
      <c r="C1037" s="0" t="n">
        <f aca="false">G1037</f>
        <v>31.4427355458095</v>
      </c>
      <c r="D1037" s="0" t="n">
        <f aca="false">(C1037+C1036)/2</f>
        <v>31.4437491924963</v>
      </c>
      <c r="E1037" s="0" t="n">
        <f aca="false">F1037*$F$9</f>
        <v>7.72442363211119</v>
      </c>
      <c r="F1037" s="0" t="n">
        <f aca="false">(C1036-C1037)/0.5</f>
        <v>0.00405458674746484</v>
      </c>
      <c r="G1037" s="0" t="n">
        <f aca="false">G1036-L1036</f>
        <v>31.4427355458095</v>
      </c>
      <c r="H1037" s="0" t="n">
        <f aca="false">G1037*G1037</f>
        <v>988.64561860371</v>
      </c>
      <c r="I1037" s="0" t="n">
        <f aca="false">1000*COUNT(Q$24:Q1037)/N$16</f>
        <v>163.179916317992</v>
      </c>
      <c r="J1037" s="0" t="n">
        <f aca="false">$F$22*H1037+$E$22*G1037+$D$22</f>
        <v>754.563069183129</v>
      </c>
      <c r="K1037" s="0" t="n">
        <f aca="false">J1037/$F$9</f>
        <v>0.396073748171697</v>
      </c>
      <c r="L1037" s="0" t="n">
        <f aca="false">K1037*M1037</f>
        <v>0.00202723744964545</v>
      </c>
      <c r="M1037" s="0" t="n">
        <f aca="false">N1037</f>
        <v>0.00511833328768523</v>
      </c>
      <c r="N1037" s="0" t="n">
        <f aca="false">3600/(B1037*N$15)</f>
        <v>0.00511833328768523</v>
      </c>
      <c r="O1037" s="0" t="n">
        <f aca="false">ROUND(A1037*P$13,0)</f>
        <v>1257719</v>
      </c>
      <c r="P1037" s="0" t="n">
        <f aca="false">O1037-O1036</f>
        <v>1280</v>
      </c>
      <c r="Q1037" s="0" t="n">
        <f aca="false">F$9*(Q$23-P$13*1000/(P1037*N$16))*P$13/SUM(P$24:P1037)</f>
        <v>794.251359802004</v>
      </c>
      <c r="R1037" s="0" t="n">
        <f aca="false">F$9*((Q$23^2 - (P$13*1000/(P1037*N$16))^2)/2)/(1000*COUNT(Q$24:Q1037)/N$16)</f>
        <v>794.546907240783</v>
      </c>
    </row>
    <row r="1038" customFormat="false" ht="13.8" hidden="false" customHeight="false" outlineLevel="0" collapsed="false">
      <c r="A1038" s="0" t="n">
        <f aca="false">SUM(M$23:M1038)</f>
        <v>5.03599363138226</v>
      </c>
      <c r="B1038" s="0" t="n">
        <f aca="false">C1038*3600/1609.344</f>
        <v>70.3308614628664</v>
      </c>
      <c r="C1038" s="0" t="n">
        <f aca="false">G1038</f>
        <v>31.4407083083598</v>
      </c>
      <c r="D1038" s="0" t="n">
        <f aca="false">(C1038+C1037)/2</f>
        <v>31.4417219270846</v>
      </c>
      <c r="E1038" s="0" t="n">
        <f aca="false">F1038*$F$9</f>
        <v>7.72421054931692</v>
      </c>
      <c r="F1038" s="0" t="n">
        <f aca="false">(C1037-C1038)/0.5</f>
        <v>0.00405447489929145</v>
      </c>
      <c r="G1038" s="0" t="n">
        <f aca="false">G1037-L1037</f>
        <v>31.4407083083598</v>
      </c>
      <c r="H1038" s="0" t="n">
        <f aca="false">G1038*G1038</f>
        <v>988.518138931366</v>
      </c>
      <c r="I1038" s="0" t="n">
        <f aca="false">1000*COUNT(Q$24:Q1038)/N$16</f>
        <v>163.340843257161</v>
      </c>
      <c r="J1038" s="0" t="n">
        <f aca="false">$F$22*H1038+$E$22*G1038+$D$22</f>
        <v>754.49360709749</v>
      </c>
      <c r="K1038" s="0" t="n">
        <f aca="false">J1038/$F$9</f>
        <v>0.396037287192173</v>
      </c>
      <c r="L1038" s="0" t="n">
        <f aca="false">K1038*M1038</f>
        <v>0.00202718153060671</v>
      </c>
      <c r="M1038" s="0" t="n">
        <f aca="false">N1038</f>
        <v>0.00511866330814211</v>
      </c>
      <c r="N1038" s="0" t="n">
        <f aca="false">3600/(B1038*N$15)</f>
        <v>0.00511866330814211</v>
      </c>
      <c r="O1038" s="0" t="n">
        <f aca="false">ROUND(A1038*P$13,0)</f>
        <v>1258998</v>
      </c>
      <c r="P1038" s="0" t="n">
        <f aca="false">O1038-O1037</f>
        <v>1279</v>
      </c>
      <c r="Q1038" s="0" t="n">
        <f aca="false">F$9*(Q$23-P$13*1000/(P1038*N$16))*P$13/SUM(P$24:P1038)</f>
        <v>784.138281719837</v>
      </c>
      <c r="R1038" s="0" t="n">
        <f aca="false">F$9*((Q$23^2 - (P$13*1000/(P1038*N$16))^2)/2)/(1000*COUNT(Q$24:Q1038)/N$16)</f>
        <v>784.751681310424</v>
      </c>
    </row>
    <row r="1039" customFormat="false" ht="13.8" hidden="false" customHeight="false" outlineLevel="0" collapsed="false">
      <c r="A1039" s="0" t="n">
        <f aca="false">SUM(M$23:M1039)</f>
        <v>5.04111262474432</v>
      </c>
      <c r="B1039" s="0" t="n">
        <f aca="false">C1039*3600/1609.344</f>
        <v>70.32632678693</v>
      </c>
      <c r="C1039" s="0" t="n">
        <f aca="false">G1039</f>
        <v>31.4386811268292</v>
      </c>
      <c r="D1039" s="0" t="n">
        <f aca="false">(C1039+C1038)/2</f>
        <v>31.4396947175945</v>
      </c>
      <c r="E1039" s="0" t="n">
        <f aca="false">F1039*$F$9</f>
        <v>7.72399748575817</v>
      </c>
      <c r="F1039" s="0" t="n">
        <f aca="false">(C1038-C1039)/0.5</f>
        <v>0.00405436306121487</v>
      </c>
      <c r="G1039" s="0" t="n">
        <f aca="false">G1038-L1038</f>
        <v>31.4386811268292</v>
      </c>
      <c r="H1039" s="0" t="n">
        <f aca="false">G1039*G1039</f>
        <v>988.390670994447</v>
      </c>
      <c r="I1039" s="0" t="n">
        <f aca="false">1000*COUNT(Q$24:Q1039)/N$16</f>
        <v>163.501770196331</v>
      </c>
      <c r="J1039" s="0" t="n">
        <f aca="false">$F$22*H1039+$E$22*G1039+$D$22</f>
        <v>754.424150916033</v>
      </c>
      <c r="K1039" s="0" t="n">
        <f aca="false">J1039/$F$9</f>
        <v>0.396000829311782</v>
      </c>
      <c r="L1039" s="0" t="n">
        <f aca="false">K1039*M1039</f>
        <v>0.00202712561661526</v>
      </c>
      <c r="M1039" s="0" t="n">
        <f aca="false">N1039</f>
        <v>0.00511899336205492</v>
      </c>
      <c r="N1039" s="0" t="n">
        <f aca="false">3600/(B1039*N$15)</f>
        <v>0.00511899336205492</v>
      </c>
      <c r="O1039" s="0" t="n">
        <f aca="false">ROUND(A1039*P$13,0)</f>
        <v>1260278</v>
      </c>
      <c r="P1039" s="0" t="n">
        <f aca="false">O1039-O1038</f>
        <v>1280</v>
      </c>
      <c r="Q1039" s="0" t="n">
        <f aca="false">F$9*(Q$23-P$13*1000/(P1039*N$16))*P$13/SUM(P$24:P1039)</f>
        <v>792.637091877592</v>
      </c>
      <c r="R1039" s="0" t="n">
        <f aca="false">F$9*((Q$23^2 - (P$13*1000/(P1039*N$16))^2)/2)/(1000*COUNT(Q$24:Q1039)/N$16)</f>
        <v>792.982838525742</v>
      </c>
    </row>
    <row r="1040" customFormat="false" ht="13.8" hidden="false" customHeight="false" outlineLevel="0" collapsed="false">
      <c r="A1040" s="0" t="n">
        <f aca="false">SUM(M$23:M1040)</f>
        <v>5.04623194819375</v>
      </c>
      <c r="B1040" s="0" t="n">
        <f aca="false">C1040*3600/1609.344</f>
        <v>70.3217922360697</v>
      </c>
      <c r="C1040" s="0" t="n">
        <f aca="false">G1040</f>
        <v>31.4366540012126</v>
      </c>
      <c r="D1040" s="0" t="n">
        <f aca="false">(C1040+C1039)/2</f>
        <v>31.4376675640209</v>
      </c>
      <c r="E1040" s="0" t="n">
        <f aca="false">F1040*$F$9</f>
        <v>7.72378444142139</v>
      </c>
      <c r="F1040" s="0" t="n">
        <f aca="false">(C1039-C1040)/0.5</f>
        <v>0.004054251233228</v>
      </c>
      <c r="G1040" s="0" t="n">
        <f aca="false">G1039-L1039</f>
        <v>31.4366540012126</v>
      </c>
      <c r="H1040" s="0" t="n">
        <f aca="false">G1040*G1040</f>
        <v>988.263214791956</v>
      </c>
      <c r="I1040" s="0" t="n">
        <f aca="false">1000*COUNT(Q$24:Q1040)/N$16</f>
        <v>163.6626971355</v>
      </c>
      <c r="J1040" s="0" t="n">
        <f aca="false">$F$22*H1040+$E$22*G1040+$D$22</f>
        <v>754.354700638255</v>
      </c>
      <c r="K1040" s="0" t="n">
        <f aca="false">J1040/$F$9</f>
        <v>0.395964374530261</v>
      </c>
      <c r="L1040" s="0" t="n">
        <f aca="false">K1040*M1040</f>
        <v>0.00202706970767133</v>
      </c>
      <c r="M1040" s="0" t="n">
        <f aca="false">N1040</f>
        <v>0.0051193234494292</v>
      </c>
      <c r="N1040" s="0" t="n">
        <f aca="false">3600/(B1040*N$15)</f>
        <v>0.0051193234494292</v>
      </c>
      <c r="O1040" s="0" t="n">
        <f aca="false">ROUND(A1040*P$13,0)</f>
        <v>1261558</v>
      </c>
      <c r="P1040" s="0" t="n">
        <f aca="false">O1040-O1039</f>
        <v>1280</v>
      </c>
      <c r="Q1040" s="0" t="n">
        <f aca="false">F$9*(Q$23-P$13*1000/(P1040*N$16))*P$13/SUM(P$24:P1040)</f>
        <v>791.83210196393</v>
      </c>
      <c r="R1040" s="0" t="n">
        <f aca="false">F$9*((Q$23^2 - (P$13*1000/(P1040*N$16))^2)/2)/(1000*COUNT(Q$24:Q1040)/N$16)</f>
        <v>792.203111054232</v>
      </c>
    </row>
    <row r="1041" customFormat="false" ht="13.8" hidden="false" customHeight="false" outlineLevel="0" collapsed="false">
      <c r="A1041" s="0" t="n">
        <f aca="false">SUM(M$23:M1041)</f>
        <v>5.05135160176402</v>
      </c>
      <c r="B1041" s="0" t="n">
        <f aca="false">C1041*3600/1609.344</f>
        <v>70.3172578102741</v>
      </c>
      <c r="C1041" s="0" t="n">
        <f aca="false">G1041</f>
        <v>31.4346269315049</v>
      </c>
      <c r="D1041" s="0" t="n">
        <f aca="false">(C1041+C1040)/2</f>
        <v>31.4356404663588</v>
      </c>
      <c r="E1041" s="0" t="n">
        <f aca="false">F1041*$F$9</f>
        <v>7.72357141633367</v>
      </c>
      <c r="F1041" s="0" t="n">
        <f aca="false">(C1040-C1041)/0.5</f>
        <v>0.00405413941534505</v>
      </c>
      <c r="G1041" s="0" t="n">
        <f aca="false">G1040-L1040</f>
        <v>31.4346269315049</v>
      </c>
      <c r="H1041" s="0" t="n">
        <f aca="false">G1041*G1041</f>
        <v>988.135770322894</v>
      </c>
      <c r="I1041" s="0" t="n">
        <f aca="false">1000*COUNT(Q$24:Q1041)/N$16</f>
        <v>163.82362407467</v>
      </c>
      <c r="J1041" s="0" t="n">
        <f aca="false">$F$22*H1041+$E$22*G1041+$D$22</f>
        <v>754.285256263653</v>
      </c>
      <c r="K1041" s="0" t="n">
        <f aca="false">J1041/$F$9</f>
        <v>0.395927922847345</v>
      </c>
      <c r="L1041" s="0" t="n">
        <f aca="false">K1041*M1041</f>
        <v>0.00202701380377519</v>
      </c>
      <c r="M1041" s="0" t="n">
        <f aca="false">N1041</f>
        <v>0.00511965357027049</v>
      </c>
      <c r="N1041" s="0" t="n">
        <f aca="false">3600/(B1041*N$15)</f>
        <v>0.00511965357027049</v>
      </c>
      <c r="O1041" s="0" t="n">
        <f aca="false">ROUND(A1041*P$13,0)</f>
        <v>1262838</v>
      </c>
      <c r="P1041" s="0" t="n">
        <f aca="false">O1041-O1040</f>
        <v>1280</v>
      </c>
      <c r="Q1041" s="0" t="n">
        <f aca="false">F$9*(Q$23-P$13*1000/(P1041*N$16))*P$13/SUM(P$24:P1041)</f>
        <v>791.028745461895</v>
      </c>
      <c r="R1041" s="0" t="n">
        <f aca="false">F$9*((Q$23^2 - (P$13*1000/(P1041*N$16))^2)/2)/(1000*COUNT(Q$24:Q1041)/N$16)</f>
        <v>791.424915463805</v>
      </c>
    </row>
    <row r="1042" customFormat="false" ht="13.8" hidden="false" customHeight="false" outlineLevel="0" collapsed="false">
      <c r="A1042" s="0" t="n">
        <f aca="false">SUM(M$23:M1042)</f>
        <v>5.0564715854886</v>
      </c>
      <c r="B1042" s="0" t="n">
        <f aca="false">C1042*3600/1609.344</f>
        <v>70.3127235095319</v>
      </c>
      <c r="C1042" s="0" t="n">
        <f aca="false">G1042</f>
        <v>31.4325999177011</v>
      </c>
      <c r="D1042" s="0" t="n">
        <f aca="false">(C1042+C1041)/2</f>
        <v>31.433613424603</v>
      </c>
      <c r="E1042" s="0" t="n">
        <f aca="false">F1042*$F$9</f>
        <v>7.72335841046792</v>
      </c>
      <c r="F1042" s="0" t="n">
        <f aca="false">(C1041-C1042)/0.5</f>
        <v>0.0040540276075518</v>
      </c>
      <c r="G1042" s="0" t="n">
        <f aca="false">G1041-L1041</f>
        <v>31.4325999177011</v>
      </c>
      <c r="H1042" s="0" t="n">
        <f aca="false">G1042*G1042</f>
        <v>988.008337586266</v>
      </c>
      <c r="I1042" s="0" t="n">
        <f aca="false">1000*COUNT(Q$24:Q1042)/N$16</f>
        <v>163.98455101384</v>
      </c>
      <c r="J1042" s="0" t="n">
        <f aca="false">$F$22*H1042+$E$22*G1042+$D$22</f>
        <v>754.215817791724</v>
      </c>
      <c r="K1042" s="0" t="n">
        <f aca="false">J1042/$F$9</f>
        <v>0.39589147426277</v>
      </c>
      <c r="L1042" s="0" t="n">
        <f aca="false">K1042*M1042</f>
        <v>0.00202695790492707</v>
      </c>
      <c r="M1042" s="0" t="n">
        <f aca="false">N1042</f>
        <v>0.00511998372458431</v>
      </c>
      <c r="N1042" s="0" t="n">
        <f aca="false">3600/(B1042*N$15)</f>
        <v>0.00511998372458431</v>
      </c>
      <c r="O1042" s="0" t="n">
        <f aca="false">ROUND(A1042*P$13,0)</f>
        <v>1264118</v>
      </c>
      <c r="P1042" s="0" t="n">
        <f aca="false">O1042-O1041</f>
        <v>1280</v>
      </c>
      <c r="Q1042" s="0" t="n">
        <f aca="false">F$9*(Q$23-P$13*1000/(P1042*N$16))*P$13/SUM(P$24:P1042)</f>
        <v>790.227017404974</v>
      </c>
      <c r="R1042" s="0" t="n">
        <f aca="false">F$9*((Q$23^2 - (P$13*1000/(P1042*N$16))^2)/2)/(1000*COUNT(Q$24:Q1042)/N$16)</f>
        <v>790.648247244508</v>
      </c>
    </row>
    <row r="1043" customFormat="false" ht="13.8" hidden="false" customHeight="false" outlineLevel="0" collapsed="false">
      <c r="A1043" s="0" t="n">
        <f aca="false">SUM(M$23:M1043)</f>
        <v>5.06159189940098</v>
      </c>
      <c r="B1043" s="0" t="n">
        <f aca="false">C1043*3600/1609.344</f>
        <v>70.3081893338319</v>
      </c>
      <c r="C1043" s="0" t="n">
        <f aca="false">G1043</f>
        <v>31.4305729597962</v>
      </c>
      <c r="D1043" s="0" t="n">
        <f aca="false">(C1043+C1042)/2</f>
        <v>31.4315864387487</v>
      </c>
      <c r="E1043" s="0" t="n">
        <f aca="false">F1043*$F$9</f>
        <v>7.72314542383768</v>
      </c>
      <c r="F1043" s="0" t="n">
        <f aca="false">(C1042-C1043)/0.5</f>
        <v>0.00405391580985537</v>
      </c>
      <c r="G1043" s="0" t="n">
        <f aca="false">G1042-L1042</f>
        <v>31.4305729597962</v>
      </c>
      <c r="H1043" s="0" t="n">
        <f aca="false">G1043*G1043</f>
        <v>987.880916581073</v>
      </c>
      <c r="I1043" s="0" t="n">
        <f aca="false">1000*COUNT(Q$24:Q1043)/N$16</f>
        <v>164.145477953009</v>
      </c>
      <c r="J1043" s="0" t="n">
        <f aca="false">$F$22*H1043+$E$22*G1043+$D$22</f>
        <v>754.146385221966</v>
      </c>
      <c r="K1043" s="0" t="n">
        <f aca="false">J1043/$F$9</f>
        <v>0.395855028776273</v>
      </c>
      <c r="L1043" s="0" t="n">
        <f aca="false">K1043*M1043</f>
        <v>0.00202690201112723</v>
      </c>
      <c r="M1043" s="0" t="n">
        <f aca="false">N1043</f>
        <v>0.00512031391237621</v>
      </c>
      <c r="N1043" s="0" t="n">
        <f aca="false">3600/(B1043*N$15)</f>
        <v>0.00512031391237621</v>
      </c>
      <c r="O1043" s="0" t="n">
        <f aca="false">ROUND(A1043*P$13,0)</f>
        <v>1265398</v>
      </c>
      <c r="P1043" s="0" t="n">
        <f aca="false">O1043-O1042</f>
        <v>1280</v>
      </c>
      <c r="Q1043" s="0" t="n">
        <f aca="false">F$9*(Q$23-P$13*1000/(P1043*N$16))*P$13/SUM(P$24:P1043)</f>
        <v>789.426912846765</v>
      </c>
      <c r="R1043" s="0" t="n">
        <f aca="false">F$9*((Q$23^2 - (P$13*1000/(P1043*N$16))^2)/2)/(1000*COUNT(Q$24:Q1043)/N$16)</f>
        <v>789.873101904072</v>
      </c>
    </row>
    <row r="1044" customFormat="false" ht="13.8" hidden="false" customHeight="false" outlineLevel="0" collapsed="false">
      <c r="A1044" s="0" t="n">
        <f aca="false">SUM(M$23:M1044)</f>
        <v>5.06671254353463</v>
      </c>
      <c r="B1044" s="0" t="n">
        <f aca="false">C1044*3600/1609.344</f>
        <v>70.3036552831628</v>
      </c>
      <c r="C1044" s="0" t="n">
        <f aca="false">G1044</f>
        <v>31.4285460577851</v>
      </c>
      <c r="D1044" s="0" t="n">
        <f aca="false">(C1044+C1043)/2</f>
        <v>31.4295595087907</v>
      </c>
      <c r="E1044" s="0" t="n">
        <f aca="false">F1044*$F$9</f>
        <v>7.72293245644296</v>
      </c>
      <c r="F1044" s="0" t="n">
        <f aca="false">(C1043-C1044)/0.5</f>
        <v>0.00405380402225575</v>
      </c>
      <c r="G1044" s="0" t="n">
        <f aca="false">G1043-L1043</f>
        <v>31.4285460577851</v>
      </c>
      <c r="H1044" s="0" t="n">
        <f aca="false">G1044*G1044</f>
        <v>987.753507306319</v>
      </c>
      <c r="I1044" s="0" t="n">
        <f aca="false">1000*COUNT(Q$24:Q1044)/N$16</f>
        <v>164.306404892179</v>
      </c>
      <c r="J1044" s="0" t="n">
        <f aca="false">$F$22*H1044+$E$22*G1044+$D$22</f>
        <v>754.076958553875</v>
      </c>
      <c r="K1044" s="0" t="n">
        <f aca="false">J1044/$F$9</f>
        <v>0.395818586387589</v>
      </c>
      <c r="L1044" s="0" t="n">
        <f aca="false">K1044*M1044</f>
        <v>0.00202684612237592</v>
      </c>
      <c r="M1044" s="0" t="n">
        <f aca="false">N1044</f>
        <v>0.00512064413365172</v>
      </c>
      <c r="N1044" s="0" t="n">
        <f aca="false">3600/(B1044*N$15)</f>
        <v>0.00512064413365172</v>
      </c>
      <c r="O1044" s="0" t="n">
        <f aca="false">ROUND(A1044*P$13,0)</f>
        <v>1266678</v>
      </c>
      <c r="P1044" s="0" t="n">
        <f aca="false">O1044-O1043</f>
        <v>1280</v>
      </c>
      <c r="Q1044" s="0" t="n">
        <f aca="false">F$9*(Q$23-P$13*1000/(P1044*N$16))*P$13/SUM(P$24:P1044)</f>
        <v>788.628426860881</v>
      </c>
      <c r="R1044" s="0" t="n">
        <f aca="false">F$9*((Q$23^2 - (P$13*1000/(P1044*N$16))^2)/2)/(1000*COUNT(Q$24:Q1044)/N$16)</f>
        <v>789.099474967829</v>
      </c>
    </row>
    <row r="1045" customFormat="false" ht="13.8" hidden="false" customHeight="false" outlineLevel="0" collapsed="false">
      <c r="A1045" s="0" t="n">
        <f aca="false">SUM(M$23:M1045)</f>
        <v>5.07183351792304</v>
      </c>
      <c r="B1045" s="0" t="n">
        <f aca="false">C1045*3600/1609.344</f>
        <v>70.2991213575132</v>
      </c>
      <c r="C1045" s="0" t="n">
        <f aca="false">G1045</f>
        <v>31.4265192116627</v>
      </c>
      <c r="D1045" s="0" t="n">
        <f aca="false">(C1045+C1044)/2</f>
        <v>31.4275326347239</v>
      </c>
      <c r="E1045" s="0" t="n">
        <f aca="false">F1045*$F$9</f>
        <v>7.72271950828374</v>
      </c>
      <c r="F1045" s="0" t="n">
        <f aca="false">(C1044-C1045)/0.5</f>
        <v>0.00405369224475294</v>
      </c>
      <c r="G1045" s="0" t="n">
        <f aca="false">G1044-L1044</f>
        <v>31.4265192116627</v>
      </c>
      <c r="H1045" s="0" t="n">
        <f aca="false">G1045*G1045</f>
        <v>987.626109761005</v>
      </c>
      <c r="I1045" s="0" t="n">
        <f aca="false">1000*COUNT(Q$24:Q1045)/N$16</f>
        <v>164.467331831349</v>
      </c>
      <c r="J1045" s="0" t="n">
        <f aca="false">$F$22*H1045+$E$22*G1045+$D$22</f>
        <v>754.007537786949</v>
      </c>
      <c r="K1045" s="0" t="n">
        <f aca="false">J1045/$F$9</f>
        <v>0.395782147096454</v>
      </c>
      <c r="L1045" s="0" t="n">
        <f aca="false">K1045*M1045</f>
        <v>0.00202679023867339</v>
      </c>
      <c r="M1045" s="0" t="n">
        <f aca="false">N1045</f>
        <v>0.00512097438841638</v>
      </c>
      <c r="N1045" s="0" t="n">
        <f aca="false">3600/(B1045*N$15)</f>
        <v>0.00512097438841638</v>
      </c>
      <c r="O1045" s="0" t="n">
        <f aca="false">ROUND(A1045*P$13,0)</f>
        <v>1267958</v>
      </c>
      <c r="P1045" s="0" t="n">
        <f aca="false">O1045-O1044</f>
        <v>1280</v>
      </c>
      <c r="Q1045" s="0" t="n">
        <f aca="false">F$9*(Q$23-P$13*1000/(P1045*N$16))*P$13/SUM(P$24:P1045)</f>
        <v>787.831554540847</v>
      </c>
      <c r="R1045" s="0" t="n">
        <f aca="false">F$9*((Q$23^2 - (P$13*1000/(P1045*N$16))^2)/2)/(1000*COUNT(Q$24:Q1045)/N$16)</f>
        <v>788.327361978624</v>
      </c>
    </row>
    <row r="1046" customFormat="false" ht="13.8" hidden="false" customHeight="false" outlineLevel="0" collapsed="false">
      <c r="A1046" s="0" t="n">
        <f aca="false">SUM(M$23:M1046)</f>
        <v>5.07695482259972</v>
      </c>
      <c r="B1046" s="0" t="n">
        <f aca="false">C1046*3600/1609.344</f>
        <v>70.2945875568719</v>
      </c>
      <c r="C1046" s="0" t="n">
        <f aca="false">G1046</f>
        <v>31.424492421424</v>
      </c>
      <c r="D1046" s="0" t="n">
        <f aca="false">(C1046+C1045)/2</f>
        <v>31.4255058165434</v>
      </c>
      <c r="E1046" s="0" t="n">
        <f aca="false">F1046*$F$9</f>
        <v>7.72250657936004</v>
      </c>
      <c r="F1046" s="0" t="n">
        <f aca="false">(C1045-C1046)/0.5</f>
        <v>0.00405358047734694</v>
      </c>
      <c r="G1046" s="0" t="n">
        <f aca="false">G1045-L1045</f>
        <v>31.424492421424</v>
      </c>
      <c r="H1046" s="0" t="n">
        <f aca="false">G1046*G1046</f>
        <v>987.498723944137</v>
      </c>
      <c r="I1046" s="0" t="n">
        <f aca="false">1000*COUNT(Q$24:Q1046)/N$16</f>
        <v>164.628258770518</v>
      </c>
      <c r="J1046" s="0" t="n">
        <f aca="false">$F$22*H1046+$E$22*G1046+$D$22</f>
        <v>753.938122920685</v>
      </c>
      <c r="K1046" s="0" t="n">
        <f aca="false">J1046/$F$9</f>
        <v>0.395745710902605</v>
      </c>
      <c r="L1046" s="0" t="n">
        <f aca="false">K1046*M1046</f>
        <v>0.00202673436001987</v>
      </c>
      <c r="M1046" s="0" t="n">
        <f aca="false">N1046</f>
        <v>0.00512130467667573</v>
      </c>
      <c r="N1046" s="0" t="n">
        <f aca="false">3600/(B1046*N$15)</f>
        <v>0.00512130467667573</v>
      </c>
      <c r="O1046" s="0" t="n">
        <f aca="false">ROUND(A1046*P$13,0)</f>
        <v>1269239</v>
      </c>
      <c r="P1046" s="0" t="n">
        <f aca="false">O1046-O1045</f>
        <v>1281</v>
      </c>
      <c r="Q1046" s="0" t="n">
        <f aca="false">F$9*(Q$23-P$13*1000/(P1046*N$16))*P$13/SUM(P$24:P1046)</f>
        <v>796.25154468782</v>
      </c>
      <c r="R1046" s="0" t="n">
        <f aca="false">F$9*((Q$23^2 - (P$13*1000/(P1046*N$16))^2)/2)/(1000*COUNT(Q$24:Q1046)/N$16)</f>
        <v>796.477768083043</v>
      </c>
    </row>
    <row r="1047" customFormat="false" ht="13.8" hidden="false" customHeight="false" outlineLevel="0" collapsed="false">
      <c r="A1047" s="0" t="n">
        <f aca="false">SUM(M$23:M1047)</f>
        <v>5.08207645759816</v>
      </c>
      <c r="B1047" s="0" t="n">
        <f aca="false">C1047*3600/1609.344</f>
        <v>70.2900538812277</v>
      </c>
      <c r="C1047" s="0" t="n">
        <f aca="false">G1047</f>
        <v>31.422465687064</v>
      </c>
      <c r="D1047" s="0" t="n">
        <f aca="false">(C1047+C1046)/2</f>
        <v>31.423479054244</v>
      </c>
      <c r="E1047" s="0" t="n">
        <f aca="false">F1047*$F$9</f>
        <v>7.72229366967186</v>
      </c>
      <c r="F1047" s="0" t="n">
        <f aca="false">(C1046-C1047)/0.5</f>
        <v>0.00405346872003776</v>
      </c>
      <c r="G1047" s="0" t="n">
        <f aca="false">G1046-L1046</f>
        <v>31.422465687064</v>
      </c>
      <c r="H1047" s="0" t="n">
        <f aca="false">G1047*G1047</f>
        <v>987.371349854716</v>
      </c>
      <c r="I1047" s="0" t="n">
        <f aca="false">1000*COUNT(Q$24:Q1047)/N$16</f>
        <v>164.789185709688</v>
      </c>
      <c r="J1047" s="0" t="n">
        <f aca="false">$F$22*H1047+$E$22*G1047+$D$22</f>
        <v>753.86871395458</v>
      </c>
      <c r="K1047" s="0" t="n">
        <f aca="false">J1047/$F$9</f>
        <v>0.395709277805778</v>
      </c>
      <c r="L1047" s="0" t="n">
        <f aca="false">K1047*M1047</f>
        <v>0.00202667848641564</v>
      </c>
      <c r="M1047" s="0" t="n">
        <f aca="false">N1047</f>
        <v>0.00512163499843532</v>
      </c>
      <c r="N1047" s="0" t="n">
        <f aca="false">3600/(B1047*N$15)</f>
        <v>0.00512163499843532</v>
      </c>
      <c r="O1047" s="0" t="n">
        <f aca="false">ROUND(A1047*P$13,0)</f>
        <v>1270519</v>
      </c>
      <c r="P1047" s="0" t="n">
        <f aca="false">O1047-O1046</f>
        <v>1280</v>
      </c>
      <c r="Q1047" s="0" t="n">
        <f aca="false">F$9*(Q$23-P$13*1000/(P1047*N$16))*P$13/SUM(P$24:P1047)</f>
        <v>786.242011950545</v>
      </c>
      <c r="R1047" s="0" t="n">
        <f aca="false">F$9*((Q$23^2 - (P$13*1000/(P1047*N$16))^2)/2)/(1000*COUNT(Q$24:Q1047)/N$16)</f>
        <v>786.78766009976</v>
      </c>
    </row>
    <row r="1048" customFormat="false" ht="13.8" hidden="false" customHeight="false" outlineLevel="0" collapsed="false">
      <c r="A1048" s="0" t="n">
        <f aca="false">SUM(M$23:M1048)</f>
        <v>5.08719842295186</v>
      </c>
      <c r="B1048" s="0" t="n">
        <f aca="false">C1048*3600/1609.344</f>
        <v>70.2855203305691</v>
      </c>
      <c r="C1048" s="0" t="n">
        <f aca="false">G1048</f>
        <v>31.4204390085776</v>
      </c>
      <c r="D1048" s="0" t="n">
        <f aca="false">(C1048+C1047)/2</f>
        <v>31.4214523478208</v>
      </c>
      <c r="E1048" s="0" t="n">
        <f aca="false">F1048*$F$9</f>
        <v>7.72208077923272</v>
      </c>
      <c r="F1048" s="0" t="n">
        <f aca="false">(C1047-C1048)/0.5</f>
        <v>0.00405335697283249</v>
      </c>
      <c r="G1048" s="0" t="n">
        <f aca="false">G1047-L1047</f>
        <v>31.4204390085776</v>
      </c>
      <c r="H1048" s="0" t="n">
        <f aca="false">G1048*G1048</f>
        <v>987.243987491745</v>
      </c>
      <c r="I1048" s="0" t="n">
        <f aca="false">1000*COUNT(Q$24:Q1048)/N$16</f>
        <v>164.950112648857</v>
      </c>
      <c r="J1048" s="0" t="n">
        <f aca="false">$F$22*H1048+$E$22*G1048+$D$22</f>
        <v>753.799310888133</v>
      </c>
      <c r="K1048" s="0" t="n">
        <f aca="false">J1048/$F$9</f>
        <v>0.395672847805709</v>
      </c>
      <c r="L1048" s="0" t="n">
        <f aca="false">K1048*M1048</f>
        <v>0.00202662261786093</v>
      </c>
      <c r="M1048" s="0" t="n">
        <f aca="false">N1048</f>
        <v>0.00512196535370069</v>
      </c>
      <c r="N1048" s="0" t="n">
        <f aca="false">3600/(B1048*N$15)</f>
        <v>0.00512196535370069</v>
      </c>
      <c r="O1048" s="0" t="n">
        <f aca="false">ROUND(A1048*P$13,0)</f>
        <v>1271800</v>
      </c>
      <c r="P1048" s="0" t="n">
        <f aca="false">O1048-O1047</f>
        <v>1281</v>
      </c>
      <c r="Q1048" s="0" t="n">
        <f aca="false">F$9*(Q$23-P$13*1000/(P1048*N$16))*P$13/SUM(P$24:P1048)</f>
        <v>794.646633460096</v>
      </c>
      <c r="R1048" s="0" t="n">
        <f aca="false">F$9*((Q$23^2 - (P$13*1000/(P1048*N$16))^2)/2)/(1000*COUNT(Q$24:Q1048)/N$16)</f>
        <v>794.92366512093</v>
      </c>
    </row>
    <row r="1049" customFormat="false" ht="13.8" hidden="false" customHeight="false" outlineLevel="0" collapsed="false">
      <c r="A1049" s="0" t="n">
        <f aca="false">SUM(M$23:M1049)</f>
        <v>5.09232071869433</v>
      </c>
      <c r="B1049" s="0" t="n">
        <f aca="false">C1049*3600/1609.344</f>
        <v>70.2809869048849</v>
      </c>
      <c r="C1049" s="0" t="n">
        <f aca="false">G1049</f>
        <v>31.4184123859597</v>
      </c>
      <c r="D1049" s="0" t="n">
        <f aca="false">(C1049+C1048)/2</f>
        <v>31.4194256972687</v>
      </c>
      <c r="E1049" s="0" t="n">
        <f aca="false">F1049*$F$9</f>
        <v>7.7218679080291</v>
      </c>
      <c r="F1049" s="0" t="n">
        <f aca="false">(C1048-C1049)/0.5</f>
        <v>0.00405324523572403</v>
      </c>
      <c r="G1049" s="0" t="n">
        <f aca="false">G1048-L1048</f>
        <v>31.4184123859597</v>
      </c>
      <c r="H1049" s="0" t="n">
        <f aca="false">G1049*G1049</f>
        <v>987.116636854228</v>
      </c>
      <c r="I1049" s="0" t="n">
        <f aca="false">1000*COUNT(Q$24:Q1049)/N$16</f>
        <v>165.111039588027</v>
      </c>
      <c r="J1049" s="0" t="n">
        <f aca="false">$F$22*H1049+$E$22*G1049+$D$22</f>
        <v>753.72991372084</v>
      </c>
      <c r="K1049" s="0" t="n">
        <f aca="false">J1049/$F$9</f>
        <v>0.395636420902134</v>
      </c>
      <c r="L1049" s="0" t="n">
        <f aca="false">K1049*M1049</f>
        <v>0.00202656675435599</v>
      </c>
      <c r="M1049" s="0" t="n">
        <f aca="false">N1049</f>
        <v>0.00512229574247738</v>
      </c>
      <c r="N1049" s="0" t="n">
        <f aca="false">3600/(B1049*N$15)</f>
        <v>0.00512229574247738</v>
      </c>
      <c r="O1049" s="0" t="n">
        <f aca="false">ROUND(A1049*P$13,0)</f>
        <v>1273080</v>
      </c>
      <c r="P1049" s="0" t="n">
        <f aca="false">O1049-O1048</f>
        <v>1280</v>
      </c>
      <c r="Q1049" s="0" t="n">
        <f aca="false">F$9*(Q$23-P$13*1000/(P1049*N$16))*P$13/SUM(P$24:P1049)</f>
        <v>784.658870622271</v>
      </c>
      <c r="R1049" s="0" t="n">
        <f aca="false">F$9*((Q$23^2 - (P$13*1000/(P1049*N$16))^2)/2)/(1000*COUNT(Q$24:Q1049)/N$16)</f>
        <v>785.253960957265</v>
      </c>
    </row>
    <row r="1050" customFormat="false" ht="13.8" hidden="false" customHeight="false" outlineLevel="0" collapsed="false">
      <c r="A1050" s="0" t="n">
        <f aca="false">SUM(M$23:M1050)</f>
        <v>5.0974433448591</v>
      </c>
      <c r="B1050" s="0" t="n">
        <f aca="false">C1050*3600/1609.344</f>
        <v>70.2764536041638</v>
      </c>
      <c r="C1050" s="0" t="n">
        <f aca="false">G1050</f>
        <v>31.4163858192054</v>
      </c>
      <c r="D1050" s="0" t="n">
        <f aca="false">(C1050+C1049)/2</f>
        <v>31.4173991025826</v>
      </c>
      <c r="E1050" s="0" t="n">
        <f aca="false">F1050*$F$9</f>
        <v>7.72165505606098</v>
      </c>
      <c r="F1050" s="0" t="n">
        <f aca="false">(C1049-C1050)/0.5</f>
        <v>0.00405313350871239</v>
      </c>
      <c r="G1050" s="0" t="n">
        <f aca="false">G1049-L1049</f>
        <v>31.4163858192054</v>
      </c>
      <c r="H1050" s="0" t="n">
        <f aca="false">G1050*G1050</f>
        <v>986.989297941169</v>
      </c>
      <c r="I1050" s="0" t="n">
        <f aca="false">1000*COUNT(Q$24:Q1050)/N$16</f>
        <v>165.271966527197</v>
      </c>
      <c r="J1050" s="0" t="n">
        <f aca="false">$F$22*H1050+$E$22*G1050+$D$22</f>
        <v>753.660522452198</v>
      </c>
      <c r="K1050" s="0" t="n">
        <f aca="false">J1050/$F$9</f>
        <v>0.395599997094789</v>
      </c>
      <c r="L1050" s="0" t="n">
        <f aca="false">K1050*M1050</f>
        <v>0.00202651089590107</v>
      </c>
      <c r="M1050" s="0" t="n">
        <f aca="false">N1050</f>
        <v>0.00512262616477093</v>
      </c>
      <c r="N1050" s="0" t="n">
        <f aca="false">3600/(B1050*N$15)</f>
        <v>0.00512262616477093</v>
      </c>
      <c r="O1050" s="0" t="n">
        <f aca="false">ROUND(A1050*P$13,0)</f>
        <v>1274361</v>
      </c>
      <c r="P1050" s="0" t="n">
        <f aca="false">O1050-O1049</f>
        <v>1281</v>
      </c>
      <c r="Q1050" s="0" t="n">
        <f aca="false">F$9*(Q$23-P$13*1000/(P1050*N$16))*P$13/SUM(P$24:P1050)</f>
        <v>793.048178882638</v>
      </c>
      <c r="R1050" s="0" t="n">
        <f aca="false">F$9*((Q$23^2 - (P$13*1000/(P1050*N$16))^2)/2)/(1000*COUNT(Q$24:Q1050)/N$16)</f>
        <v>793.375615140169</v>
      </c>
    </row>
    <row r="1051" customFormat="false" ht="13.8" hidden="false" customHeight="false" outlineLevel="0" collapsed="false">
      <c r="A1051" s="0" t="n">
        <f aca="false">SUM(M$23:M1051)</f>
        <v>5.10256630147969</v>
      </c>
      <c r="B1051" s="0" t="n">
        <f aca="false">C1051*3600/1609.344</f>
        <v>70.2719204283945</v>
      </c>
      <c r="C1051" s="0" t="n">
        <f aca="false">G1051</f>
        <v>31.4143593083095</v>
      </c>
      <c r="D1051" s="0" t="n">
        <f aca="false">(C1051+C1050)/2</f>
        <v>31.4153725637574</v>
      </c>
      <c r="E1051" s="0" t="n">
        <f aca="false">F1051*$F$9</f>
        <v>7.72144222334192</v>
      </c>
      <c r="F1051" s="0" t="n">
        <f aca="false">(C1050-C1051)/0.5</f>
        <v>0.00405302179180467</v>
      </c>
      <c r="G1051" s="0" t="n">
        <f aca="false">G1050-L1050</f>
        <v>31.4143593083095</v>
      </c>
      <c r="H1051" s="0" t="n">
        <f aca="false">G1051*G1051</f>
        <v>986.861970751571</v>
      </c>
      <c r="I1051" s="0" t="n">
        <f aca="false">1000*COUNT(Q$24:Q1051)/N$16</f>
        <v>165.432893466366</v>
      </c>
      <c r="J1051" s="0" t="n">
        <f aca="false">$F$22*H1051+$E$22*G1051+$D$22</f>
        <v>753.591137081706</v>
      </c>
      <c r="K1051" s="0" t="n">
        <f aca="false">J1051/$F$9</f>
        <v>0.395563576383411</v>
      </c>
      <c r="L1051" s="0" t="n">
        <f aca="false">K1051*M1051</f>
        <v>0.00202645504249643</v>
      </c>
      <c r="M1051" s="0" t="n">
        <f aca="false">N1051</f>
        <v>0.00512295662058691</v>
      </c>
      <c r="N1051" s="0" t="n">
        <f aca="false">3600/(B1051*N$15)</f>
        <v>0.00512295662058691</v>
      </c>
      <c r="O1051" s="0" t="n">
        <f aca="false">ROUND(A1051*P$13,0)</f>
        <v>1275642</v>
      </c>
      <c r="P1051" s="0" t="n">
        <f aca="false">O1051-O1050</f>
        <v>1281</v>
      </c>
      <c r="Q1051" s="0" t="n">
        <f aca="false">F$9*(Q$23-P$13*1000/(P1051*N$16))*P$13/SUM(P$24:P1051)</f>
        <v>792.251049851149</v>
      </c>
      <c r="R1051" s="0" t="n">
        <f aca="false">F$9*((Q$23^2 - (P$13*1000/(P1051*N$16))^2)/2)/(1000*COUNT(Q$24:Q1051)/N$16)</f>
        <v>792.603848977581</v>
      </c>
    </row>
    <row r="1052" customFormat="false" ht="13.8" hidden="false" customHeight="false" outlineLevel="0" collapsed="false">
      <c r="A1052" s="0" t="n">
        <f aca="false">SUM(M$23:M1052)</f>
        <v>5.10768958858962</v>
      </c>
      <c r="B1052" s="0" t="n">
        <f aca="false">C1052*3600/1609.344</f>
        <v>70.2673873775657</v>
      </c>
      <c r="C1052" s="0" t="n">
        <f aca="false">G1052</f>
        <v>31.412332853267</v>
      </c>
      <c r="D1052" s="0" t="n">
        <f aca="false">(C1052+C1051)/2</f>
        <v>31.4133460807882</v>
      </c>
      <c r="E1052" s="0" t="n">
        <f aca="false">F1052*$F$9</f>
        <v>7.72122940985837</v>
      </c>
      <c r="F1052" s="0" t="n">
        <f aca="false">(C1051-C1052)/0.5</f>
        <v>0.00405291008499376</v>
      </c>
      <c r="G1052" s="0" t="n">
        <f aca="false">G1051-L1051</f>
        <v>31.412332853267</v>
      </c>
      <c r="H1052" s="0" t="n">
        <f aca="false">G1052*G1052</f>
        <v>986.734655284436</v>
      </c>
      <c r="I1052" s="0" t="n">
        <f aca="false">1000*COUNT(Q$24:Q1052)/N$16</f>
        <v>165.593820405536</v>
      </c>
      <c r="J1052" s="0" t="n">
        <f aca="false">$F$22*H1052+$E$22*G1052+$D$22</f>
        <v>753.52175760886</v>
      </c>
      <c r="K1052" s="0" t="n">
        <f aca="false">J1052/$F$9</f>
        <v>0.395527158767736</v>
      </c>
      <c r="L1052" s="0" t="n">
        <f aca="false">K1052*M1052</f>
        <v>0.00202639919414231</v>
      </c>
      <c r="M1052" s="0" t="n">
        <f aca="false">N1052</f>
        <v>0.00512328710993085</v>
      </c>
      <c r="N1052" s="0" t="n">
        <f aca="false">3600/(B1052*N$15)</f>
        <v>0.00512328710993085</v>
      </c>
      <c r="O1052" s="0" t="n">
        <f aca="false">ROUND(A1052*P$13,0)</f>
        <v>1276922</v>
      </c>
      <c r="P1052" s="0" t="n">
        <f aca="false">O1052-O1051</f>
        <v>1280</v>
      </c>
      <c r="Q1052" s="0" t="n">
        <f aca="false">F$9*(Q$23-P$13*1000/(P1052*N$16))*P$13/SUM(P$24:P1052)</f>
        <v>782.295770055744</v>
      </c>
      <c r="R1052" s="0" t="n">
        <f aca="false">F$9*((Q$23^2 - (P$13*1000/(P1052*N$16))^2)/2)/(1000*COUNT(Q$24:Q1052)/N$16)</f>
        <v>782.964590808701</v>
      </c>
    </row>
    <row r="1053" customFormat="false" ht="13.8" hidden="false" customHeight="false" outlineLevel="0" collapsed="false">
      <c r="A1053" s="0" t="n">
        <f aca="false">SUM(M$23:M1053)</f>
        <v>5.11281320622243</v>
      </c>
      <c r="B1053" s="0" t="n">
        <f aca="false">C1053*3600/1609.344</f>
        <v>70.2628544516662</v>
      </c>
      <c r="C1053" s="0" t="n">
        <f aca="false">G1053</f>
        <v>31.4103064540728</v>
      </c>
      <c r="D1053" s="0" t="n">
        <f aca="false">(C1053+C1052)/2</f>
        <v>31.4113196536699</v>
      </c>
      <c r="E1053" s="0" t="n">
        <f aca="false">F1053*$F$9</f>
        <v>7.72101661562387</v>
      </c>
      <c r="F1053" s="0" t="n">
        <f aca="false">(C1052-C1053)/0.5</f>
        <v>0.00405279838828676</v>
      </c>
      <c r="G1053" s="0" t="n">
        <f aca="false">G1052-L1052</f>
        <v>31.4103064540728</v>
      </c>
      <c r="H1053" s="0" t="n">
        <f aca="false">G1053*G1053</f>
        <v>986.60735153877</v>
      </c>
      <c r="I1053" s="0" t="n">
        <f aca="false">1000*COUNT(Q$24:Q1053)/N$16</f>
        <v>165.754747344706</v>
      </c>
      <c r="J1053" s="0" t="n">
        <f aca="false">$F$22*H1053+$E$22*G1053+$D$22</f>
        <v>753.452384033158</v>
      </c>
      <c r="K1053" s="0" t="n">
        <f aca="false">J1053/$F$9</f>
        <v>0.3954907442475</v>
      </c>
      <c r="L1053" s="0" t="n">
        <f aca="false">K1053*M1053</f>
        <v>0.00202634335083897</v>
      </c>
      <c r="M1053" s="0" t="n">
        <f aca="false">N1053</f>
        <v>0.0051236176328083</v>
      </c>
      <c r="N1053" s="0" t="n">
        <f aca="false">3600/(B1053*N$15)</f>
        <v>0.0051236176328083</v>
      </c>
      <c r="O1053" s="0" t="n">
        <f aca="false">ROUND(A1053*P$13,0)</f>
        <v>1278203</v>
      </c>
      <c r="P1053" s="0" t="n">
        <f aca="false">O1053-O1052</f>
        <v>1281</v>
      </c>
      <c r="Q1053" s="0" t="n">
        <f aca="false">F$9*(Q$23-P$13*1000/(P1053*N$16))*P$13/SUM(P$24:P1053)</f>
        <v>790.662208682672</v>
      </c>
      <c r="R1053" s="0" t="n">
        <f aca="false">F$9*((Q$23^2 - (P$13*1000/(P1053*N$16))^2)/2)/(1000*COUNT(Q$24:Q1053)/N$16)</f>
        <v>791.064812377624</v>
      </c>
    </row>
    <row r="1054" customFormat="false" ht="13.8" hidden="false" customHeight="false" outlineLevel="0" collapsed="false">
      <c r="A1054" s="0" t="n">
        <f aca="false">SUM(M$23:M1054)</f>
        <v>5.11793715441166</v>
      </c>
      <c r="B1054" s="0" t="n">
        <f aca="false">C1054*3600/1609.344</f>
        <v>70.2583216506845</v>
      </c>
      <c r="C1054" s="0" t="n">
        <f aca="false">G1054</f>
        <v>31.408280110722</v>
      </c>
      <c r="D1054" s="0" t="n">
        <f aca="false">(C1054+C1053)/2</f>
        <v>31.4092932823974</v>
      </c>
      <c r="E1054" s="0" t="n">
        <f aca="false">F1054*$F$9</f>
        <v>7.72080384062489</v>
      </c>
      <c r="F1054" s="0" t="n">
        <f aca="false">(C1053-C1054)/0.5</f>
        <v>0.00405268670167658</v>
      </c>
      <c r="G1054" s="0" t="n">
        <f aca="false">G1053-L1053</f>
        <v>31.408280110722</v>
      </c>
      <c r="H1054" s="0" t="n">
        <f aca="false">G1054*G1054</f>
        <v>986.480059513576</v>
      </c>
      <c r="I1054" s="0" t="n">
        <f aca="false">1000*COUNT(Q$24:Q1054)/N$16</f>
        <v>165.915674283875</v>
      </c>
      <c r="J1054" s="0" t="n">
        <f aca="false">$F$22*H1054+$E$22*G1054+$D$22</f>
        <v>753.383016354099</v>
      </c>
      <c r="K1054" s="0" t="n">
        <f aca="false">J1054/$F$9</f>
        <v>0.395454332822439</v>
      </c>
      <c r="L1054" s="0" t="n">
        <f aca="false">K1054*M1054</f>
        <v>0.00202628751258665</v>
      </c>
      <c r="M1054" s="0" t="n">
        <f aca="false">N1054</f>
        <v>0.00512394818922482</v>
      </c>
      <c r="N1054" s="0" t="n">
        <f aca="false">3600/(B1054*N$15)</f>
        <v>0.00512394818922482</v>
      </c>
      <c r="O1054" s="0" t="n">
        <f aca="false">ROUND(A1054*P$13,0)</f>
        <v>1279484</v>
      </c>
      <c r="P1054" s="0" t="n">
        <f aca="false">O1054-O1053</f>
        <v>1281</v>
      </c>
      <c r="Q1054" s="0" t="n">
        <f aca="false">F$9*(Q$23-P$13*1000/(P1054*N$16))*P$13/SUM(P$24:P1054)</f>
        <v>789.869866535448</v>
      </c>
      <c r="R1054" s="0" t="n">
        <f aca="false">F$9*((Q$23^2 - (P$13*1000/(P1054*N$16))^2)/2)/(1000*COUNT(Q$24:Q1054)/N$16)</f>
        <v>790.297533219159</v>
      </c>
    </row>
    <row r="1055" customFormat="false" ht="13.8" hidden="false" customHeight="false" outlineLevel="0" collapsed="false">
      <c r="A1055" s="0" t="n">
        <f aca="false">SUM(M$23:M1055)</f>
        <v>5.12306143319084</v>
      </c>
      <c r="B1055" s="0" t="n">
        <f aca="false">C1055*3600/1609.344</f>
        <v>70.2537889746095</v>
      </c>
      <c r="C1055" s="0" t="n">
        <f aca="false">G1055</f>
        <v>31.4062538232094</v>
      </c>
      <c r="D1055" s="0" t="n">
        <f aca="false">(C1055+C1054)/2</f>
        <v>31.4072669669657</v>
      </c>
      <c r="E1055" s="0" t="n">
        <f aca="false">F1055*$F$9</f>
        <v>7.72059108487495</v>
      </c>
      <c r="F1055" s="0" t="n">
        <f aca="false">(C1054-C1055)/0.5</f>
        <v>0.00405257502517031</v>
      </c>
      <c r="G1055" s="0" t="n">
        <f aca="false">G1054-L1054</f>
        <v>31.4062538232094</v>
      </c>
      <c r="H1055" s="0" t="n">
        <f aca="false">G1055*G1055</f>
        <v>986.352779207856</v>
      </c>
      <c r="I1055" s="0" t="n">
        <f aca="false">1000*COUNT(Q$24:Q1055)/N$16</f>
        <v>166.076601223045</v>
      </c>
      <c r="J1055" s="0" t="n">
        <f aca="false">$F$22*H1055+$E$22*G1055+$D$22</f>
        <v>753.313654571179</v>
      </c>
      <c r="K1055" s="0" t="n">
        <f aca="false">J1055/$F$9</f>
        <v>0.395417924492291</v>
      </c>
      <c r="L1055" s="0" t="n">
        <f aca="false">K1055*M1055</f>
        <v>0.0020262316793856</v>
      </c>
      <c r="M1055" s="0" t="n">
        <f aca="false">N1055</f>
        <v>0.00512427877918596</v>
      </c>
      <c r="N1055" s="0" t="n">
        <f aca="false">3600/(B1055*N$15)</f>
        <v>0.00512427877918596</v>
      </c>
      <c r="O1055" s="0" t="n">
        <f aca="false">ROUND(A1055*P$13,0)</f>
        <v>1280765</v>
      </c>
      <c r="P1055" s="0" t="n">
        <f aca="false">O1055-O1054</f>
        <v>1281</v>
      </c>
      <c r="Q1055" s="0" t="n">
        <f aca="false">F$9*(Q$23-P$13*1000/(P1055*N$16))*P$13/SUM(P$24:P1055)</f>
        <v>789.079110849701</v>
      </c>
      <c r="R1055" s="0" t="n">
        <f aca="false">F$9*((Q$23^2 - (P$13*1000/(P1055*N$16))^2)/2)/(1000*COUNT(Q$24:Q1055)/N$16)</f>
        <v>789.531741035807</v>
      </c>
    </row>
    <row r="1056" customFormat="false" ht="13.8" hidden="false" customHeight="false" outlineLevel="0" collapsed="false">
      <c r="A1056" s="0" t="n">
        <f aca="false">SUM(M$23:M1056)</f>
        <v>5.12818604259354</v>
      </c>
      <c r="B1056" s="0" t="n">
        <f aca="false">C1056*3600/1609.344</f>
        <v>70.2492564234297</v>
      </c>
      <c r="C1056" s="0" t="n">
        <f aca="false">G1056</f>
        <v>31.40422759153</v>
      </c>
      <c r="D1056" s="0" t="n">
        <f aca="false">(C1056+C1055)/2</f>
        <v>31.4052407073697</v>
      </c>
      <c r="E1056" s="0" t="n">
        <f aca="false">F1056*$F$9</f>
        <v>7.72037834837406</v>
      </c>
      <c r="F1056" s="0" t="n">
        <f aca="false">(C1055-C1056)/0.5</f>
        <v>0.00405246335876797</v>
      </c>
      <c r="G1056" s="0" t="n">
        <f aca="false">G1055-L1055</f>
        <v>31.40422759153</v>
      </c>
      <c r="H1056" s="0" t="n">
        <f aca="false">G1056*G1056</f>
        <v>986.225510620616</v>
      </c>
      <c r="I1056" s="0" t="n">
        <f aca="false">1000*COUNT(Q$24:Q1056)/N$16</f>
        <v>166.237528162214</v>
      </c>
      <c r="J1056" s="0" t="n">
        <f aca="false">$F$22*H1056+$E$22*G1056+$D$22</f>
        <v>753.244298683896</v>
      </c>
      <c r="K1056" s="0" t="n">
        <f aca="false">J1056/$F$9</f>
        <v>0.39538151925679</v>
      </c>
      <c r="L1056" s="0" t="n">
        <f aca="false">K1056*M1056</f>
        <v>0.00202617585123608</v>
      </c>
      <c r="M1056" s="0" t="n">
        <f aca="false">N1056</f>
        <v>0.00512460940269728</v>
      </c>
      <c r="N1056" s="0" t="n">
        <f aca="false">3600/(B1056*N$15)</f>
        <v>0.00512460940269728</v>
      </c>
      <c r="O1056" s="0" t="n">
        <f aca="false">ROUND(A1056*P$13,0)</f>
        <v>1282047</v>
      </c>
      <c r="P1056" s="0" t="n">
        <f aca="false">O1056-O1055</f>
        <v>1282</v>
      </c>
      <c r="Q1056" s="0" t="n">
        <f aca="false">F$9*(Q$23-P$13*1000/(P1056*N$16))*P$13/SUM(P$24:P1056)</f>
        <v>797.398806848165</v>
      </c>
      <c r="R1056" s="0" t="n">
        <f aca="false">F$9*((Q$23^2 - (P$13*1000/(P1056*N$16))^2)/2)/(1000*COUNT(Q$24:Q1056)/N$16)</f>
        <v>797.581415044194</v>
      </c>
    </row>
    <row r="1057" customFormat="false" ht="13.8" hidden="false" customHeight="false" outlineLevel="0" collapsed="false">
      <c r="A1057" s="0" t="n">
        <f aca="false">SUM(M$23:M1057)</f>
        <v>5.1333109826533</v>
      </c>
      <c r="B1057" s="0" t="n">
        <f aca="false">C1057*3600/1609.344</f>
        <v>70.244723997134</v>
      </c>
      <c r="C1057" s="0" t="n">
        <f aca="false">G1057</f>
        <v>31.4022014156788</v>
      </c>
      <c r="D1057" s="0" t="n">
        <f aca="false">(C1057+C1056)/2</f>
        <v>31.4032145036044</v>
      </c>
      <c r="E1057" s="0" t="n">
        <f aca="false">F1057*$F$9</f>
        <v>7.72016563112222</v>
      </c>
      <c r="F1057" s="0" t="n">
        <f aca="false">(C1056-C1057)/0.5</f>
        <v>0.00405235170246954</v>
      </c>
      <c r="G1057" s="0" t="n">
        <f aca="false">G1056-L1056</f>
        <v>31.4022014156788</v>
      </c>
      <c r="H1057" s="0" t="n">
        <f aca="false">G1057*G1057</f>
        <v>986.09825375086</v>
      </c>
      <c r="I1057" s="0" t="n">
        <f aca="false">1000*COUNT(Q$24:Q1057)/N$16</f>
        <v>166.398455101384</v>
      </c>
      <c r="J1057" s="0" t="n">
        <f aca="false">$F$22*H1057+$E$22*G1057+$D$22</f>
        <v>753.174948691749</v>
      </c>
      <c r="K1057" s="0" t="n">
        <f aca="false">J1057/$F$9</f>
        <v>0.395345117115674</v>
      </c>
      <c r="L1057" s="0" t="n">
        <f aca="false">K1057*M1057</f>
        <v>0.00202612002813833</v>
      </c>
      <c r="M1057" s="0" t="n">
        <f aca="false">N1057</f>
        <v>0.00512494005976432</v>
      </c>
      <c r="N1057" s="0" t="n">
        <f aca="false">3600/(B1057*N$15)</f>
        <v>0.00512494005976432</v>
      </c>
      <c r="O1057" s="0" t="n">
        <f aca="false">ROUND(A1057*P$13,0)</f>
        <v>1283328</v>
      </c>
      <c r="P1057" s="0" t="n">
        <f aca="false">O1057-O1056</f>
        <v>1281</v>
      </c>
      <c r="Q1057" s="0" t="n">
        <f aca="false">F$9*(Q$23-P$13*1000/(P1057*N$16))*P$13/SUM(P$24:P1057)</f>
        <v>787.501725626769</v>
      </c>
      <c r="R1057" s="0" t="n">
        <f aca="false">F$9*((Q$23^2 - (P$13*1000/(P1057*N$16))^2)/2)/(1000*COUNT(Q$24:Q1057)/N$16)</f>
        <v>788.004600337479</v>
      </c>
    </row>
    <row r="1058" customFormat="false" ht="13.8" hidden="false" customHeight="false" outlineLevel="0" collapsed="false">
      <c r="A1058" s="0" t="n">
        <f aca="false">SUM(M$23:M1058)</f>
        <v>5.1384362534037</v>
      </c>
      <c r="B1058" s="0" t="n">
        <f aca="false">C1058*3600/1609.344</f>
        <v>70.240191695711</v>
      </c>
      <c r="C1058" s="0" t="n">
        <f aca="false">G1058</f>
        <v>31.4001752956507</v>
      </c>
      <c r="D1058" s="0" t="n">
        <f aca="false">(C1058+C1057)/2</f>
        <v>31.4011883556647</v>
      </c>
      <c r="E1058" s="0" t="n">
        <f aca="false">F1058*$F$9</f>
        <v>7.71995293311943</v>
      </c>
      <c r="F1058" s="0" t="n">
        <f aca="false">(C1057-C1058)/0.5</f>
        <v>0.00405224005627503</v>
      </c>
      <c r="G1058" s="0" t="n">
        <f aca="false">G1057-L1057</f>
        <v>31.4001752956507</v>
      </c>
      <c r="H1058" s="0" t="n">
        <f aca="false">G1058*G1058</f>
        <v>985.97100859759</v>
      </c>
      <c r="I1058" s="0" t="n">
        <f aca="false">1000*COUNT(Q$24:Q1058)/N$16</f>
        <v>166.559382040554</v>
      </c>
      <c r="J1058" s="0" t="n">
        <f aca="false">$F$22*H1058+$E$22*G1058+$D$22</f>
        <v>753.105604594234</v>
      </c>
      <c r="K1058" s="0" t="n">
        <f aca="false">J1058/$F$9</f>
        <v>0.395308718068678</v>
      </c>
      <c r="L1058" s="0" t="n">
        <f aca="false">K1058*M1058</f>
        <v>0.00202606421009261</v>
      </c>
      <c r="M1058" s="0" t="n">
        <f aca="false">N1058</f>
        <v>0.00512527075039264</v>
      </c>
      <c r="N1058" s="0" t="n">
        <f aca="false">3600/(B1058*N$15)</f>
        <v>0.00512527075039264</v>
      </c>
      <c r="O1058" s="0" t="n">
        <f aca="false">ROUND(A1058*P$13,0)</f>
        <v>1284609</v>
      </c>
      <c r="P1058" s="0" t="n">
        <f aca="false">O1058-O1057</f>
        <v>1281</v>
      </c>
      <c r="Q1058" s="0" t="n">
        <f aca="false">F$9*(Q$23-P$13*1000/(P1058*N$16))*P$13/SUM(P$24:P1058)</f>
        <v>786.715702067227</v>
      </c>
      <c r="R1058" s="0" t="n">
        <f aca="false">F$9*((Q$23^2 - (P$13*1000/(P1058*N$16))^2)/2)/(1000*COUNT(Q$24:Q1058)/N$16)</f>
        <v>787.243243235703</v>
      </c>
    </row>
    <row r="1059" customFormat="false" ht="13.8" hidden="false" customHeight="false" outlineLevel="0" collapsed="false">
      <c r="A1059" s="0" t="n">
        <f aca="false">SUM(M$23:M1059)</f>
        <v>5.14356185487828</v>
      </c>
      <c r="B1059" s="0" t="n">
        <f aca="false">C1059*3600/1609.344</f>
        <v>70.2356595191494</v>
      </c>
      <c r="C1059" s="0" t="n">
        <f aca="false">G1059</f>
        <v>31.3981492314406</v>
      </c>
      <c r="D1059" s="0" t="n">
        <f aca="false">(C1059+C1058)/2</f>
        <v>31.3991622635456</v>
      </c>
      <c r="E1059" s="0" t="n">
        <f aca="false">F1059*$F$9</f>
        <v>7.71974025436569</v>
      </c>
      <c r="F1059" s="0" t="n">
        <f aca="false">(C1058-C1059)/0.5</f>
        <v>0.00405212842018443</v>
      </c>
      <c r="G1059" s="0" t="n">
        <f aca="false">G1058-L1058</f>
        <v>31.3981492314406</v>
      </c>
      <c r="H1059" s="0" t="n">
        <f aca="false">G1059*G1059</f>
        <v>985.843775159812</v>
      </c>
      <c r="I1059" s="0" t="n">
        <f aca="false">1000*COUNT(Q$24:Q1059)/N$16</f>
        <v>166.720308979723</v>
      </c>
      <c r="J1059" s="0" t="n">
        <f aca="false">$F$22*H1059+$E$22*G1059+$D$22</f>
        <v>753.036266390849</v>
      </c>
      <c r="K1059" s="0" t="n">
        <f aca="false">J1059/$F$9</f>
        <v>0.39527232211554</v>
      </c>
      <c r="L1059" s="0" t="n">
        <f aca="false">K1059*M1059</f>
        <v>0.00202600839709916</v>
      </c>
      <c r="M1059" s="0" t="n">
        <f aca="false">N1059</f>
        <v>0.00512560147458782</v>
      </c>
      <c r="N1059" s="0" t="n">
        <f aca="false">3600/(B1059*N$15)</f>
        <v>0.00512560147458782</v>
      </c>
      <c r="O1059" s="0" t="n">
        <f aca="false">ROUND(A1059*P$13,0)</f>
        <v>1285890</v>
      </c>
      <c r="P1059" s="0" t="n">
        <f aca="false">O1059-O1058</f>
        <v>1281</v>
      </c>
      <c r="Q1059" s="0" t="n">
        <f aca="false">F$9*(Q$23-P$13*1000/(P1059*N$16))*P$13/SUM(P$24:P1059)</f>
        <v>785.931246039432</v>
      </c>
      <c r="R1059" s="0" t="n">
        <f aca="false">F$9*((Q$23^2 - (P$13*1000/(P1059*N$16))^2)/2)/(1000*COUNT(Q$24:Q1059)/N$16)</f>
        <v>786.483355935283</v>
      </c>
    </row>
    <row r="1060" customFormat="false" ht="13.8" hidden="false" customHeight="false" outlineLevel="0" collapsed="false">
      <c r="A1060" s="0" t="n">
        <f aca="false">SUM(M$23:M1060)</f>
        <v>5.14868778711064</v>
      </c>
      <c r="B1060" s="0" t="n">
        <f aca="false">C1060*3600/1609.344</f>
        <v>70.231127467438</v>
      </c>
      <c r="C1060" s="0" t="n">
        <f aca="false">G1060</f>
        <v>31.3961232230435</v>
      </c>
      <c r="D1060" s="0" t="n">
        <f aca="false">(C1060+C1059)/2</f>
        <v>31.397136227242</v>
      </c>
      <c r="E1060" s="0" t="n">
        <f aca="false">F1060*$F$9</f>
        <v>7.719527594861</v>
      </c>
      <c r="F1060" s="0" t="n">
        <f aca="false">(C1059-C1060)/0.5</f>
        <v>0.00405201679419776</v>
      </c>
      <c r="G1060" s="0" t="n">
        <f aca="false">G1059-L1059</f>
        <v>31.3961232230435</v>
      </c>
      <c r="H1060" s="0" t="n">
        <f aca="false">G1060*G1060</f>
        <v>985.71655343653</v>
      </c>
      <c r="I1060" s="0" t="n">
        <f aca="false">1000*COUNT(Q$24:Q1060)/N$16</f>
        <v>166.881235918893</v>
      </c>
      <c r="J1060" s="0" t="n">
        <f aca="false">$F$22*H1060+$E$22*G1060+$D$22</f>
        <v>752.966934081094</v>
      </c>
      <c r="K1060" s="0" t="n">
        <f aca="false">J1060/$F$9</f>
        <v>0.395235929255995</v>
      </c>
      <c r="L1060" s="0" t="n">
        <f aca="false">K1060*M1060</f>
        <v>0.00202595258915824</v>
      </c>
      <c r="M1060" s="0" t="n">
        <f aca="false">N1060</f>
        <v>0.00512593223235539</v>
      </c>
      <c r="N1060" s="0" t="n">
        <f aca="false">3600/(B1060*N$15)</f>
        <v>0.00512593223235539</v>
      </c>
      <c r="O1060" s="0" t="n">
        <f aca="false">ROUND(A1060*P$13,0)</f>
        <v>1287172</v>
      </c>
      <c r="P1060" s="0" t="n">
        <f aca="false">O1060-O1059</f>
        <v>1282</v>
      </c>
      <c r="Q1060" s="0" t="n">
        <f aca="false">F$9*(Q$23-P$13*1000/(P1060*N$16))*P$13/SUM(P$24:P1060)</f>
        <v>794.220923593245</v>
      </c>
      <c r="R1060" s="0" t="n">
        <f aca="false">F$9*((Q$23^2 - (P$13*1000/(P1060*N$16))^2)/2)/(1000*COUNT(Q$24:Q1060)/N$16)</f>
        <v>794.504919711333</v>
      </c>
    </row>
    <row r="1061" customFormat="false" ht="13.8" hidden="false" customHeight="false" outlineLevel="0" collapsed="false">
      <c r="A1061" s="0" t="n">
        <f aca="false">SUM(M$23:M1061)</f>
        <v>5.15381405013434</v>
      </c>
      <c r="B1061" s="0" t="n">
        <f aca="false">C1061*3600/1609.344</f>
        <v>70.2265955405653</v>
      </c>
      <c r="C1061" s="0" t="n">
        <f aca="false">G1061</f>
        <v>31.3940972704543</v>
      </c>
      <c r="D1061" s="0" t="n">
        <f aca="false">(C1061+C1060)/2</f>
        <v>31.3951102467489</v>
      </c>
      <c r="E1061" s="0" t="n">
        <f aca="false">F1061*$F$9</f>
        <v>7.71931495460536</v>
      </c>
      <c r="F1061" s="0" t="n">
        <f aca="false">(C1060-C1061)/0.5</f>
        <v>0.004051905178315</v>
      </c>
      <c r="G1061" s="0" t="n">
        <f aca="false">G1060-L1060</f>
        <v>31.3940972704543</v>
      </c>
      <c r="H1061" s="0" t="n">
        <f aca="false">G1061*G1061</f>
        <v>985.589343426747</v>
      </c>
      <c r="I1061" s="0" t="n">
        <f aca="false">1000*COUNT(Q$24:Q1061)/N$16</f>
        <v>167.042162858062</v>
      </c>
      <c r="J1061" s="0" t="n">
        <f aca="false">$F$22*H1061+$E$22*G1061+$D$22</f>
        <v>752.897607664464</v>
      </c>
      <c r="K1061" s="0" t="n">
        <f aca="false">J1061/$F$9</f>
        <v>0.395199539489781</v>
      </c>
      <c r="L1061" s="0" t="n">
        <f aca="false">K1061*M1061</f>
        <v>0.00202589678627009</v>
      </c>
      <c r="M1061" s="0" t="n">
        <f aca="false">N1061</f>
        <v>0.00512626302370092</v>
      </c>
      <c r="N1061" s="0" t="n">
        <f aca="false">3600/(B1061*N$15)</f>
        <v>0.00512626302370092</v>
      </c>
      <c r="O1061" s="0" t="n">
        <f aca="false">ROUND(A1061*P$13,0)</f>
        <v>1288454</v>
      </c>
      <c r="P1061" s="0" t="n">
        <f aca="false">O1061-O1060</f>
        <v>1282</v>
      </c>
      <c r="Q1061" s="0" t="n">
        <f aca="false">F$9*(Q$23-P$13*1000/(P1061*N$16))*P$13/SUM(P$24:P1061)</f>
        <v>793.429944327267</v>
      </c>
      <c r="R1061" s="0" t="n">
        <f aca="false">F$9*((Q$23^2 - (P$13*1000/(P1061*N$16))^2)/2)/(1000*COUNT(Q$24:Q1061)/N$16)</f>
        <v>793.739500713538</v>
      </c>
    </row>
    <row r="1062" customFormat="false" ht="13.8" hidden="false" customHeight="false" outlineLevel="0" collapsed="false">
      <c r="A1062" s="0" t="n">
        <f aca="false">SUM(M$23:M1062)</f>
        <v>5.15894064398297</v>
      </c>
      <c r="B1062" s="0" t="n">
        <f aca="false">C1062*3600/1609.344</f>
        <v>70.2220637385201</v>
      </c>
      <c r="C1062" s="0" t="n">
        <f aca="false">G1062</f>
        <v>31.392071373668</v>
      </c>
      <c r="D1062" s="0" t="n">
        <f aca="false">(C1062+C1061)/2</f>
        <v>31.3930843220612</v>
      </c>
      <c r="E1062" s="0" t="n">
        <f aca="false">F1062*$F$9</f>
        <v>7.71910233361231</v>
      </c>
      <c r="F1062" s="0" t="n">
        <f aca="false">(C1061-C1062)/0.5</f>
        <v>0.00405179357254326</v>
      </c>
      <c r="G1062" s="0" t="n">
        <f aca="false">G1061-L1061</f>
        <v>31.392071373668</v>
      </c>
      <c r="H1062" s="0" t="n">
        <f aca="false">G1062*G1062</f>
        <v>985.462145129469</v>
      </c>
      <c r="I1062" s="0" t="n">
        <f aca="false">1000*COUNT(Q$24:Q1062)/N$16</f>
        <v>167.203089797232</v>
      </c>
      <c r="J1062" s="0" t="n">
        <f aca="false">$F$22*H1062+$E$22*G1062+$D$22</f>
        <v>752.828287140459</v>
      </c>
      <c r="K1062" s="0" t="n">
        <f aca="false">J1062/$F$9</f>
        <v>0.395163152816632</v>
      </c>
      <c r="L1062" s="0" t="n">
        <f aca="false">K1062*M1062</f>
        <v>0.00202584098843498</v>
      </c>
      <c r="M1062" s="0" t="n">
        <f aca="false">N1062</f>
        <v>0.00512659384862999</v>
      </c>
      <c r="N1062" s="0" t="n">
        <f aca="false">3600/(B1062*N$15)</f>
        <v>0.00512659384862999</v>
      </c>
      <c r="O1062" s="0" t="n">
        <f aca="false">ROUND(A1062*P$13,0)</f>
        <v>1289735</v>
      </c>
      <c r="P1062" s="0" t="n">
        <f aca="false">O1062-O1061</f>
        <v>1281</v>
      </c>
      <c r="Q1062" s="0" t="n">
        <f aca="false">F$9*(Q$23-P$13*1000/(P1062*N$16))*P$13/SUM(P$24:P1062)</f>
        <v>783.586020150324</v>
      </c>
      <c r="R1062" s="0" t="n">
        <f aca="false">F$9*((Q$23^2 - (P$13*1000/(P1062*N$16))^2)/2)/(1000*COUNT(Q$24:Q1062)/N$16)</f>
        <v>784.212470403227</v>
      </c>
    </row>
    <row r="1063" customFormat="false" ht="13.8" hidden="false" customHeight="false" outlineLevel="0" collapsed="false">
      <c r="A1063" s="0" t="n">
        <f aca="false">SUM(M$23:M1063)</f>
        <v>5.16406756869012</v>
      </c>
      <c r="B1063" s="0" t="n">
        <f aca="false">C1063*3600/1609.344</f>
        <v>70.2175320612912</v>
      </c>
      <c r="C1063" s="0" t="n">
        <f aca="false">G1063</f>
        <v>31.3900455326796</v>
      </c>
      <c r="D1063" s="0" t="n">
        <f aca="false">(C1063+C1062)/2</f>
        <v>31.3910584531738</v>
      </c>
      <c r="E1063" s="0" t="n">
        <f aca="false">F1063*$F$9</f>
        <v>7.71888973185477</v>
      </c>
      <c r="F1063" s="0" t="n">
        <f aca="false">(C1062-C1063)/0.5</f>
        <v>0.00405168197686834</v>
      </c>
      <c r="G1063" s="0" t="n">
        <f aca="false">G1062-L1062</f>
        <v>31.3900455326796</v>
      </c>
      <c r="H1063" s="0" t="n">
        <f aca="false">G1063*G1063</f>
        <v>985.334958543699</v>
      </c>
      <c r="I1063" s="0" t="n">
        <f aca="false">1000*COUNT(Q$24:Q1063)/N$16</f>
        <v>167.364016736402</v>
      </c>
      <c r="J1063" s="0" t="n">
        <f aca="false">$F$22*H1063+$E$22*G1063+$D$22</f>
        <v>752.758972508576</v>
      </c>
      <c r="K1063" s="0" t="n">
        <f aca="false">J1063/$F$9</f>
        <v>0.395126769236287</v>
      </c>
      <c r="L1063" s="0" t="n">
        <f aca="false">K1063*M1063</f>
        <v>0.00202578519565314</v>
      </c>
      <c r="M1063" s="0" t="n">
        <f aca="false">N1063</f>
        <v>0.00512692470714813</v>
      </c>
      <c r="N1063" s="0" t="n">
        <f aca="false">3600/(B1063*N$15)</f>
        <v>0.00512692470714813</v>
      </c>
      <c r="O1063" s="0" t="n">
        <f aca="false">ROUND(A1063*P$13,0)</f>
        <v>1291017</v>
      </c>
      <c r="P1063" s="0" t="n">
        <f aca="false">O1063-O1062</f>
        <v>1282</v>
      </c>
      <c r="Q1063" s="0" t="n">
        <f aca="false">F$9*(Q$23-P$13*1000/(P1063*N$16))*P$13/SUM(P$24:P1063)</f>
        <v>791.853316831033</v>
      </c>
      <c r="R1063" s="0" t="n">
        <f aca="false">F$9*((Q$23^2 - (P$13*1000/(P1063*N$16))^2)/2)/(1000*COUNT(Q$24:Q1063)/N$16)</f>
        <v>792.213078596781</v>
      </c>
    </row>
    <row r="1064" customFormat="false" ht="13.8" hidden="false" customHeight="false" outlineLevel="0" collapsed="false">
      <c r="A1064" s="0" t="n">
        <f aca="false">SUM(M$23:M1064)</f>
        <v>5.16919482428938</v>
      </c>
      <c r="B1064" s="0" t="n">
        <f aca="false">C1064*3600/1609.344</f>
        <v>70.2130005088671</v>
      </c>
      <c r="C1064" s="0" t="n">
        <f aca="false">G1064</f>
        <v>31.388019747484</v>
      </c>
      <c r="D1064" s="0" t="n">
        <f aca="false">(C1064+C1063)/2</f>
        <v>31.3890326400818</v>
      </c>
      <c r="E1064" s="0" t="n">
        <f aca="false">F1064*$F$9</f>
        <v>7.71867714935981</v>
      </c>
      <c r="F1064" s="0" t="n">
        <f aca="false">(C1063-C1064)/0.5</f>
        <v>0.00405157039130444</v>
      </c>
      <c r="G1064" s="0" t="n">
        <f aca="false">G1063-L1063</f>
        <v>31.388019747484</v>
      </c>
      <c r="H1064" s="0" t="n">
        <f aca="false">G1064*G1064</f>
        <v>985.207783668443</v>
      </c>
      <c r="I1064" s="0" t="n">
        <f aca="false">1000*COUNT(Q$24:Q1064)/N$16</f>
        <v>167.524943675571</v>
      </c>
      <c r="J1064" s="0" t="n">
        <f aca="false">$F$22*H1064+$E$22*G1064+$D$22</f>
        <v>752.689663768314</v>
      </c>
      <c r="K1064" s="0" t="n">
        <f aca="false">J1064/$F$9</f>
        <v>0.395090388748482</v>
      </c>
      <c r="L1064" s="0" t="n">
        <f aca="false">K1064*M1064</f>
        <v>0.00202572940792484</v>
      </c>
      <c r="M1064" s="0" t="n">
        <f aca="false">N1064</f>
        <v>0.00512725559926094</v>
      </c>
      <c r="N1064" s="0" t="n">
        <f aca="false">3600/(B1064*N$15)</f>
        <v>0.00512725559926094</v>
      </c>
      <c r="O1064" s="0" t="n">
        <f aca="false">ROUND(A1064*P$13,0)</f>
        <v>1292299</v>
      </c>
      <c r="P1064" s="0" t="n">
        <f aca="false">O1064-O1063</f>
        <v>1282</v>
      </c>
      <c r="Q1064" s="0" t="n">
        <f aca="false">F$9*(Q$23-P$13*1000/(P1064*N$16))*P$13/SUM(P$24:P1064)</f>
        <v>791.067044088062</v>
      </c>
      <c r="R1064" s="0" t="n">
        <f aca="false">F$9*((Q$23^2 - (P$13*1000/(P1064*N$16))^2)/2)/(1000*COUNT(Q$24:Q1064)/N$16)</f>
        <v>791.452066993902</v>
      </c>
    </row>
    <row r="1065" customFormat="false" ht="13.8" hidden="false" customHeight="false" outlineLevel="0" collapsed="false">
      <c r="A1065" s="0" t="n">
        <f aca="false">SUM(M$23:M1065)</f>
        <v>5.17432241081435</v>
      </c>
      <c r="B1065" s="0" t="n">
        <f aca="false">C1065*3600/1609.344</f>
        <v>70.2084690812366</v>
      </c>
      <c r="C1065" s="0" t="n">
        <f aca="false">G1065</f>
        <v>31.385994018076</v>
      </c>
      <c r="D1065" s="0" t="n">
        <f aca="false">(C1065+C1064)/2</f>
        <v>31.38700688278</v>
      </c>
      <c r="E1065" s="0" t="n">
        <f aca="false">F1065*$F$9</f>
        <v>7.71846458612744</v>
      </c>
      <c r="F1065" s="0" t="n">
        <f aca="false">(C1064-C1065)/0.5</f>
        <v>0.00405145881585156</v>
      </c>
      <c r="G1065" s="0" t="n">
        <f aca="false">G1064-L1064</f>
        <v>31.385994018076</v>
      </c>
      <c r="H1065" s="0" t="n">
        <f aca="false">G1065*G1065</f>
        <v>985.080620502704</v>
      </c>
      <c r="I1065" s="0" t="n">
        <f aca="false">1000*COUNT(Q$24:Q1065)/N$16</f>
        <v>167.685870614741</v>
      </c>
      <c r="J1065" s="0" t="n">
        <f aca="false">$F$22*H1065+$E$22*G1065+$D$22</f>
        <v>752.62036091917</v>
      </c>
      <c r="K1065" s="0" t="n">
        <f aca="false">J1065/$F$9</f>
        <v>0.395054011352953</v>
      </c>
      <c r="L1065" s="0" t="n">
        <f aca="false">K1065*M1065</f>
        <v>0.00202567362525031</v>
      </c>
      <c r="M1065" s="0" t="n">
        <f aca="false">N1065</f>
        <v>0.00512758652497396</v>
      </c>
      <c r="N1065" s="0" t="n">
        <f aca="false">3600/(B1065*N$15)</f>
        <v>0.00512758652497396</v>
      </c>
      <c r="O1065" s="0" t="n">
        <f aca="false">ROUND(A1065*P$13,0)</f>
        <v>1293581</v>
      </c>
      <c r="P1065" s="0" t="n">
        <f aca="false">O1065-O1064</f>
        <v>1282</v>
      </c>
      <c r="Q1065" s="0" t="n">
        <f aca="false">F$9*(Q$23-P$13*1000/(P1065*N$16))*P$13/SUM(P$24:P1065)</f>
        <v>790.282331259166</v>
      </c>
      <c r="R1065" s="0" t="n">
        <f aca="false">F$9*((Q$23^2 - (P$13*1000/(P1065*N$16))^2)/2)/(1000*COUNT(Q$24:Q1065)/N$16)</f>
        <v>790.692516065885</v>
      </c>
    </row>
    <row r="1066" customFormat="false" ht="13.8" hidden="false" customHeight="false" outlineLevel="0" collapsed="false">
      <c r="A1066" s="0" t="n">
        <f aca="false">SUM(M$23:M1066)</f>
        <v>5.17945032829865</v>
      </c>
      <c r="B1066" s="0" t="n">
        <f aca="false">C1066*3600/1609.344</f>
        <v>70.2039377783885</v>
      </c>
      <c r="C1066" s="0" t="n">
        <f aca="false">G1066</f>
        <v>31.3839683444508</v>
      </c>
      <c r="D1066" s="0" t="n">
        <f aca="false">(C1066+C1065)/2</f>
        <v>31.3849811812634</v>
      </c>
      <c r="E1066" s="0" t="n">
        <f aca="false">F1066*$F$9</f>
        <v>7.71825204214412</v>
      </c>
      <c r="F1066" s="0" t="n">
        <f aca="false">(C1065-C1066)/0.5</f>
        <v>0.0040513472505026</v>
      </c>
      <c r="G1066" s="0" t="n">
        <f aca="false">G1065-L1065</f>
        <v>31.3839683444508</v>
      </c>
      <c r="H1066" s="0" t="n">
        <f aca="false">G1066*G1066</f>
        <v>984.953469045488</v>
      </c>
      <c r="I1066" s="0" t="n">
        <f aca="false">1000*COUNT(Q$24:Q1066)/N$16</f>
        <v>167.846797553911</v>
      </c>
      <c r="J1066" s="0" t="n">
        <f aca="false">$F$22*H1066+$E$22*G1066+$D$22</f>
        <v>752.551063960642</v>
      </c>
      <c r="K1066" s="0" t="n">
        <f aca="false">J1066/$F$9</f>
        <v>0.395017637049436</v>
      </c>
      <c r="L1066" s="0" t="n">
        <f aca="false">K1066*M1066</f>
        <v>0.00202561784762982</v>
      </c>
      <c r="M1066" s="0" t="n">
        <f aca="false">N1066</f>
        <v>0.00512791748429277</v>
      </c>
      <c r="N1066" s="0" t="n">
        <f aca="false">3600/(B1066*N$15)</f>
        <v>0.00512791748429277</v>
      </c>
      <c r="O1066" s="0" t="n">
        <f aca="false">ROUND(A1066*P$13,0)</f>
        <v>1294863</v>
      </c>
      <c r="P1066" s="0" t="n">
        <f aca="false">O1066-O1065</f>
        <v>1282</v>
      </c>
      <c r="Q1066" s="0" t="n">
        <f aca="false">F$9*(Q$23-P$13*1000/(P1066*N$16))*P$13/SUM(P$24:P1066)</f>
        <v>789.499173706794</v>
      </c>
      <c r="R1066" s="0" t="n">
        <f aca="false">F$9*((Q$23^2 - (P$13*1000/(P1066*N$16))^2)/2)/(1000*COUNT(Q$24:Q1066)/N$16)</f>
        <v>789.934421611364</v>
      </c>
    </row>
    <row r="1067" customFormat="false" ht="13.8" hidden="false" customHeight="false" outlineLevel="0" collapsed="false">
      <c r="A1067" s="0" t="n">
        <f aca="false">SUM(M$23:M1067)</f>
        <v>5.18457857677587</v>
      </c>
      <c r="B1067" s="0" t="n">
        <f aca="false">C1067*3600/1609.344</f>
        <v>70.1994066003113</v>
      </c>
      <c r="C1067" s="0" t="n">
        <f aca="false">G1067</f>
        <v>31.3819427266032</v>
      </c>
      <c r="D1067" s="0" t="n">
        <f aca="false">(C1067+C1066)/2</f>
        <v>31.382955535527</v>
      </c>
      <c r="E1067" s="0" t="n">
        <f aca="false">F1067*$F$9</f>
        <v>7.71803951740985</v>
      </c>
      <c r="F1067" s="0" t="n">
        <f aca="false">(C1066-C1067)/0.5</f>
        <v>0.00405123569525756</v>
      </c>
      <c r="G1067" s="0" t="n">
        <f aca="false">G1066-L1066</f>
        <v>31.3819427266032</v>
      </c>
      <c r="H1067" s="0" t="n">
        <f aca="false">G1067*G1067</f>
        <v>984.8263292958</v>
      </c>
      <c r="I1067" s="0" t="n">
        <f aca="false">1000*COUNT(Q$24:Q1067)/N$16</f>
        <v>168.00772449308</v>
      </c>
      <c r="J1067" s="0" t="n">
        <f aca="false">$F$22*H1067+$E$22*G1067+$D$22</f>
        <v>752.481772892229</v>
      </c>
      <c r="K1067" s="0" t="n">
        <f aca="false">J1067/$F$9</f>
        <v>0.394981265837669</v>
      </c>
      <c r="L1067" s="0" t="n">
        <f aca="false">K1067*M1067</f>
        <v>0.00202556207506361</v>
      </c>
      <c r="M1067" s="0" t="n">
        <f aca="false">N1067</f>
        <v>0.00512824847722294</v>
      </c>
      <c r="N1067" s="0" t="n">
        <f aca="false">3600/(B1067*N$15)</f>
        <v>0.00512824847722294</v>
      </c>
      <c r="O1067" s="0" t="n">
        <f aca="false">ROUND(A1067*P$13,0)</f>
        <v>1296145</v>
      </c>
      <c r="P1067" s="0" t="n">
        <f aca="false">O1067-O1066</f>
        <v>1282</v>
      </c>
      <c r="Q1067" s="0" t="n">
        <f aca="false">F$9*(Q$23-P$13*1000/(P1067*N$16))*P$13/SUM(P$24:P1067)</f>
        <v>788.717566811758</v>
      </c>
      <c r="R1067" s="0" t="n">
        <f aca="false">F$9*((Q$23^2 - (P$13*1000/(P1067*N$16))^2)/2)/(1000*COUNT(Q$24:Q1067)/N$16)</f>
        <v>789.177779445069</v>
      </c>
    </row>
    <row r="1068" customFormat="false" ht="13.8" hidden="false" customHeight="false" outlineLevel="0" collapsed="false">
      <c r="A1068" s="0" t="n">
        <f aca="false">SUM(M$23:M1068)</f>
        <v>5.18970715627964</v>
      </c>
      <c r="B1068" s="0" t="n">
        <f aca="false">C1068*3600/1609.344</f>
        <v>70.1948755469937</v>
      </c>
      <c r="C1068" s="0" t="n">
        <f aca="false">G1068</f>
        <v>31.3799171645281</v>
      </c>
      <c r="D1068" s="0" t="n">
        <f aca="false">(C1068+C1067)/2</f>
        <v>31.3809299455656</v>
      </c>
      <c r="E1068" s="0" t="n">
        <f aca="false">F1068*$F$9</f>
        <v>7.7178270119517</v>
      </c>
      <c r="F1068" s="0" t="n">
        <f aca="false">(C1067-C1068)/0.5</f>
        <v>0.00405112415013065</v>
      </c>
      <c r="G1068" s="0" t="n">
        <f aca="false">G1067-L1067</f>
        <v>31.3799171645281</v>
      </c>
      <c r="H1068" s="0" t="n">
        <f aca="false">G1068*G1068</f>
        <v>984.699201252644</v>
      </c>
      <c r="I1068" s="0" t="n">
        <f aca="false">1000*COUNT(Q$24:Q1068)/N$16</f>
        <v>168.16865143225</v>
      </c>
      <c r="J1068" s="0" t="n">
        <f aca="false">$F$22*H1068+$E$22*G1068+$D$22</f>
        <v>752.412487713428</v>
      </c>
      <c r="K1068" s="0" t="n">
        <f aca="false">J1068/$F$9</f>
        <v>0.394944897717387</v>
      </c>
      <c r="L1068" s="0" t="n">
        <f aca="false">K1068*M1068</f>
        <v>0.00202550630755194</v>
      </c>
      <c r="M1068" s="0" t="n">
        <f aca="false">N1068</f>
        <v>0.00512857950377003</v>
      </c>
      <c r="N1068" s="0" t="n">
        <f aca="false">3600/(B1068*N$15)</f>
        <v>0.00512857950377003</v>
      </c>
      <c r="O1068" s="0" t="n">
        <f aca="false">ROUND(A1068*P$13,0)</f>
        <v>1297427</v>
      </c>
      <c r="P1068" s="0" t="n">
        <f aca="false">O1068-O1067</f>
        <v>1282</v>
      </c>
      <c r="Q1068" s="0" t="n">
        <f aca="false">F$9*(Q$23-P$13*1000/(P1068*N$16))*P$13/SUM(P$24:P1068)</f>
        <v>787.937505973145</v>
      </c>
      <c r="R1068" s="0" t="n">
        <f aca="false">F$9*((Q$23^2 - (P$13*1000/(P1068*N$16))^2)/2)/(1000*COUNT(Q$24:Q1068)/N$16)</f>
        <v>788.422585397754</v>
      </c>
    </row>
    <row r="1069" customFormat="false" ht="13.8" hidden="false" customHeight="false" outlineLevel="0" collapsed="false">
      <c r="A1069" s="0" t="n">
        <f aca="false">SUM(M$23:M1069)</f>
        <v>5.19483606684358</v>
      </c>
      <c r="B1069" s="0" t="n">
        <f aca="false">C1069*3600/1609.344</f>
        <v>70.1903446184246</v>
      </c>
      <c r="C1069" s="0" t="n">
        <f aca="false">G1069</f>
        <v>31.3778916582205</v>
      </c>
      <c r="D1069" s="0" t="n">
        <f aca="false">(C1069+C1068)/2</f>
        <v>31.3789044113743</v>
      </c>
      <c r="E1069" s="0" t="n">
        <f aca="false">F1069*$F$9</f>
        <v>7.71761452572906</v>
      </c>
      <c r="F1069" s="0" t="n">
        <f aca="false">(C1068-C1069)/0.5</f>
        <v>0.00405101261510055</v>
      </c>
      <c r="G1069" s="0" t="n">
        <f aca="false">G1068-L1068</f>
        <v>31.3778916582205</v>
      </c>
      <c r="H1069" s="0" t="n">
        <f aca="false">G1069*G1069</f>
        <v>984.572084915026</v>
      </c>
      <c r="I1069" s="0" t="n">
        <f aca="false">1000*COUNT(Q$24:Q1069)/N$16</f>
        <v>168.329578371419</v>
      </c>
      <c r="J1069" s="0" t="n">
        <f aca="false">$F$22*H1069+$E$22*G1069+$D$22</f>
        <v>752.343208423739</v>
      </c>
      <c r="K1069" s="0" t="n">
        <f aca="false">J1069/$F$9</f>
        <v>0.394908532688328</v>
      </c>
      <c r="L1069" s="0" t="n">
        <f aca="false">K1069*M1069</f>
        <v>0.00202545054509506</v>
      </c>
      <c r="M1069" s="0" t="n">
        <f aca="false">N1069</f>
        <v>0.00512891056393961</v>
      </c>
      <c r="N1069" s="0" t="n">
        <f aca="false">3600/(B1069*N$15)</f>
        <v>0.00512891056393961</v>
      </c>
      <c r="O1069" s="0" t="n">
        <f aca="false">ROUND(A1069*P$13,0)</f>
        <v>1298709</v>
      </c>
      <c r="P1069" s="0" t="n">
        <f aca="false">O1069-O1068</f>
        <v>1282</v>
      </c>
      <c r="Q1069" s="0" t="n">
        <f aca="false">F$9*(Q$23-P$13*1000/(P1069*N$16))*P$13/SUM(P$24:P1069)</f>
        <v>787.158986608226</v>
      </c>
      <c r="R1069" s="0" t="n">
        <f aca="false">F$9*((Q$23^2 - (P$13*1000/(P1069*N$16))^2)/2)/(1000*COUNT(Q$24:Q1069)/N$16)</f>
        <v>787.668835316111</v>
      </c>
    </row>
    <row r="1070" customFormat="false" ht="13.8" hidden="false" customHeight="false" outlineLevel="0" collapsed="false">
      <c r="A1070" s="0" t="n">
        <f aca="false">SUM(M$23:M1070)</f>
        <v>5.19996530850132</v>
      </c>
      <c r="B1070" s="0" t="n">
        <f aca="false">C1070*3600/1609.344</f>
        <v>70.1858138145925</v>
      </c>
      <c r="C1070" s="0" t="n">
        <f aca="false">G1070</f>
        <v>31.3758662076754</v>
      </c>
      <c r="D1070" s="0" t="n">
        <f aca="false">(C1070+C1069)/2</f>
        <v>31.376878932948</v>
      </c>
      <c r="E1070" s="0" t="n">
        <f aca="false">F1070*$F$9</f>
        <v>7.71740205878255</v>
      </c>
      <c r="F1070" s="0" t="n">
        <f aca="false">(C1069-C1070)/0.5</f>
        <v>0.00405090109018857</v>
      </c>
      <c r="G1070" s="0" t="n">
        <f aca="false">G1069-L1069</f>
        <v>31.3758662076754</v>
      </c>
      <c r="H1070" s="0" t="n">
        <f aca="false">G1070*G1070</f>
        <v>984.44498028195</v>
      </c>
      <c r="I1070" s="0" t="n">
        <f aca="false">1000*COUNT(Q$24:Q1070)/N$16</f>
        <v>168.490505310589</v>
      </c>
      <c r="J1070" s="0" t="n">
        <f aca="false">$F$22*H1070+$E$22*G1070+$D$22</f>
        <v>752.273935022659</v>
      </c>
      <c r="K1070" s="0" t="n">
        <f aca="false">J1070/$F$9</f>
        <v>0.394872170750227</v>
      </c>
      <c r="L1070" s="0" t="n">
        <f aca="false">K1070*M1070</f>
        <v>0.00202539478769321</v>
      </c>
      <c r="M1070" s="0" t="n">
        <f aca="false">N1070</f>
        <v>0.00512924165773727</v>
      </c>
      <c r="N1070" s="0" t="n">
        <f aca="false">3600/(B1070*N$15)</f>
        <v>0.00512924165773727</v>
      </c>
      <c r="O1070" s="0" t="n">
        <f aca="false">ROUND(A1070*P$13,0)</f>
        <v>1299991</v>
      </c>
      <c r="P1070" s="0" t="n">
        <f aca="false">O1070-O1069</f>
        <v>1282</v>
      </c>
      <c r="Q1070" s="0" t="n">
        <f aca="false">F$9*(Q$23-P$13*1000/(P1070*N$16))*P$13/SUM(P$24:P1070)</f>
        <v>786.382004152363</v>
      </c>
      <c r="R1070" s="0" t="n">
        <f aca="false">F$9*((Q$23^2 - (P$13*1000/(P1070*N$16))^2)/2)/(1000*COUNT(Q$24:Q1070)/N$16)</f>
        <v>786.916525062705</v>
      </c>
    </row>
    <row r="1071" customFormat="false" ht="13.8" hidden="false" customHeight="false" outlineLevel="0" collapsed="false">
      <c r="A1071" s="0" t="n">
        <f aca="false">SUM(M$23:M1071)</f>
        <v>5.20509488128649</v>
      </c>
      <c r="B1071" s="0" t="n">
        <f aca="false">C1071*3600/1609.344</f>
        <v>70.1812831354862</v>
      </c>
      <c r="C1071" s="0" t="n">
        <f aca="false">G1071</f>
        <v>31.3738408128877</v>
      </c>
      <c r="D1071" s="0" t="n">
        <f aca="false">(C1071+C1070)/2</f>
        <v>31.3748535102816</v>
      </c>
      <c r="E1071" s="0" t="n">
        <f aca="false">F1071*$F$9</f>
        <v>7.71718961109862</v>
      </c>
      <c r="F1071" s="0" t="n">
        <f aca="false">(C1070-C1071)/0.5</f>
        <v>0.00405078957538763</v>
      </c>
      <c r="G1071" s="0" t="n">
        <f aca="false">G1070-L1070</f>
        <v>31.3738408128877</v>
      </c>
      <c r="H1071" s="0" t="n">
        <f aca="false">G1071*G1071</f>
        <v>984.317887352421</v>
      </c>
      <c r="I1071" s="0" t="n">
        <f aca="false">1000*COUNT(Q$24:Q1071)/N$16</f>
        <v>168.651432249759</v>
      </c>
      <c r="J1071" s="0" t="n">
        <f aca="false">$F$22*H1071+$E$22*G1071+$D$22</f>
        <v>752.204667509687</v>
      </c>
      <c r="K1071" s="0" t="n">
        <f aca="false">J1071/$F$9</f>
        <v>0.394835811902823</v>
      </c>
      <c r="L1071" s="0" t="n">
        <f aca="false">K1071*M1071</f>
        <v>0.00202533903534666</v>
      </c>
      <c r="M1071" s="0" t="n">
        <f aca="false">N1071</f>
        <v>0.00512957278516857</v>
      </c>
      <c r="N1071" s="0" t="n">
        <f aca="false">3600/(B1071*N$15)</f>
        <v>0.00512957278516857</v>
      </c>
      <c r="O1071" s="0" t="n">
        <f aca="false">ROUND(A1071*P$13,0)</f>
        <v>1301274</v>
      </c>
      <c r="P1071" s="0" t="n">
        <f aca="false">O1071-O1070</f>
        <v>1283</v>
      </c>
      <c r="Q1071" s="0" t="n">
        <f aca="false">F$9*(Q$23-P$13*1000/(P1071*N$16))*P$13/SUM(P$24:P1071)</f>
        <v>794.566723308115</v>
      </c>
      <c r="R1071" s="0" t="n">
        <f aca="false">F$9*((Q$23^2 - (P$13*1000/(P1071*N$16))^2)/2)/(1000*COUNT(Q$24:Q1071)/N$16)</f>
        <v>794.833173136679</v>
      </c>
    </row>
    <row r="1072" customFormat="false" ht="13.8" hidden="false" customHeight="false" outlineLevel="0" collapsed="false">
      <c r="A1072" s="0" t="n">
        <f aca="false">SUM(M$23:M1072)</f>
        <v>5.21022478523272</v>
      </c>
      <c r="B1072" s="0" t="n">
        <f aca="false">C1072*3600/1609.344</f>
        <v>70.1767525810943</v>
      </c>
      <c r="C1072" s="0" t="n">
        <f aca="false">G1072</f>
        <v>31.3718154738524</v>
      </c>
      <c r="D1072" s="0" t="n">
        <f aca="false">(C1072+C1071)/2</f>
        <v>31.3728281433701</v>
      </c>
      <c r="E1072" s="0" t="n">
        <f aca="false">F1072*$F$9</f>
        <v>7.71697718266375</v>
      </c>
      <c r="F1072" s="0" t="n">
        <f aca="false">(C1071-C1072)/0.5</f>
        <v>0.00405067807069059</v>
      </c>
      <c r="G1072" s="0" t="n">
        <f aca="false">G1071-L1071</f>
        <v>31.3718154738524</v>
      </c>
      <c r="H1072" s="0" t="n">
        <f aca="false">G1072*G1072</f>
        <v>984.190806125445</v>
      </c>
      <c r="I1072" s="0" t="n">
        <f aca="false">1000*COUNT(Q$24:Q1072)/N$16</f>
        <v>168.812359188928</v>
      </c>
      <c r="J1072" s="0" t="n">
        <f aca="false">$F$22*H1072+$E$22*G1072+$D$22</f>
        <v>752.13540588432</v>
      </c>
      <c r="K1072" s="0" t="n">
        <f aca="false">J1072/$F$9</f>
        <v>0.39479945614585</v>
      </c>
      <c r="L1072" s="0" t="n">
        <f aca="false">K1072*M1072</f>
        <v>0.00202528328805564</v>
      </c>
      <c r="M1072" s="0" t="n">
        <f aca="false">N1072</f>
        <v>0.00512990394623909</v>
      </c>
      <c r="N1072" s="0" t="n">
        <f aca="false">3600/(B1072*N$15)</f>
        <v>0.00512990394623909</v>
      </c>
      <c r="O1072" s="0" t="n">
        <f aca="false">ROUND(A1072*P$13,0)</f>
        <v>1302556</v>
      </c>
      <c r="P1072" s="0" t="n">
        <f aca="false">O1072-O1071</f>
        <v>1282</v>
      </c>
      <c r="Q1072" s="0" t="n">
        <f aca="false">F$9*(Q$23-P$13*1000/(P1072*N$16))*P$13/SUM(P$24:P1072)</f>
        <v>784.832028710862</v>
      </c>
      <c r="R1072" s="0" t="n">
        <f aca="false">F$9*((Q$23^2 - (P$13*1000/(P1072*N$16))^2)/2)/(1000*COUNT(Q$24:Q1072)/N$16)</f>
        <v>785.416207569735</v>
      </c>
    </row>
    <row r="1073" customFormat="false" ht="13.8" hidden="false" customHeight="false" outlineLevel="0" collapsed="false">
      <c r="A1073" s="0" t="n">
        <f aca="false">SUM(M$23:M1073)</f>
        <v>5.21535502037368</v>
      </c>
      <c r="B1073" s="0" t="n">
        <f aca="false">C1073*3600/1609.344</f>
        <v>70.1722221514056</v>
      </c>
      <c r="C1073" s="0" t="n">
        <f aca="false">G1073</f>
        <v>31.3697901905643</v>
      </c>
      <c r="D1073" s="0" t="n">
        <f aca="false">(C1073+C1072)/2</f>
        <v>31.3708028322084</v>
      </c>
      <c r="E1073" s="0" t="n">
        <f aca="false">F1073*$F$9</f>
        <v>7.71676477350499</v>
      </c>
      <c r="F1073" s="0" t="n">
        <f aca="false">(C1072-C1073)/0.5</f>
        <v>0.00405056657611169</v>
      </c>
      <c r="G1073" s="0" t="n">
        <f aca="false">G1072-L1072</f>
        <v>31.3697901905643</v>
      </c>
      <c r="H1073" s="0" t="n">
        <f aca="false">G1073*G1073</f>
        <v>984.063736600027</v>
      </c>
      <c r="I1073" s="0" t="n">
        <f aca="false">1000*COUNT(Q$24:Q1073)/N$16</f>
        <v>168.973286128098</v>
      </c>
      <c r="J1073" s="0" t="n">
        <f aca="false">$F$22*H1073+$E$22*G1073+$D$22</f>
        <v>752.066150146058</v>
      </c>
      <c r="K1073" s="0" t="n">
        <f aca="false">J1073/$F$9</f>
        <v>0.394763103479047</v>
      </c>
      <c r="L1073" s="0" t="n">
        <f aca="false">K1073*M1073</f>
        <v>0.00202522754582043</v>
      </c>
      <c r="M1073" s="0" t="n">
        <f aca="false">N1073</f>
        <v>0.00513023514095441</v>
      </c>
      <c r="N1073" s="0" t="n">
        <f aca="false">3600/(B1073*N$15)</f>
        <v>0.00513023514095441</v>
      </c>
      <c r="O1073" s="0" t="n">
        <f aca="false">ROUND(A1073*P$13,0)</f>
        <v>1303839</v>
      </c>
      <c r="P1073" s="0" t="n">
        <f aca="false">O1073-O1072</f>
        <v>1283</v>
      </c>
      <c r="Q1073" s="0" t="n">
        <f aca="false">F$9*(Q$23-P$13*1000/(P1073*N$16))*P$13/SUM(P$24:P1073)</f>
        <v>793.002158109863</v>
      </c>
      <c r="R1073" s="0" t="n">
        <f aca="false">F$9*((Q$23^2 - (P$13*1000/(P1073*N$16))^2)/2)/(1000*COUNT(Q$24:Q1073)/N$16)</f>
        <v>793.319205187847</v>
      </c>
    </row>
    <row r="1074" customFormat="false" ht="13.8" hidden="false" customHeight="false" outlineLevel="0" collapsed="false">
      <c r="A1074" s="0" t="n">
        <f aca="false">SUM(M$23:M1074)</f>
        <v>5.220485586743</v>
      </c>
      <c r="B1074" s="0" t="n">
        <f aca="false">C1074*3600/1609.344</f>
        <v>70.1676918464086</v>
      </c>
      <c r="C1074" s="0" t="n">
        <f aca="false">G1074</f>
        <v>31.3677649630185</v>
      </c>
      <c r="D1074" s="0" t="n">
        <f aca="false">(C1074+C1073)/2</f>
        <v>31.3687775767914</v>
      </c>
      <c r="E1074" s="0" t="n">
        <f aca="false">F1074*$F$9</f>
        <v>7.71655238360882</v>
      </c>
      <c r="F1074" s="0" t="n">
        <f aca="false">(C1073-C1074)/0.5</f>
        <v>0.00405045509164381</v>
      </c>
      <c r="G1074" s="0" t="n">
        <f aca="false">G1073-L1073</f>
        <v>31.3677649630185</v>
      </c>
      <c r="H1074" s="0" t="n">
        <f aca="false">G1074*G1074</f>
        <v>983.936678775173</v>
      </c>
      <c r="I1074" s="0" t="n">
        <f aca="false">1000*COUNT(Q$24:Q1074)/N$16</f>
        <v>169.134213067267</v>
      </c>
      <c r="J1074" s="0" t="n">
        <f aca="false">$F$22*H1074+$E$22*G1074+$D$22</f>
        <v>751.996900294398</v>
      </c>
      <c r="K1074" s="0" t="n">
        <f aca="false">J1074/$F$9</f>
        <v>0.39472675390215</v>
      </c>
      <c r="L1074" s="0" t="n">
        <f aca="false">K1074*M1074</f>
        <v>0.00202517180864126</v>
      </c>
      <c r="M1074" s="0" t="n">
        <f aca="false">N1074</f>
        <v>0.00513056636932009</v>
      </c>
      <c r="N1074" s="0" t="n">
        <f aca="false">3600/(B1074*N$15)</f>
        <v>0.00513056636932009</v>
      </c>
      <c r="O1074" s="0" t="n">
        <f aca="false">ROUND(A1074*P$13,0)</f>
        <v>1305121</v>
      </c>
      <c r="P1074" s="0" t="n">
        <f aca="false">O1074-O1073</f>
        <v>1282</v>
      </c>
      <c r="Q1074" s="0" t="n">
        <f aca="false">F$9*(Q$23-P$13*1000/(P1074*N$16))*P$13/SUM(P$24:P1074)</f>
        <v>783.288151318256</v>
      </c>
      <c r="R1074" s="0" t="n">
        <f aca="false">F$9*((Q$23^2 - (P$13*1000/(P1074*N$16))^2)/2)/(1000*COUNT(Q$24:Q1074)/N$16)</f>
        <v>783.921600133827</v>
      </c>
    </row>
    <row r="1075" customFormat="false" ht="13.8" hidden="false" customHeight="false" outlineLevel="0" collapsed="false">
      <c r="A1075" s="0" t="n">
        <f aca="false">SUM(M$23:M1075)</f>
        <v>5.22561648437434</v>
      </c>
      <c r="B1075" s="0" t="n">
        <f aca="false">C1075*3600/1609.344</f>
        <v>70.1631616660923</v>
      </c>
      <c r="C1075" s="0" t="n">
        <f aca="false">G1075</f>
        <v>31.3657397912099</v>
      </c>
      <c r="D1075" s="0" t="n">
        <f aca="false">(C1075+C1074)/2</f>
        <v>31.3667523771142</v>
      </c>
      <c r="E1075" s="0" t="n">
        <f aca="false">F1075*$F$9</f>
        <v>7.7163400129617</v>
      </c>
      <c r="F1075" s="0" t="n">
        <f aca="false">(C1074-C1075)/0.5</f>
        <v>0.00405034361727985</v>
      </c>
      <c r="G1075" s="0" t="n">
        <f aca="false">G1074-L1074</f>
        <v>31.3657397912099</v>
      </c>
      <c r="H1075" s="0" t="n">
        <f aca="false">G1075*G1075</f>
        <v>983.809632649887</v>
      </c>
      <c r="I1075" s="0" t="n">
        <f aca="false">1000*COUNT(Q$24:Q1075)/N$16</f>
        <v>169.295140006437</v>
      </c>
      <c r="J1075" s="0" t="n">
        <f aca="false">$F$22*H1075+$E$22*G1075+$D$22</f>
        <v>751.92765632884</v>
      </c>
      <c r="K1075" s="0" t="n">
        <f aca="false">J1075/$F$9</f>
        <v>0.394690407414895</v>
      </c>
      <c r="L1075" s="0" t="n">
        <f aca="false">K1075*M1075</f>
        <v>0.00202511607651839</v>
      </c>
      <c r="M1075" s="0" t="n">
        <f aca="false">N1075</f>
        <v>0.00513089763134174</v>
      </c>
      <c r="N1075" s="0" t="n">
        <f aca="false">3600/(B1075*N$15)</f>
        <v>0.00513089763134174</v>
      </c>
      <c r="O1075" s="0" t="n">
        <f aca="false">ROUND(A1075*P$13,0)</f>
        <v>1306404</v>
      </c>
      <c r="P1075" s="0" t="n">
        <f aca="false">O1075-O1074</f>
        <v>1283</v>
      </c>
      <c r="Q1075" s="0" t="n">
        <f aca="false">F$9*(Q$23-P$13*1000/(P1075*N$16))*P$13/SUM(P$24:P1075)</f>
        <v>791.443742310071</v>
      </c>
      <c r="R1075" s="0" t="n">
        <f aca="false">F$9*((Q$23^2 - (P$13*1000/(P1075*N$16))^2)/2)/(1000*COUNT(Q$24:Q1075)/N$16)</f>
        <v>791.81099377114</v>
      </c>
    </row>
    <row r="1076" customFormat="false" ht="13.8" hidden="false" customHeight="false" outlineLevel="0" collapsed="false">
      <c r="A1076" s="0" t="n">
        <f aca="false">SUM(M$23:M1076)</f>
        <v>5.23074771330137</v>
      </c>
      <c r="B1076" s="0" t="n">
        <f aca="false">C1076*3600/1609.344</f>
        <v>70.1586316104451</v>
      </c>
      <c r="C1076" s="0" t="n">
        <f aca="false">G1076</f>
        <v>31.3637146751334</v>
      </c>
      <c r="D1076" s="0" t="n">
        <f aca="false">(C1076+C1075)/2</f>
        <v>31.3647272331716</v>
      </c>
      <c r="E1076" s="0" t="n">
        <f aca="false">F1076*$F$9</f>
        <v>7.71612766159071</v>
      </c>
      <c r="F1076" s="0" t="n">
        <f aca="false">(C1075-C1076)/0.5</f>
        <v>0.00405023215303402</v>
      </c>
      <c r="G1076" s="0" t="n">
        <f aca="false">G1075-L1075</f>
        <v>31.3637146751334</v>
      </c>
      <c r="H1076" s="0" t="n">
        <f aca="false">G1076*G1076</f>
        <v>983.682598223176</v>
      </c>
      <c r="I1076" s="0" t="n">
        <f aca="false">1000*COUNT(Q$24:Q1076)/N$16</f>
        <v>169.456066945607</v>
      </c>
      <c r="J1076" s="0" t="n">
        <f aca="false">$F$22*H1076+$E$22*G1076+$D$22</f>
        <v>751.858418248881</v>
      </c>
      <c r="K1076" s="0" t="n">
        <f aca="false">J1076/$F$9</f>
        <v>0.39465406401702</v>
      </c>
      <c r="L1076" s="0" t="n">
        <f aca="false">K1076*M1076</f>
        <v>0.00202506034945207</v>
      </c>
      <c r="M1076" s="0" t="n">
        <f aca="false">N1076</f>
        <v>0.00513122892702491</v>
      </c>
      <c r="N1076" s="0" t="n">
        <f aca="false">3600/(B1076*N$15)</f>
        <v>0.00513122892702491</v>
      </c>
      <c r="O1076" s="0" t="n">
        <f aca="false">ROUND(A1076*P$13,0)</f>
        <v>1307687</v>
      </c>
      <c r="P1076" s="0" t="n">
        <f aca="false">O1076-O1075</f>
        <v>1283</v>
      </c>
      <c r="Q1076" s="0" t="n">
        <f aca="false">F$9*(Q$23-P$13*1000/(P1076*N$16))*P$13/SUM(P$24:P1076)</f>
        <v>790.666526523474</v>
      </c>
      <c r="R1076" s="0" t="n">
        <f aca="false">F$9*((Q$23^2 - (P$13*1000/(P1076*N$16))^2)/2)/(1000*COUNT(Q$24:Q1076)/N$16)</f>
        <v>791.059036512098</v>
      </c>
    </row>
    <row r="1077" customFormat="false" ht="13.8" hidden="false" customHeight="false" outlineLevel="0" collapsed="false">
      <c r="A1077" s="0" t="n">
        <f aca="false">SUM(M$23:M1077)</f>
        <v>5.23587927355774</v>
      </c>
      <c r="B1077" s="0" t="n">
        <f aca="false">C1077*3600/1609.344</f>
        <v>70.1541016794558</v>
      </c>
      <c r="C1077" s="0" t="n">
        <f aca="false">G1077</f>
        <v>31.3616896147839</v>
      </c>
      <c r="D1077" s="0" t="n">
        <f aca="false">(C1077+C1076)/2</f>
        <v>31.3627021449586</v>
      </c>
      <c r="E1077" s="0" t="n">
        <f aca="false">F1077*$F$9</f>
        <v>7.71591532949583</v>
      </c>
      <c r="F1077" s="0" t="n">
        <f aca="false">(C1076-C1077)/0.5</f>
        <v>0.00405012069890631</v>
      </c>
      <c r="G1077" s="0" t="n">
        <f aca="false">G1076-L1076</f>
        <v>31.3616896147839</v>
      </c>
      <c r="H1077" s="0" t="n">
        <f aca="false">G1077*G1077</f>
        <v>983.555575494045</v>
      </c>
      <c r="I1077" s="0" t="n">
        <f aca="false">1000*COUNT(Q$24:Q1077)/N$16</f>
        <v>169.616993884776</v>
      </c>
      <c r="J1077" s="0" t="n">
        <f aca="false">$F$22*H1077+$E$22*G1077+$D$22</f>
        <v>751.78918605402</v>
      </c>
      <c r="K1077" s="0" t="n">
        <f aca="false">J1077/$F$9</f>
        <v>0.39461772370826</v>
      </c>
      <c r="L1077" s="0" t="n">
        <f aca="false">K1077*M1077</f>
        <v>0.00202500462744256</v>
      </c>
      <c r="M1077" s="0" t="n">
        <f aca="false">N1077</f>
        <v>0.0051315602563752</v>
      </c>
      <c r="N1077" s="0" t="n">
        <f aca="false">3600/(B1077*N$15)</f>
        <v>0.0051315602563752</v>
      </c>
      <c r="O1077" s="0" t="n">
        <f aca="false">ROUND(A1077*P$13,0)</f>
        <v>1308970</v>
      </c>
      <c r="P1077" s="0" t="n">
        <f aca="false">O1077-O1076</f>
        <v>1283</v>
      </c>
      <c r="Q1077" s="0" t="n">
        <f aca="false">F$9*(Q$23-P$13*1000/(P1077*N$16))*P$13/SUM(P$24:P1077)</f>
        <v>789.890835726523</v>
      </c>
      <c r="R1077" s="0" t="n">
        <f aca="false">F$9*((Q$23^2 - (P$13*1000/(P1077*N$16))^2)/2)/(1000*COUNT(Q$24:Q1077)/N$16)</f>
        <v>790.308506116926</v>
      </c>
    </row>
    <row r="1078" customFormat="false" ht="13.8" hidden="false" customHeight="false" outlineLevel="0" collapsed="false">
      <c r="A1078" s="0" t="n">
        <f aca="false">SUM(M$23:M1078)</f>
        <v>5.24101116517714</v>
      </c>
      <c r="B1078" s="0" t="n">
        <f aca="false">C1078*3600/1609.344</f>
        <v>70.1495718731131</v>
      </c>
      <c r="C1078" s="0" t="n">
        <f aca="false">G1078</f>
        <v>31.3596646101565</v>
      </c>
      <c r="D1078" s="0" t="n">
        <f aca="false">(C1078+C1077)/2</f>
        <v>31.3606771124702</v>
      </c>
      <c r="E1078" s="0" t="n">
        <f aca="false">F1078*$F$9</f>
        <v>7.71570301665001</v>
      </c>
      <c r="F1078" s="0" t="n">
        <f aca="false">(C1077-C1078)/0.5</f>
        <v>0.00405000925488253</v>
      </c>
      <c r="G1078" s="0" t="n">
        <f aca="false">G1077-L1077</f>
        <v>31.3596646101565</v>
      </c>
      <c r="H1078" s="0" t="n">
        <f aca="false">G1078*G1078</f>
        <v>983.4285644615</v>
      </c>
      <c r="I1078" s="0" t="n">
        <f aca="false">1000*COUNT(Q$24:Q1078)/N$16</f>
        <v>169.777920823946</v>
      </c>
      <c r="J1078" s="0" t="n">
        <f aca="false">$F$22*H1078+$E$22*G1078+$D$22</f>
        <v>751.719959743756</v>
      </c>
      <c r="K1078" s="0" t="n">
        <f aca="false">J1078/$F$9</f>
        <v>0.394581386488353</v>
      </c>
      <c r="L1078" s="0" t="n">
        <f aca="false">K1078*M1078</f>
        <v>0.0020249489104901</v>
      </c>
      <c r="M1078" s="0" t="n">
        <f aca="false">N1078</f>
        <v>0.00513189161939819</v>
      </c>
      <c r="N1078" s="0" t="n">
        <f aca="false">3600/(B1078*N$15)</f>
        <v>0.00513189161939819</v>
      </c>
      <c r="O1078" s="0" t="n">
        <f aca="false">ROUND(A1078*P$13,0)</f>
        <v>1310253</v>
      </c>
      <c r="P1078" s="0" t="n">
        <f aca="false">O1078-O1077</f>
        <v>1283</v>
      </c>
      <c r="Q1078" s="0" t="n">
        <f aca="false">F$9*(Q$23-P$13*1000/(P1078*N$16))*P$13/SUM(P$24:P1078)</f>
        <v>789.116665435299</v>
      </c>
      <c r="R1078" s="0" t="n">
        <f aca="false">F$9*((Q$23^2 - (P$13*1000/(P1078*N$16))^2)/2)/(1000*COUNT(Q$24:Q1078)/N$16)</f>
        <v>789.559398528189</v>
      </c>
    </row>
    <row r="1079" customFormat="false" ht="13.8" hidden="false" customHeight="false" outlineLevel="0" collapsed="false">
      <c r="A1079" s="0" t="n">
        <f aca="false">SUM(M$23:M1079)</f>
        <v>5.24614338819324</v>
      </c>
      <c r="B1079" s="0" t="n">
        <f aca="false">C1079*3600/1609.344</f>
        <v>70.1450421914057</v>
      </c>
      <c r="C1079" s="0" t="n">
        <f aca="false">G1079</f>
        <v>31.357639661246</v>
      </c>
      <c r="D1079" s="0" t="n">
        <f aca="false">(C1079+C1078)/2</f>
        <v>31.3586521357012</v>
      </c>
      <c r="E1079" s="0" t="n">
        <f aca="false">F1079*$F$9</f>
        <v>7.71549072308031</v>
      </c>
      <c r="F1079" s="0" t="n">
        <f aca="false">(C1078-C1079)/0.5</f>
        <v>0.00404989782097687</v>
      </c>
      <c r="G1079" s="0" t="n">
        <f aca="false">G1078-L1078</f>
        <v>31.357639661246</v>
      </c>
      <c r="H1079" s="0" t="n">
        <f aca="false">G1079*G1079</f>
        <v>983.301565124547</v>
      </c>
      <c r="I1079" s="0" t="n">
        <f aca="false">1000*COUNT(Q$24:Q1079)/N$16</f>
        <v>169.938847763116</v>
      </c>
      <c r="J1079" s="0" t="n">
        <f aca="false">$F$22*H1079+$E$22*G1079+$D$22</f>
        <v>751.650739317588</v>
      </c>
      <c r="K1079" s="0" t="n">
        <f aca="false">J1079/$F$9</f>
        <v>0.394545052357036</v>
      </c>
      <c r="L1079" s="0" t="n">
        <f aca="false">K1079*M1079</f>
        <v>0.00202489319859495</v>
      </c>
      <c r="M1079" s="0" t="n">
        <f aca="false">N1079</f>
        <v>0.00513222301609946</v>
      </c>
      <c r="N1079" s="0" t="n">
        <f aca="false">3600/(B1079*N$15)</f>
        <v>0.00513222301609946</v>
      </c>
      <c r="O1079" s="0" t="n">
        <f aca="false">ROUND(A1079*P$13,0)</f>
        <v>1311536</v>
      </c>
      <c r="P1079" s="0" t="n">
        <f aca="false">O1079-O1078</f>
        <v>1283</v>
      </c>
      <c r="Q1079" s="0" t="n">
        <f aca="false">F$9*(Q$23-P$13*1000/(P1079*N$16))*P$13/SUM(P$24:P1079)</f>
        <v>788.344011183448</v>
      </c>
      <c r="R1079" s="0" t="n">
        <f aca="false">F$9*((Q$23^2 - (P$13*1000/(P1079*N$16))^2)/2)/(1000*COUNT(Q$24:Q1079)/N$16)</f>
        <v>788.811709703825</v>
      </c>
    </row>
    <row r="1080" customFormat="false" ht="13.8" hidden="false" customHeight="false" outlineLevel="0" collapsed="false">
      <c r="A1080" s="0" t="n">
        <f aca="false">SUM(M$23:M1080)</f>
        <v>5.25127594263972</v>
      </c>
      <c r="B1080" s="0" t="n">
        <f aca="false">C1080*3600/1609.344</f>
        <v>70.1405126343222</v>
      </c>
      <c r="C1080" s="0" t="n">
        <f aca="false">G1080</f>
        <v>31.3556147680474</v>
      </c>
      <c r="D1080" s="0" t="n">
        <f aca="false">(C1080+C1079)/2</f>
        <v>31.3566272146467</v>
      </c>
      <c r="E1080" s="0" t="n">
        <f aca="false">F1080*$F$9</f>
        <v>7.71527844878673</v>
      </c>
      <c r="F1080" s="0" t="n">
        <f aca="false">(C1079-C1080)/0.5</f>
        <v>0.00404978639718934</v>
      </c>
      <c r="G1080" s="0" t="n">
        <f aca="false">G1079-L1079</f>
        <v>31.3556147680474</v>
      </c>
      <c r="H1080" s="0" t="n">
        <f aca="false">G1080*G1080</f>
        <v>983.174577482192</v>
      </c>
      <c r="I1080" s="0" t="n">
        <f aca="false">1000*COUNT(Q$24:Q1080)/N$16</f>
        <v>170.099774702285</v>
      </c>
      <c r="J1080" s="0" t="n">
        <f aca="false">$F$22*H1080+$E$22*G1080+$D$22</f>
        <v>751.581524775013</v>
      </c>
      <c r="K1080" s="0" t="n">
        <f aca="false">J1080/$F$9</f>
        <v>0.394508721314046</v>
      </c>
      <c r="L1080" s="0" t="n">
        <f aca="false">K1080*M1080</f>
        <v>0.00202483749175736</v>
      </c>
      <c r="M1080" s="0" t="n">
        <f aca="false">N1080</f>
        <v>0.00513255444648461</v>
      </c>
      <c r="N1080" s="0" t="n">
        <f aca="false">3600/(B1080*N$15)</f>
        <v>0.00513255444648461</v>
      </c>
      <c r="O1080" s="0" t="n">
        <f aca="false">ROUND(A1080*P$13,0)</f>
        <v>1312819</v>
      </c>
      <c r="P1080" s="0" t="n">
        <f aca="false">O1080-O1079</f>
        <v>1283</v>
      </c>
      <c r="Q1080" s="0" t="n">
        <f aca="false">F$9*(Q$23-P$13*1000/(P1080*N$16))*P$13/SUM(P$24:P1080)</f>
        <v>787.572868522089</v>
      </c>
      <c r="R1080" s="0" t="n">
        <f aca="false">F$9*((Q$23^2 - (P$13*1000/(P1080*N$16))^2)/2)/(1000*COUNT(Q$24:Q1080)/N$16)</f>
        <v>788.065435617067</v>
      </c>
    </row>
    <row r="1081" customFormat="false" ht="13.8" hidden="false" customHeight="false" outlineLevel="0" collapsed="false">
      <c r="A1081" s="0" t="n">
        <f aca="false">SUM(M$23:M1081)</f>
        <v>5.25640882855028</v>
      </c>
      <c r="B1081" s="0" t="n">
        <f aca="false">C1081*3600/1609.344</f>
        <v>70.1359832018514</v>
      </c>
      <c r="C1081" s="0" t="n">
        <f aca="false">G1081</f>
        <v>31.3535899305556</v>
      </c>
      <c r="D1081" s="0" t="n">
        <f aca="false">(C1081+C1080)/2</f>
        <v>31.3546023493015</v>
      </c>
      <c r="E1081" s="0" t="n">
        <f aca="false">F1081*$F$9</f>
        <v>7.71506619375573</v>
      </c>
      <c r="F1081" s="0" t="n">
        <f aca="false">(C1080-C1081)/0.5</f>
        <v>0.00404967498351283</v>
      </c>
      <c r="G1081" s="0" t="n">
        <f aca="false">G1080-L1080</f>
        <v>31.3535899305556</v>
      </c>
      <c r="H1081" s="0" t="n">
        <f aca="false">G1081*G1081</f>
        <v>983.04760153344</v>
      </c>
      <c r="I1081" s="0" t="n">
        <f aca="false">1000*COUNT(Q$24:Q1081)/N$16</f>
        <v>170.260701641455</v>
      </c>
      <c r="J1081" s="0" t="n">
        <f aca="false">$F$22*H1081+$E$22*G1081+$D$22</f>
        <v>751.512316115532</v>
      </c>
      <c r="K1081" s="0" t="n">
        <f aca="false">J1081/$F$9</f>
        <v>0.394472393359119</v>
      </c>
      <c r="L1081" s="0" t="n">
        <f aca="false">K1081*M1081</f>
        <v>0.00202478178997759</v>
      </c>
      <c r="M1081" s="0" t="n">
        <f aca="false">N1081</f>
        <v>0.00513288591055921</v>
      </c>
      <c r="N1081" s="0" t="n">
        <f aca="false">3600/(B1081*N$15)</f>
        <v>0.00513288591055921</v>
      </c>
      <c r="O1081" s="0" t="n">
        <f aca="false">ROUND(A1081*P$13,0)</f>
        <v>1314102</v>
      </c>
      <c r="P1081" s="0" t="n">
        <f aca="false">O1081-O1080</f>
        <v>1283</v>
      </c>
      <c r="Q1081" s="0" t="n">
        <f aca="false">F$9*(Q$23-P$13*1000/(P1081*N$16))*P$13/SUM(P$24:P1081)</f>
        <v>786.803233019734</v>
      </c>
      <c r="R1081" s="0" t="n">
        <f aca="false">F$9*((Q$23^2 - (P$13*1000/(P1081*N$16))^2)/2)/(1000*COUNT(Q$24:Q1081)/N$16)</f>
        <v>787.32057225637</v>
      </c>
    </row>
    <row r="1082" customFormat="false" ht="13.8" hidden="false" customHeight="false" outlineLevel="0" collapsed="false">
      <c r="A1082" s="0" t="n">
        <f aca="false">SUM(M$23:M1082)</f>
        <v>5.26154204595861</v>
      </c>
      <c r="B1082" s="0" t="n">
        <f aca="false">C1082*3600/1609.344</f>
        <v>70.1314538939819</v>
      </c>
      <c r="C1082" s="0" t="n">
        <f aca="false">G1082</f>
        <v>31.3515651487657</v>
      </c>
      <c r="D1082" s="0" t="n">
        <f aca="false">(C1082+C1081)/2</f>
        <v>31.3525775396606</v>
      </c>
      <c r="E1082" s="0" t="n">
        <f aca="false">F1082*$F$9</f>
        <v>7.71485395800086</v>
      </c>
      <c r="F1082" s="0" t="n">
        <f aca="false">(C1081-C1082)/0.5</f>
        <v>0.00404956357995445</v>
      </c>
      <c r="G1082" s="0" t="n">
        <f aca="false">G1081-L1081</f>
        <v>31.3515651487657</v>
      </c>
      <c r="H1082" s="0" t="n">
        <f aca="false">G1082*G1082</f>
        <v>982.920637277297</v>
      </c>
      <c r="I1082" s="0" t="n">
        <f aca="false">1000*COUNT(Q$24:Q1082)/N$16</f>
        <v>170.421628580624</v>
      </c>
      <c r="J1082" s="0" t="n">
        <f aca="false">$F$22*H1082+$E$22*G1082+$D$22</f>
        <v>751.443113338642</v>
      </c>
      <c r="K1082" s="0" t="n">
        <f aca="false">J1082/$F$9</f>
        <v>0.394436068491993</v>
      </c>
      <c r="L1082" s="0" t="n">
        <f aca="false">K1082*M1082</f>
        <v>0.00202472609325589</v>
      </c>
      <c r="M1082" s="0" t="n">
        <f aca="false">N1082</f>
        <v>0.00513321740832885</v>
      </c>
      <c r="N1082" s="0" t="n">
        <f aca="false">3600/(B1082*N$15)</f>
        <v>0.00513321740832885</v>
      </c>
      <c r="O1082" s="0" t="n">
        <f aca="false">ROUND(A1082*P$13,0)</f>
        <v>1315386</v>
      </c>
      <c r="P1082" s="0" t="n">
        <f aca="false">O1082-O1081</f>
        <v>1284</v>
      </c>
      <c r="Q1082" s="0" t="n">
        <f aca="false">F$9*(Q$23-P$13*1000/(P1082*N$16))*P$13/SUM(P$24:P1082)</f>
        <v>794.885245330357</v>
      </c>
      <c r="R1082" s="0" t="n">
        <f aca="false">F$9*((Q$23^2 - (P$13*1000/(P1082*N$16))^2)/2)/(1000*COUNT(Q$24:Q1082)/N$16)</f>
        <v>795.134574258478</v>
      </c>
    </row>
    <row r="1083" customFormat="false" ht="13.8" hidden="false" customHeight="false" outlineLevel="0" collapsed="false">
      <c r="A1083" s="0" t="n">
        <f aca="false">SUM(M$23:M1083)</f>
        <v>5.26667559489841</v>
      </c>
      <c r="B1083" s="0" t="n">
        <f aca="false">C1083*3600/1609.344</f>
        <v>70.1269247107024</v>
      </c>
      <c r="C1083" s="0" t="n">
        <f aca="false">G1083</f>
        <v>31.3495404226724</v>
      </c>
      <c r="D1083" s="0" t="n">
        <f aca="false">(C1083+C1082)/2</f>
        <v>31.350552785719</v>
      </c>
      <c r="E1083" s="0" t="n">
        <f aca="false">F1083*$F$9</f>
        <v>7.71464174152211</v>
      </c>
      <c r="F1083" s="0" t="n">
        <f aca="false">(C1082-C1083)/0.5</f>
        <v>0.0040494521865142</v>
      </c>
      <c r="G1083" s="0" t="n">
        <f aca="false">G1082-L1082</f>
        <v>31.3495404226724</v>
      </c>
      <c r="H1083" s="0" t="n">
        <f aca="false">G1083*G1083</f>
        <v>982.793684712771</v>
      </c>
      <c r="I1083" s="0" t="n">
        <f aca="false">1000*COUNT(Q$24:Q1083)/N$16</f>
        <v>170.582555519794</v>
      </c>
      <c r="J1083" s="0" t="n">
        <f aca="false">$F$22*H1083+$E$22*G1083+$D$22</f>
        <v>751.373916443841</v>
      </c>
      <c r="K1083" s="0" t="n">
        <f aca="false">J1083/$F$9</f>
        <v>0.394399746712403</v>
      </c>
      <c r="L1083" s="0" t="n">
        <f aca="false">K1083*M1083</f>
        <v>0.0020246704015925</v>
      </c>
      <c r="M1083" s="0" t="n">
        <f aca="false">N1083</f>
        <v>0.00513354893979913</v>
      </c>
      <c r="N1083" s="0" t="n">
        <f aca="false">3600/(B1083*N$15)</f>
        <v>0.00513354893979913</v>
      </c>
      <c r="O1083" s="0" t="n">
        <f aca="false">ROUND(A1083*P$13,0)</f>
        <v>1316669</v>
      </c>
      <c r="P1083" s="0" t="n">
        <f aca="false">O1083-O1082</f>
        <v>1283</v>
      </c>
      <c r="Q1083" s="0" t="n">
        <f aca="false">F$9*(Q$23-P$13*1000/(P1083*N$16))*P$13/SUM(P$24:P1083)</f>
        <v>785.267868903087</v>
      </c>
      <c r="R1083" s="0" t="n">
        <f aca="false">F$9*((Q$23^2 - (P$13*1000/(P1083*N$16))^2)/2)/(1000*COUNT(Q$24:Q1083)/N$16)</f>
        <v>785.835061742679</v>
      </c>
    </row>
    <row r="1084" customFormat="false" ht="13.8" hidden="false" customHeight="false" outlineLevel="0" collapsed="false">
      <c r="A1084" s="0" t="n">
        <f aca="false">SUM(M$23:M1084)</f>
        <v>5.27180947540339</v>
      </c>
      <c r="B1084" s="0" t="n">
        <f aca="false">C1084*3600/1609.344</f>
        <v>70.1223956520016</v>
      </c>
      <c r="C1084" s="0" t="n">
        <f aca="false">G1084</f>
        <v>31.3475157522708</v>
      </c>
      <c r="D1084" s="0" t="n">
        <f aca="false">(C1084+C1083)/2</f>
        <v>31.3485280874716</v>
      </c>
      <c r="E1084" s="0" t="n">
        <f aca="false">F1084*$F$9</f>
        <v>7.71442954430595</v>
      </c>
      <c r="F1084" s="0" t="n">
        <f aca="false">(C1083-C1084)/0.5</f>
        <v>0.00404934080318498</v>
      </c>
      <c r="G1084" s="0" t="n">
        <f aca="false">G1083-L1083</f>
        <v>31.3475157522708</v>
      </c>
      <c r="H1084" s="0" t="n">
        <f aca="false">G1084*G1084</f>
        <v>982.666743838866</v>
      </c>
      <c r="I1084" s="0" t="n">
        <f aca="false">1000*COUNT(Q$24:Q1084)/N$16</f>
        <v>170.743482458964</v>
      </c>
      <c r="J1084" s="0" t="n">
        <f aca="false">$F$22*H1084+$E$22*G1084+$D$22</f>
        <v>751.304725430631</v>
      </c>
      <c r="K1084" s="0" t="n">
        <f aca="false">J1084/$F$9</f>
        <v>0.394363428020088</v>
      </c>
      <c r="L1084" s="0" t="n">
        <f aca="false">K1084*M1084</f>
        <v>0.00202461471498769</v>
      </c>
      <c r="M1084" s="0" t="n">
        <f aca="false">N1084</f>
        <v>0.00513388050497564</v>
      </c>
      <c r="N1084" s="0" t="n">
        <f aca="false">3600/(B1084*N$15)</f>
        <v>0.00513388050497564</v>
      </c>
      <c r="O1084" s="0" t="n">
        <f aca="false">ROUND(A1084*P$13,0)</f>
        <v>1317952</v>
      </c>
      <c r="P1084" s="0" t="n">
        <f aca="false">O1084-O1083</f>
        <v>1283</v>
      </c>
      <c r="Q1084" s="0" t="n">
        <f aca="false">F$9*(Q$23-P$13*1000/(P1084*N$16))*P$13/SUM(P$24:P1084)</f>
        <v>784.502729624162</v>
      </c>
      <c r="R1084" s="0" t="n">
        <f aca="false">F$9*((Q$23^2 - (P$13*1000/(P1084*N$16))^2)/2)/(1000*COUNT(Q$24:Q1084)/N$16)</f>
        <v>785.094406642073</v>
      </c>
    </row>
    <row r="1085" customFormat="false" ht="13.8" hidden="false" customHeight="false" outlineLevel="0" collapsed="false">
      <c r="A1085" s="0" t="n">
        <f aca="false">SUM(M$23:M1085)</f>
        <v>5.27694368750725</v>
      </c>
      <c r="B1085" s="0" t="n">
        <f aca="false">C1085*3600/1609.344</f>
        <v>70.1178667178682</v>
      </c>
      <c r="C1085" s="0" t="n">
        <f aca="false">G1085</f>
        <v>31.3454911375558</v>
      </c>
      <c r="D1085" s="0" t="n">
        <f aca="false">(C1085+C1084)/2</f>
        <v>31.3465034449133</v>
      </c>
      <c r="E1085" s="0" t="n">
        <f aca="false">F1085*$F$9</f>
        <v>7.71421736636591</v>
      </c>
      <c r="F1085" s="0" t="n">
        <f aca="false">(C1084-C1085)/0.5</f>
        <v>0.00404922942997388</v>
      </c>
      <c r="G1085" s="0" t="n">
        <f aca="false">G1084-L1084</f>
        <v>31.3454911375558</v>
      </c>
      <c r="H1085" s="0" t="n">
        <f aca="false">G1085*G1085</f>
        <v>982.53981465459</v>
      </c>
      <c r="I1085" s="0" t="n">
        <f aca="false">1000*COUNT(Q$24:Q1085)/N$16</f>
        <v>170.904409398133</v>
      </c>
      <c r="J1085" s="0" t="n">
        <f aca="false">$F$22*H1085+$E$22*G1085+$D$22</f>
        <v>751.235540298508</v>
      </c>
      <c r="K1085" s="0" t="n">
        <f aca="false">J1085/$F$9</f>
        <v>0.394327112414784</v>
      </c>
      <c r="L1085" s="0" t="n">
        <f aca="false">K1085*M1085</f>
        <v>0.00202455903344171</v>
      </c>
      <c r="M1085" s="0" t="n">
        <f aca="false">N1085</f>
        <v>0.00513421210386397</v>
      </c>
      <c r="N1085" s="0" t="n">
        <f aca="false">3600/(B1085*N$15)</f>
        <v>0.00513421210386397</v>
      </c>
      <c r="O1085" s="0" t="n">
        <f aca="false">ROUND(A1085*P$13,0)</f>
        <v>1319236</v>
      </c>
      <c r="P1085" s="0" t="n">
        <f aca="false">O1085-O1084</f>
        <v>1284</v>
      </c>
      <c r="Q1085" s="0" t="n">
        <f aca="false">F$9*(Q$23-P$13*1000/(P1085*N$16))*P$13/SUM(P$24:P1085)</f>
        <v>792.563375370415</v>
      </c>
      <c r="R1085" s="0" t="n">
        <f aca="false">F$9*((Q$23^2 - (P$13*1000/(P1085*N$16))^2)/2)/(1000*COUNT(Q$24:Q1085)/N$16)</f>
        <v>792.888431393342</v>
      </c>
    </row>
    <row r="1086" customFormat="false" ht="13.8" hidden="false" customHeight="false" outlineLevel="0" collapsed="false">
      <c r="A1086" s="0" t="n">
        <f aca="false">SUM(M$23:M1086)</f>
        <v>5.28207823124372</v>
      </c>
      <c r="B1086" s="0" t="n">
        <f aca="false">C1086*3600/1609.344</f>
        <v>70.1133379082909</v>
      </c>
      <c r="C1086" s="0" t="n">
        <f aca="false">G1086</f>
        <v>31.3434665785224</v>
      </c>
      <c r="D1086" s="0" t="n">
        <f aca="false">(C1086+C1085)/2</f>
        <v>31.3444788580391</v>
      </c>
      <c r="E1086" s="0" t="n">
        <f aca="false">F1086*$F$9</f>
        <v>7.71400520770199</v>
      </c>
      <c r="F1086" s="0" t="n">
        <f aca="false">(C1085-C1086)/0.5</f>
        <v>0.00404911806688091</v>
      </c>
      <c r="G1086" s="0" t="n">
        <f aca="false">G1085-L1085</f>
        <v>31.3434665785224</v>
      </c>
      <c r="H1086" s="0" t="n">
        <f aca="false">G1086*G1086</f>
        <v>982.412897158949</v>
      </c>
      <c r="I1086" s="0" t="n">
        <f aca="false">1000*COUNT(Q$24:Q1086)/N$16</f>
        <v>171.065336337303</v>
      </c>
      <c r="J1086" s="0" t="n">
        <f aca="false">$F$22*H1086+$E$22*G1086+$D$22</f>
        <v>751.166361046972</v>
      </c>
      <c r="K1086" s="0" t="n">
        <f aca="false">J1086/$F$9</f>
        <v>0.394290799896227</v>
      </c>
      <c r="L1086" s="0" t="n">
        <f aca="false">K1086*M1086</f>
        <v>0.00202450335695481</v>
      </c>
      <c r="M1086" s="0" t="n">
        <f aca="false">N1086</f>
        <v>0.00513454373646972</v>
      </c>
      <c r="N1086" s="0" t="n">
        <f aca="false">3600/(B1086*N$15)</f>
        <v>0.00513454373646972</v>
      </c>
      <c r="O1086" s="0" t="n">
        <f aca="false">ROUND(A1086*P$13,0)</f>
        <v>1320520</v>
      </c>
      <c r="P1086" s="0" t="n">
        <f aca="false">O1086-O1085</f>
        <v>1284</v>
      </c>
      <c r="Q1086" s="0" t="n">
        <f aca="false">F$9*(Q$23-P$13*1000/(P1086*N$16))*P$13/SUM(P$24:P1086)</f>
        <v>791.792030000092</v>
      </c>
      <c r="R1086" s="0" t="n">
        <f aca="false">F$9*((Q$23^2 - (P$13*1000/(P1086*N$16))^2)/2)/(1000*COUNT(Q$24:Q1086)/N$16)</f>
        <v>792.14253446823</v>
      </c>
    </row>
    <row r="1087" customFormat="false" ht="13.8" hidden="false" customHeight="false" outlineLevel="0" collapsed="false">
      <c r="A1087" s="0" t="n">
        <f aca="false">SUM(M$23:M1087)</f>
        <v>5.28721310664652</v>
      </c>
      <c r="B1087" s="0" t="n">
        <f aca="false">C1087*3600/1609.344</f>
        <v>70.1088092232584</v>
      </c>
      <c r="C1087" s="0" t="n">
        <f aca="false">G1087</f>
        <v>31.3414420751654</v>
      </c>
      <c r="D1087" s="0" t="n">
        <f aca="false">(C1087+C1086)/2</f>
        <v>31.3424543268439</v>
      </c>
      <c r="E1087" s="0" t="n">
        <f aca="false">F1087*$F$9</f>
        <v>7.7137930683142</v>
      </c>
      <c r="F1087" s="0" t="n">
        <f aca="false">(C1086-C1087)/0.5</f>
        <v>0.00404900671390607</v>
      </c>
      <c r="G1087" s="0" t="n">
        <f aca="false">G1086-L1086</f>
        <v>31.3414420751654</v>
      </c>
      <c r="H1087" s="0" t="n">
        <f aca="false">G1087*G1087</f>
        <v>982.28599135095</v>
      </c>
      <c r="I1087" s="0" t="n">
        <f aca="false">1000*COUNT(Q$24:Q1087)/N$16</f>
        <v>171.226263276472</v>
      </c>
      <c r="J1087" s="0" t="n">
        <f aca="false">$F$22*H1087+$E$22*G1087+$D$22</f>
        <v>751.097187675522</v>
      </c>
      <c r="K1087" s="0" t="n">
        <f aca="false">J1087/$F$9</f>
        <v>0.394254490464156</v>
      </c>
      <c r="L1087" s="0" t="n">
        <f aca="false">K1087*M1087</f>
        <v>0.00202444768552724</v>
      </c>
      <c r="M1087" s="0" t="n">
        <f aca="false">N1087</f>
        <v>0.00513487540279847</v>
      </c>
      <c r="N1087" s="0" t="n">
        <f aca="false">3600/(B1087*N$15)</f>
        <v>0.00513487540279847</v>
      </c>
      <c r="O1087" s="0" t="n">
        <f aca="false">ROUND(A1087*P$13,0)</f>
        <v>1321803</v>
      </c>
      <c r="P1087" s="0" t="n">
        <f aca="false">O1087-O1086</f>
        <v>1283</v>
      </c>
      <c r="Q1087" s="0" t="n">
        <f aca="false">F$9*(Q$23-P$13*1000/(P1087*N$16))*P$13/SUM(P$24:P1087)</f>
        <v>782.215047397344</v>
      </c>
      <c r="R1087" s="0" t="n">
        <f aca="false">F$9*((Q$23^2 - (P$13*1000/(P1087*N$16))^2)/2)/(1000*COUNT(Q$24:Q1087)/N$16)</f>
        <v>782.88079459327</v>
      </c>
    </row>
    <row r="1088" customFormat="false" ht="13.8" hidden="false" customHeight="false" outlineLevel="0" collapsed="false">
      <c r="A1088" s="0" t="n">
        <f aca="false">SUM(M$23:M1088)</f>
        <v>5.29234831374937</v>
      </c>
      <c r="B1088" s="0" t="n">
        <f aca="false">C1088*3600/1609.344</f>
        <v>70.1042806627593</v>
      </c>
      <c r="C1088" s="0" t="n">
        <f aca="false">G1088</f>
        <v>31.3394176274799</v>
      </c>
      <c r="D1088" s="0" t="n">
        <f aca="false">(C1088+C1087)/2</f>
        <v>31.3404298513227</v>
      </c>
      <c r="E1088" s="0" t="n">
        <f aca="false">F1088*$F$9</f>
        <v>7.71358094821606</v>
      </c>
      <c r="F1088" s="0" t="n">
        <f aca="false">(C1087-C1088)/0.5</f>
        <v>0.00404889537105646</v>
      </c>
      <c r="G1088" s="0" t="n">
        <f aca="false">G1087-L1087</f>
        <v>31.3394176274799</v>
      </c>
      <c r="H1088" s="0" t="n">
        <f aca="false">G1088*G1088</f>
        <v>982.159097229598</v>
      </c>
      <c r="I1088" s="0" t="n">
        <f aca="false">1000*COUNT(Q$24:Q1088)/N$16</f>
        <v>171.387190215642</v>
      </c>
      <c r="J1088" s="0" t="n">
        <f aca="false">$F$22*H1088+$E$22*G1088+$D$22</f>
        <v>751.028020183657</v>
      </c>
      <c r="K1088" s="0" t="n">
        <f aca="false">J1088/$F$9</f>
        <v>0.394218184118307</v>
      </c>
      <c r="L1088" s="0" t="n">
        <f aca="false">K1088*M1088</f>
        <v>0.00202439201915926</v>
      </c>
      <c r="M1088" s="0" t="n">
        <f aca="false">N1088</f>
        <v>0.00513520710285583</v>
      </c>
      <c r="N1088" s="0" t="n">
        <f aca="false">3600/(B1088*N$15)</f>
        <v>0.00513520710285583</v>
      </c>
      <c r="O1088" s="0" t="n">
        <f aca="false">ROUND(A1088*P$13,0)</f>
        <v>1323087</v>
      </c>
      <c r="P1088" s="0" t="n">
        <f aca="false">O1088-O1087</f>
        <v>1284</v>
      </c>
      <c r="Q1088" s="0" t="n">
        <f aca="false">F$9*(Q$23-P$13*1000/(P1088*N$16))*P$13/SUM(P$24:P1088)</f>
        <v>790.254432504231</v>
      </c>
      <c r="R1088" s="0" t="n">
        <f aca="false">F$9*((Q$23^2 - (P$13*1000/(P1088*N$16))^2)/2)/(1000*COUNT(Q$24:Q1088)/N$16)</f>
        <v>790.654942854205</v>
      </c>
    </row>
    <row r="1089" customFormat="false" ht="13.8" hidden="false" customHeight="false" outlineLevel="0" collapsed="false">
      <c r="A1089" s="0" t="n">
        <f aca="false">SUM(M$23:M1089)</f>
        <v>5.29748385258602</v>
      </c>
      <c r="B1089" s="0" t="n">
        <f aca="false">C1089*3600/1609.344</f>
        <v>70.0997522267823</v>
      </c>
      <c r="C1089" s="0" t="n">
        <f aca="false">G1089</f>
        <v>31.3373932354607</v>
      </c>
      <c r="D1089" s="0" t="n">
        <f aca="false">(C1089+C1088)/2</f>
        <v>31.3384054314703</v>
      </c>
      <c r="E1089" s="0" t="n">
        <f aca="false">F1089*$F$9</f>
        <v>7.71336884738051</v>
      </c>
      <c r="F1089" s="0" t="n">
        <f aca="false">(C1088-C1089)/0.5</f>
        <v>0.00404878403831788</v>
      </c>
      <c r="G1089" s="0" t="n">
        <f aca="false">G1088-L1088</f>
        <v>31.3373932354607</v>
      </c>
      <c r="H1089" s="0" t="n">
        <f aca="false">G1089*G1089</f>
        <v>982.0322147939</v>
      </c>
      <c r="I1089" s="0" t="n">
        <f aca="false">1000*COUNT(Q$24:Q1089)/N$16</f>
        <v>171.548117154812</v>
      </c>
      <c r="J1089" s="0" t="n">
        <f aca="false">$F$22*H1089+$E$22*G1089+$D$22</f>
        <v>750.958858570875</v>
      </c>
      <c r="K1089" s="0" t="n">
        <f aca="false">J1089/$F$9</f>
        <v>0.394181880858417</v>
      </c>
      <c r="L1089" s="0" t="n">
        <f aca="false">K1089*M1089</f>
        <v>0.00202433635785112</v>
      </c>
      <c r="M1089" s="0" t="n">
        <f aca="false">N1089</f>
        <v>0.0051355388366474</v>
      </c>
      <c r="N1089" s="0" t="n">
        <f aca="false">3600/(B1089*N$15)</f>
        <v>0.0051355388366474</v>
      </c>
      <c r="O1089" s="0" t="n">
        <f aca="false">ROUND(A1089*P$13,0)</f>
        <v>1324371</v>
      </c>
      <c r="P1089" s="0" t="n">
        <f aca="false">O1089-O1088</f>
        <v>1284</v>
      </c>
      <c r="Q1089" s="0" t="n">
        <f aca="false">F$9*(Q$23-P$13*1000/(P1089*N$16))*P$13/SUM(P$24:P1089)</f>
        <v>789.487572671802</v>
      </c>
      <c r="R1089" s="0" t="n">
        <f aca="false">F$9*((Q$23^2 - (P$13*1000/(P1089*N$16))^2)/2)/(1000*COUNT(Q$24:Q1089)/N$16)</f>
        <v>789.913240281171</v>
      </c>
    </row>
    <row r="1090" customFormat="false" ht="13.8" hidden="false" customHeight="false" outlineLevel="0" collapsed="false">
      <c r="A1090" s="0" t="n">
        <f aca="false">SUM(M$23:M1090)</f>
        <v>5.3026197231902</v>
      </c>
      <c r="B1090" s="0" t="n">
        <f aca="false">C1090*3600/1609.344</f>
        <v>70.095223915316</v>
      </c>
      <c r="C1090" s="0" t="n">
        <f aca="false">G1090</f>
        <v>31.3353688991029</v>
      </c>
      <c r="D1090" s="0" t="n">
        <f aca="false">(C1090+C1089)/2</f>
        <v>31.3363810672818</v>
      </c>
      <c r="E1090" s="0" t="n">
        <f aca="false">F1090*$F$9</f>
        <v>7.71315676583462</v>
      </c>
      <c r="F1090" s="0" t="n">
        <f aca="false">(C1089-C1090)/0.5</f>
        <v>0.00404867271570453</v>
      </c>
      <c r="G1090" s="0" t="n">
        <f aca="false">G1089-L1089</f>
        <v>31.3353688991029</v>
      </c>
      <c r="H1090" s="0" t="n">
        <f aca="false">G1090*G1090</f>
        <v>981.905344042864</v>
      </c>
      <c r="I1090" s="0" t="n">
        <f aca="false">1000*COUNT(Q$24:Q1090)/N$16</f>
        <v>171.709044093981</v>
      </c>
      <c r="J1090" s="0" t="n">
        <f aca="false">$F$22*H1090+$E$22*G1090+$D$22</f>
        <v>750.889702836677</v>
      </c>
      <c r="K1090" s="0" t="n">
        <f aca="false">J1090/$F$9</f>
        <v>0.394145580684223</v>
      </c>
      <c r="L1090" s="0" t="n">
        <f aca="false">K1090*M1090</f>
        <v>0.00202428070160307</v>
      </c>
      <c r="M1090" s="0" t="n">
        <f aca="false">N1090</f>
        <v>0.00513587060417876</v>
      </c>
      <c r="N1090" s="0" t="n">
        <f aca="false">3600/(B1090*N$15)</f>
        <v>0.00513587060417876</v>
      </c>
      <c r="O1090" s="0" t="n">
        <f aca="false">ROUND(A1090*P$13,0)</f>
        <v>1325655</v>
      </c>
      <c r="P1090" s="0" t="n">
        <f aca="false">O1090-O1089</f>
        <v>1284</v>
      </c>
      <c r="Q1090" s="0" t="n">
        <f aca="false">F$9*(Q$23-P$13*1000/(P1090*N$16))*P$13/SUM(P$24:P1090)</f>
        <v>788.722199712124</v>
      </c>
      <c r="R1090" s="0" t="n">
        <f aca="false">F$9*((Q$23^2 - (P$13*1000/(P1090*N$16))^2)/2)/(1000*COUNT(Q$24:Q1090)/N$16)</f>
        <v>789.172927966006</v>
      </c>
    </row>
    <row r="1091" customFormat="false" ht="13.8" hidden="false" customHeight="false" outlineLevel="0" collapsed="false">
      <c r="A1091" s="0" t="n">
        <f aca="false">SUM(M$23:M1091)</f>
        <v>5.30775592559566</v>
      </c>
      <c r="B1091" s="0" t="n">
        <f aca="false">C1091*3600/1609.344</f>
        <v>70.0906957283493</v>
      </c>
      <c r="C1091" s="0" t="n">
        <f aca="false">G1091</f>
        <v>31.3333446184013</v>
      </c>
      <c r="D1091" s="0" t="n">
        <f aca="false">(C1091+C1090)/2</f>
        <v>31.3343567587521</v>
      </c>
      <c r="E1091" s="0" t="n">
        <f aca="false">F1091*$F$9</f>
        <v>7.71294470356486</v>
      </c>
      <c r="F1091" s="0" t="n">
        <f aca="false">(C1090-C1091)/0.5</f>
        <v>0.00404856140320931</v>
      </c>
      <c r="G1091" s="0" t="n">
        <f aca="false">G1090-L1090</f>
        <v>31.3333446184013</v>
      </c>
      <c r="H1091" s="0" t="n">
        <f aca="false">G1091*G1091</f>
        <v>981.778484975497</v>
      </c>
      <c r="I1091" s="0" t="n">
        <f aca="false">1000*COUNT(Q$24:Q1091)/N$16</f>
        <v>171.869971033151</v>
      </c>
      <c r="J1091" s="0" t="n">
        <f aca="false">$F$22*H1091+$E$22*G1091+$D$22</f>
        <v>750.82055298056</v>
      </c>
      <c r="K1091" s="0" t="n">
        <f aca="false">J1091/$F$9</f>
        <v>0.394109283595463</v>
      </c>
      <c r="L1091" s="0" t="n">
        <f aca="false">K1091*M1091</f>
        <v>0.00202422505041537</v>
      </c>
      <c r="M1091" s="0" t="n">
        <f aca="false">N1091</f>
        <v>0.00513620240545554</v>
      </c>
      <c r="N1091" s="0" t="n">
        <f aca="false">3600/(B1091*N$15)</f>
        <v>0.00513620240545554</v>
      </c>
      <c r="O1091" s="0" t="n">
        <f aca="false">ROUND(A1091*P$13,0)</f>
        <v>1326939</v>
      </c>
      <c r="P1091" s="0" t="n">
        <f aca="false">O1091-O1090</f>
        <v>1284</v>
      </c>
      <c r="Q1091" s="0" t="n">
        <f aca="false">F$9*(Q$23-P$13*1000/(P1091*N$16))*P$13/SUM(P$24:P1091)</f>
        <v>787.958309305015</v>
      </c>
      <c r="R1091" s="0" t="n">
        <f aca="false">F$9*((Q$23^2 - (P$13*1000/(P1091*N$16))^2)/2)/(1000*COUNT(Q$24:Q1091)/N$16)</f>
        <v>788.434002003491</v>
      </c>
    </row>
    <row r="1092" customFormat="false" ht="13.8" hidden="false" customHeight="false" outlineLevel="0" collapsed="false">
      <c r="A1092" s="0" t="n">
        <f aca="false">SUM(M$23:M1092)</f>
        <v>5.31289245983614</v>
      </c>
      <c r="B1092" s="0" t="n">
        <f aca="false">C1092*3600/1609.344</f>
        <v>70.0861676658708</v>
      </c>
      <c r="C1092" s="0" t="n">
        <f aca="false">G1092</f>
        <v>31.3313203933509</v>
      </c>
      <c r="D1092" s="0" t="n">
        <f aca="false">(C1092+C1091)/2</f>
        <v>31.3323325058761</v>
      </c>
      <c r="E1092" s="0" t="n">
        <f aca="false">F1092*$F$9</f>
        <v>7.71273266057121</v>
      </c>
      <c r="F1092" s="0" t="n">
        <f aca="false">(C1091-C1092)/0.5</f>
        <v>0.00404845010083221</v>
      </c>
      <c r="G1092" s="0" t="n">
        <f aca="false">G1091-L1091</f>
        <v>31.3313203933509</v>
      </c>
      <c r="H1092" s="0" t="n">
        <f aca="false">G1092*G1092</f>
        <v>981.651637590804</v>
      </c>
      <c r="I1092" s="0" t="n">
        <f aca="false">1000*COUNT(Q$24:Q1092)/N$16</f>
        <v>172.030897972321</v>
      </c>
      <c r="J1092" s="0" t="n">
        <f aca="false">$F$22*H1092+$E$22*G1092+$D$22</f>
        <v>750.751409002025</v>
      </c>
      <c r="K1092" s="0" t="n">
        <f aca="false">J1092/$F$9</f>
        <v>0.394072989591872</v>
      </c>
      <c r="L1092" s="0" t="n">
        <f aca="false">K1092*M1092</f>
        <v>0.00202416940428828</v>
      </c>
      <c r="M1092" s="0" t="n">
        <f aca="false">N1092</f>
        <v>0.00513653424048332</v>
      </c>
      <c r="N1092" s="0" t="n">
        <f aca="false">3600/(B1092*N$15)</f>
        <v>0.00513653424048332</v>
      </c>
      <c r="O1092" s="0" t="n">
        <f aca="false">ROUND(A1092*P$13,0)</f>
        <v>1328223</v>
      </c>
      <c r="P1092" s="0" t="n">
        <f aca="false">O1092-O1091</f>
        <v>1284</v>
      </c>
      <c r="Q1092" s="0" t="n">
        <f aca="false">F$9*(Q$23-P$13*1000/(P1092*N$16))*P$13/SUM(P$24:P1092)</f>
        <v>787.195897147013</v>
      </c>
      <c r="R1092" s="0" t="n">
        <f aca="false">F$9*((Q$23^2 - (P$13*1000/(P1092*N$16))^2)/2)/(1000*COUNT(Q$24:Q1092)/N$16)</f>
        <v>787.69645850302</v>
      </c>
    </row>
    <row r="1093" customFormat="false" ht="13.8" hidden="false" customHeight="false" outlineLevel="0" collapsed="false">
      <c r="A1093" s="0" t="n">
        <f aca="false">SUM(M$23:M1093)</f>
        <v>5.31802932594541</v>
      </c>
      <c r="B1093" s="0" t="n">
        <f aca="false">C1093*3600/1609.344</f>
        <v>70.0816397278691</v>
      </c>
      <c r="C1093" s="0" t="n">
        <f aca="false">G1093</f>
        <v>31.3292962239466</v>
      </c>
      <c r="D1093" s="0" t="n">
        <f aca="false">(C1093+C1092)/2</f>
        <v>31.3303083086487</v>
      </c>
      <c r="E1093" s="0" t="n">
        <f aca="false">F1093*$F$9</f>
        <v>7.71252063685369</v>
      </c>
      <c r="F1093" s="0" t="n">
        <f aca="false">(C1092-C1093)/0.5</f>
        <v>0.00404833880857325</v>
      </c>
      <c r="G1093" s="0" t="n">
        <f aca="false">G1092-L1092</f>
        <v>31.3292962239466</v>
      </c>
      <c r="H1093" s="0" t="n">
        <f aca="false">G1093*G1093</f>
        <v>981.524801887793</v>
      </c>
      <c r="I1093" s="0" t="n">
        <f aca="false">1000*COUNT(Q$24:Q1093)/N$16</f>
        <v>172.19182491149</v>
      </c>
      <c r="J1093" s="0" t="n">
        <f aca="false">$F$22*H1093+$E$22*G1093+$D$22</f>
        <v>750.68227090057</v>
      </c>
      <c r="K1093" s="0" t="n">
        <f aca="false">J1093/$F$9</f>
        <v>0.394036698673189</v>
      </c>
      <c r="L1093" s="0" t="n">
        <f aca="false">K1093*M1093</f>
        <v>0.00202411376322204</v>
      </c>
      <c r="M1093" s="0" t="n">
        <f aca="false">N1093</f>
        <v>0.00513686610926771</v>
      </c>
      <c r="N1093" s="0" t="n">
        <f aca="false">3600/(B1093*N$15)</f>
        <v>0.00513686610926771</v>
      </c>
      <c r="O1093" s="0" t="n">
        <f aca="false">ROUND(A1093*P$13,0)</f>
        <v>1329507</v>
      </c>
      <c r="P1093" s="0" t="n">
        <f aca="false">O1093-O1092</f>
        <v>1284</v>
      </c>
      <c r="Q1093" s="0" t="n">
        <f aca="false">F$9*(Q$23-P$13*1000/(P1093*N$16))*P$13/SUM(P$24:P1093)</f>
        <v>786.434958951297</v>
      </c>
      <c r="R1093" s="0" t="n">
        <f aca="false">F$9*((Q$23^2 - (P$13*1000/(P1093*N$16))^2)/2)/(1000*COUNT(Q$24:Q1093)/N$16)</f>
        <v>786.960293588531</v>
      </c>
    </row>
    <row r="1094" customFormat="false" ht="13.8" hidden="false" customHeight="false" outlineLevel="0" collapsed="false">
      <c r="A1094" s="0" t="n">
        <f aca="false">SUM(M$23:M1094)</f>
        <v>5.32316652395722</v>
      </c>
      <c r="B1094" s="0" t="n">
        <f aca="false">C1094*3600/1609.344</f>
        <v>70.0771119143329</v>
      </c>
      <c r="C1094" s="0" t="n">
        <f aca="false">G1094</f>
        <v>31.3272721101834</v>
      </c>
      <c r="D1094" s="0" t="n">
        <f aca="false">(C1094+C1093)/2</f>
        <v>31.328284167065</v>
      </c>
      <c r="E1094" s="0" t="n">
        <f aca="false">F1094*$F$9</f>
        <v>7.71230863243936</v>
      </c>
      <c r="F1094" s="0" t="n">
        <f aca="false">(C1093-C1094)/0.5</f>
        <v>0.00404822752644662</v>
      </c>
      <c r="G1094" s="0" t="n">
        <f aca="false">G1093-L1093</f>
        <v>31.3272721101834</v>
      </c>
      <c r="H1094" s="0" t="n">
        <f aca="false">G1094*G1094</f>
        <v>981.397977865472</v>
      </c>
      <c r="I1094" s="0" t="n">
        <f aca="false">1000*COUNT(Q$24:Q1094)/N$16</f>
        <v>172.35275185066</v>
      </c>
      <c r="J1094" s="0" t="n">
        <f aca="false">$F$22*H1094+$E$22*G1094+$D$22</f>
        <v>750.613138675694</v>
      </c>
      <c r="K1094" s="0" t="n">
        <f aca="false">J1094/$F$9</f>
        <v>0.394000410839151</v>
      </c>
      <c r="L1094" s="0" t="n">
        <f aca="false">K1094*M1094</f>
        <v>0.00202405812721691</v>
      </c>
      <c r="M1094" s="0" t="n">
        <f aca="false">N1094</f>
        <v>0.00513719801181431</v>
      </c>
      <c r="N1094" s="0" t="n">
        <f aca="false">3600/(B1094*N$15)</f>
        <v>0.00513719801181431</v>
      </c>
      <c r="O1094" s="0" t="n">
        <f aca="false">ROUND(A1094*P$13,0)</f>
        <v>1330792</v>
      </c>
      <c r="P1094" s="0" t="n">
        <f aca="false">O1094-O1093</f>
        <v>1285</v>
      </c>
      <c r="Q1094" s="0" t="n">
        <f aca="false">F$9*(Q$23-P$13*1000/(P1094*N$16))*P$13/SUM(P$24:P1094)</f>
        <v>794.409473179716</v>
      </c>
      <c r="R1094" s="0" t="n">
        <f aca="false">F$9*((Q$23^2 - (P$13*1000/(P1094*N$16))^2)/2)/(1000*COUNT(Q$24:Q1094)/N$16)</f>
        <v>794.667333175885</v>
      </c>
    </row>
    <row r="1095" customFormat="false" ht="13.8" hidden="false" customHeight="false" outlineLevel="0" collapsed="false">
      <c r="A1095" s="0" t="n">
        <f aca="false">SUM(M$23:M1095)</f>
        <v>5.32830405390535</v>
      </c>
      <c r="B1095" s="0" t="n">
        <f aca="false">C1095*3600/1609.344</f>
        <v>70.0725842252509</v>
      </c>
      <c r="C1095" s="0" t="n">
        <f aca="false">G1095</f>
        <v>31.3252480520561</v>
      </c>
      <c r="D1095" s="0" t="n">
        <f aca="false">(C1095+C1094)/2</f>
        <v>31.3262600811197</v>
      </c>
      <c r="E1095" s="0" t="n">
        <f aca="false">F1095*$F$9</f>
        <v>7.71209664728762</v>
      </c>
      <c r="F1095" s="0" t="n">
        <f aca="false">(C1094-C1095)/0.5</f>
        <v>0.00404811625443102</v>
      </c>
      <c r="G1095" s="0" t="n">
        <f aca="false">G1094-L1094</f>
        <v>31.3252480520561</v>
      </c>
      <c r="H1095" s="0" t="n">
        <f aca="false">G1095*G1095</f>
        <v>981.271165522847</v>
      </c>
      <c r="I1095" s="0" t="n">
        <f aca="false">1000*COUNT(Q$24:Q1095)/N$16</f>
        <v>172.513678789829</v>
      </c>
      <c r="J1095" s="0" t="n">
        <f aca="false">$F$22*H1095+$E$22*G1095+$D$22</f>
        <v>750.544012326897</v>
      </c>
      <c r="K1095" s="0" t="n">
        <f aca="false">J1095/$F$9</f>
        <v>0.393964126089495</v>
      </c>
      <c r="L1095" s="0" t="n">
        <f aca="false">K1095*M1095</f>
        <v>0.00202400249627315</v>
      </c>
      <c r="M1095" s="0" t="n">
        <f aca="false">N1095</f>
        <v>0.00513752994812874</v>
      </c>
      <c r="N1095" s="0" t="n">
        <f aca="false">3600/(B1095*N$15)</f>
        <v>0.00513752994812874</v>
      </c>
      <c r="O1095" s="0" t="n">
        <f aca="false">ROUND(A1095*P$13,0)</f>
        <v>1332076</v>
      </c>
      <c r="P1095" s="0" t="n">
        <f aca="false">O1095-O1094</f>
        <v>1284</v>
      </c>
      <c r="Q1095" s="0" t="n">
        <f aca="false">F$9*(Q$23-P$13*1000/(P1095*N$16))*P$13/SUM(P$24:P1095)</f>
        <v>784.916897607081</v>
      </c>
      <c r="R1095" s="0" t="n">
        <f aca="false">F$9*((Q$23^2 - (P$13*1000/(P1095*N$16))^2)/2)/(1000*COUNT(Q$24:Q1095)/N$16)</f>
        <v>785.492084085568</v>
      </c>
    </row>
    <row r="1096" customFormat="false" ht="13.8" hidden="false" customHeight="false" outlineLevel="0" collapsed="false">
      <c r="A1096" s="0" t="n">
        <f aca="false">SUM(M$23:M1096)</f>
        <v>5.33344191582357</v>
      </c>
      <c r="B1096" s="0" t="n">
        <f aca="false">C1096*3600/1609.344</f>
        <v>70.0680566606117</v>
      </c>
      <c r="C1096" s="0" t="n">
        <f aca="false">G1096</f>
        <v>31.3232240495599</v>
      </c>
      <c r="D1096" s="0" t="n">
        <f aca="false">(C1096+C1095)/2</f>
        <v>31.324236050808</v>
      </c>
      <c r="E1096" s="0" t="n">
        <f aca="false">F1096*$F$9</f>
        <v>7.71188468143908</v>
      </c>
      <c r="F1096" s="0" t="n">
        <f aca="false">(C1095-C1096)/0.5</f>
        <v>0.00404800499254776</v>
      </c>
      <c r="G1096" s="0" t="n">
        <f aca="false">G1095-L1095</f>
        <v>31.3232240495599</v>
      </c>
      <c r="H1096" s="0" t="n">
        <f aca="false">G1096*G1096</f>
        <v>981.144364858926</v>
      </c>
      <c r="I1096" s="0" t="n">
        <f aca="false">1000*COUNT(Q$24:Q1096)/N$16</f>
        <v>172.674605728999</v>
      </c>
      <c r="J1096" s="0" t="n">
        <f aca="false">$F$22*H1096+$E$22*G1096+$D$22</f>
        <v>750.474891853678</v>
      </c>
      <c r="K1096" s="0" t="n">
        <f aca="false">J1096/$F$9</f>
        <v>0.393927844423957</v>
      </c>
      <c r="L1096" s="0" t="n">
        <f aca="false">K1096*M1096</f>
        <v>0.002023946870391</v>
      </c>
      <c r="M1096" s="0" t="n">
        <f aca="false">N1096</f>
        <v>0.0051378619182166</v>
      </c>
      <c r="N1096" s="0" t="n">
        <f aca="false">3600/(B1096*N$15)</f>
        <v>0.0051378619182166</v>
      </c>
      <c r="O1096" s="0" t="n">
        <f aca="false">ROUND(A1096*P$13,0)</f>
        <v>1333360</v>
      </c>
      <c r="P1096" s="0" t="n">
        <f aca="false">O1096-O1095</f>
        <v>1284</v>
      </c>
      <c r="Q1096" s="0" t="n">
        <f aca="false">F$9*(Q$23-P$13*1000/(P1096*N$16))*P$13/SUM(P$24:P1096)</f>
        <v>784.160356878844</v>
      </c>
      <c r="R1096" s="0" t="n">
        <f aca="false">F$9*((Q$23^2 - (P$13*1000/(P1096*N$16))^2)/2)/(1000*COUNT(Q$24:Q1096)/N$16)</f>
        <v>784.760031817082</v>
      </c>
    </row>
    <row r="1097" customFormat="false" ht="13.8" hidden="false" customHeight="false" outlineLevel="0" collapsed="false">
      <c r="A1097" s="0" t="n">
        <f aca="false">SUM(M$23:M1097)</f>
        <v>5.33858010974565</v>
      </c>
      <c r="B1097" s="0" t="n">
        <f aca="false">C1097*3600/1609.344</f>
        <v>70.0635292204042</v>
      </c>
      <c r="C1097" s="0" t="n">
        <f aca="false">G1097</f>
        <v>31.3212001026895</v>
      </c>
      <c r="D1097" s="0" t="n">
        <f aca="false">(C1097+C1096)/2</f>
        <v>31.3222120761247</v>
      </c>
      <c r="E1097" s="0" t="n">
        <f aca="false">F1097*$F$9</f>
        <v>7.71167273486666</v>
      </c>
      <c r="F1097" s="0" t="n">
        <f aca="false">(C1096-C1097)/0.5</f>
        <v>0.00404789374078263</v>
      </c>
      <c r="G1097" s="0" t="n">
        <f aca="false">G1096-L1096</f>
        <v>31.3212001026895</v>
      </c>
      <c r="H1097" s="0" t="n">
        <f aca="false">G1097*G1097</f>
        <v>981.017575872715</v>
      </c>
      <c r="I1097" s="0" t="n">
        <f aca="false">1000*COUNT(Q$24:Q1097)/N$16</f>
        <v>172.835532668169</v>
      </c>
      <c r="J1097" s="0" t="n">
        <f aca="false">$F$22*H1097+$E$22*G1097+$D$22</f>
        <v>750.405777255537</v>
      </c>
      <c r="K1097" s="0" t="n">
        <f aca="false">J1097/$F$9</f>
        <v>0.393891565842276</v>
      </c>
      <c r="L1097" s="0" t="n">
        <f aca="false">K1097*M1097</f>
        <v>0.00202389124957073</v>
      </c>
      <c r="M1097" s="0" t="n">
        <f aca="false">N1097</f>
        <v>0.0051381939220835</v>
      </c>
      <c r="N1097" s="0" t="n">
        <f aca="false">3600/(B1097*N$15)</f>
        <v>0.0051381939220835</v>
      </c>
      <c r="O1097" s="0" t="n">
        <f aca="false">ROUND(A1097*P$13,0)</f>
        <v>1334645</v>
      </c>
      <c r="P1097" s="0" t="n">
        <f aca="false">O1097-O1096</f>
        <v>1285</v>
      </c>
      <c r="Q1097" s="0" t="n">
        <f aca="false">F$9*(Q$23-P$13*1000/(P1097*N$16))*P$13/SUM(P$24:P1097)</f>
        <v>792.114020648745</v>
      </c>
      <c r="R1097" s="0" t="n">
        <f aca="false">F$9*((Q$23^2 - (P$13*1000/(P1097*N$16))^2)/2)/(1000*COUNT(Q$24:Q1097)/N$16)</f>
        <v>792.447592021763</v>
      </c>
    </row>
    <row r="1098" customFormat="false" ht="13.8" hidden="false" customHeight="false" outlineLevel="0" collapsed="false">
      <c r="A1098" s="0" t="n">
        <f aca="false">SUM(M$23:M1098)</f>
        <v>5.34371863570538</v>
      </c>
      <c r="B1098" s="0" t="n">
        <f aca="false">C1098*3600/1609.344</f>
        <v>70.0590019046168</v>
      </c>
      <c r="C1098" s="0" t="n">
        <f aca="false">G1098</f>
        <v>31.3191762114399</v>
      </c>
      <c r="D1098" s="0" t="n">
        <f aca="false">(C1098+C1097)/2</f>
        <v>31.3201881570647</v>
      </c>
      <c r="E1098" s="0" t="n">
        <f aca="false">F1098*$F$9</f>
        <v>7.71146080758389</v>
      </c>
      <c r="F1098" s="0" t="n">
        <f aca="false">(C1097-C1098)/0.5</f>
        <v>0.00404778249914273</v>
      </c>
      <c r="G1098" s="0" t="n">
        <f aca="false">G1097-L1097</f>
        <v>31.3191762114399</v>
      </c>
      <c r="H1098" s="0" t="n">
        <f aca="false">G1098*G1098</f>
        <v>980.890798563223</v>
      </c>
      <c r="I1098" s="0" t="n">
        <f aca="false">1000*COUNT(Q$24:Q1098)/N$16</f>
        <v>172.996459607338</v>
      </c>
      <c r="J1098" s="0" t="n">
        <f aca="false">$F$22*H1098+$E$22*G1098+$D$22</f>
        <v>750.336668531973</v>
      </c>
      <c r="K1098" s="0" t="n">
        <f aca="false">J1098/$F$9</f>
        <v>0.393855290344187</v>
      </c>
      <c r="L1098" s="0" t="n">
        <f aca="false">K1098*M1098</f>
        <v>0.00202383563381259</v>
      </c>
      <c r="M1098" s="0" t="n">
        <f aca="false">N1098</f>
        <v>0.00513852595973504</v>
      </c>
      <c r="N1098" s="0" t="n">
        <f aca="false">3600/(B1098*N$15)</f>
        <v>0.00513852595973504</v>
      </c>
      <c r="O1098" s="0" t="n">
        <f aca="false">ROUND(A1098*P$13,0)</f>
        <v>1335930</v>
      </c>
      <c r="P1098" s="0" t="n">
        <f aca="false">O1098-O1097</f>
        <v>1285</v>
      </c>
      <c r="Q1098" s="0" t="n">
        <f aca="false">F$9*(Q$23-P$13*1000/(P1098*N$16))*P$13/SUM(P$24:P1098)</f>
        <v>791.351419585958</v>
      </c>
      <c r="R1098" s="0" t="n">
        <f aca="false">F$9*((Q$23^2 - (P$13*1000/(P1098*N$16))^2)/2)/(1000*COUNT(Q$24:Q1098)/N$16)</f>
        <v>791.710431471045</v>
      </c>
    </row>
    <row r="1099" customFormat="false" ht="13.8" hidden="false" customHeight="false" outlineLevel="0" collapsed="false">
      <c r="A1099" s="0" t="n">
        <f aca="false">SUM(M$23:M1099)</f>
        <v>5.34885749373656</v>
      </c>
      <c r="B1099" s="0" t="n">
        <f aca="false">C1099*3600/1609.344</f>
        <v>70.0544747132384</v>
      </c>
      <c r="C1099" s="0" t="n">
        <f aca="false">G1099</f>
        <v>31.3171523758061</v>
      </c>
      <c r="D1099" s="0" t="n">
        <f aca="false">(C1099+C1098)/2</f>
        <v>31.318164293623</v>
      </c>
      <c r="E1099" s="0" t="n">
        <f aca="false">F1099*$F$9</f>
        <v>7.71124889959079</v>
      </c>
      <c r="F1099" s="0" t="n">
        <f aca="false">(C1098-C1099)/0.5</f>
        <v>0.00404767126762806</v>
      </c>
      <c r="G1099" s="0" t="n">
        <f aca="false">G1098-L1098</f>
        <v>31.3171523758061</v>
      </c>
      <c r="H1099" s="0" t="n">
        <f aca="false">G1099*G1099</f>
        <v>980.764032929457</v>
      </c>
      <c r="I1099" s="0" t="n">
        <f aca="false">1000*COUNT(Q$24:Q1099)/N$16</f>
        <v>173.157386546508</v>
      </c>
      <c r="J1099" s="0" t="n">
        <f aca="false">$F$22*H1099+$E$22*G1099+$D$22</f>
        <v>750.267565682485</v>
      </c>
      <c r="K1099" s="0" t="n">
        <f aca="false">J1099/$F$9</f>
        <v>0.39381901792943</v>
      </c>
      <c r="L1099" s="0" t="n">
        <f aca="false">K1099*M1099</f>
        <v>0.00202378002311683</v>
      </c>
      <c r="M1099" s="0" t="n">
        <f aca="false">N1099</f>
        <v>0.00513885803117684</v>
      </c>
      <c r="N1099" s="0" t="n">
        <f aca="false">3600/(B1099*N$15)</f>
        <v>0.00513885803117684</v>
      </c>
      <c r="O1099" s="0" t="n">
        <f aca="false">ROUND(A1099*P$13,0)</f>
        <v>1337214</v>
      </c>
      <c r="P1099" s="0" t="n">
        <f aca="false">O1099-O1098</f>
        <v>1284</v>
      </c>
      <c r="Q1099" s="0" t="n">
        <f aca="false">F$9*(Q$23-P$13*1000/(P1099*N$16))*P$13/SUM(P$24:P1099)</f>
        <v>781.898289254245</v>
      </c>
      <c r="R1099" s="0" t="n">
        <f aca="false">F$9*((Q$23^2 - (P$13*1000/(P1099*N$16))^2)/2)/(1000*COUNT(Q$24:Q1099)/N$16)</f>
        <v>782.572039163317</v>
      </c>
    </row>
    <row r="1100" customFormat="false" ht="13.8" hidden="false" customHeight="false" outlineLevel="0" collapsed="false">
      <c r="A1100" s="0" t="n">
        <f aca="false">SUM(M$23:M1100)</f>
        <v>5.35399668387298</v>
      </c>
      <c r="B1100" s="0" t="n">
        <f aca="false">C1100*3600/1609.344</f>
        <v>70.0499476462575</v>
      </c>
      <c r="C1100" s="0" t="n">
        <f aca="false">G1100</f>
        <v>31.315128595783</v>
      </c>
      <c r="D1100" s="0" t="n">
        <f aca="false">(C1100+C1099)/2</f>
        <v>31.3161404857945</v>
      </c>
      <c r="E1100" s="0" t="n">
        <f aca="false">F1100*$F$9</f>
        <v>7.71103701087381</v>
      </c>
      <c r="F1100" s="0" t="n">
        <f aca="false">(C1099-C1100)/0.5</f>
        <v>0.00404756004623152</v>
      </c>
      <c r="G1100" s="0" t="n">
        <f aca="false">G1099-L1099</f>
        <v>31.315128595783</v>
      </c>
      <c r="H1100" s="0" t="n">
        <f aca="false">G1100*G1100</f>
        <v>980.637278970425</v>
      </c>
      <c r="I1100" s="0" t="n">
        <f aca="false">1000*COUNT(Q$24:Q1100)/N$16</f>
        <v>173.318313485678</v>
      </c>
      <c r="J1100" s="0" t="n">
        <f aca="false">$F$22*H1100+$E$22*G1100+$D$22</f>
        <v>750.198468706572</v>
      </c>
      <c r="K1100" s="0" t="n">
        <f aca="false">J1100/$F$9</f>
        <v>0.39378274859774</v>
      </c>
      <c r="L1100" s="0" t="n">
        <f aca="false">K1100*M1100</f>
        <v>0.0020237244174837</v>
      </c>
      <c r="M1100" s="0" t="n">
        <f aca="false">N1100</f>
        <v>0.00513919013641452</v>
      </c>
      <c r="N1100" s="0" t="n">
        <f aca="false">3600/(B1100*N$15)</f>
        <v>0.00513919013641452</v>
      </c>
      <c r="O1100" s="0" t="n">
        <f aca="false">ROUND(A1100*P$13,0)</f>
        <v>1338499</v>
      </c>
      <c r="P1100" s="0" t="n">
        <f aca="false">O1100-O1099</f>
        <v>1285</v>
      </c>
      <c r="Q1100" s="0" t="n">
        <f aca="false">F$9*(Q$23-P$13*1000/(P1100*N$16))*P$13/SUM(P$24:P1100)</f>
        <v>789.831204737284</v>
      </c>
      <c r="R1100" s="0" t="n">
        <f aca="false">F$9*((Q$23^2 - (P$13*1000/(P1100*N$16))^2)/2)/(1000*COUNT(Q$24:Q1100)/N$16)</f>
        <v>790.240217113624</v>
      </c>
    </row>
    <row r="1101" customFormat="false" ht="13.8" hidden="false" customHeight="false" outlineLevel="0" collapsed="false">
      <c r="A1101" s="0" t="n">
        <f aca="false">SUM(M$23:M1101)</f>
        <v>5.35913620614843</v>
      </c>
      <c r="B1101" s="0" t="n">
        <f aca="false">C1101*3600/1609.344</f>
        <v>70.045420703663</v>
      </c>
      <c r="C1101" s="0" t="n">
        <f aca="false">G1101</f>
        <v>31.3131048713655</v>
      </c>
      <c r="D1101" s="0" t="n">
        <f aca="false">(C1101+C1100)/2</f>
        <v>31.3141167335742</v>
      </c>
      <c r="E1101" s="0" t="n">
        <f aca="false">F1101*$F$9</f>
        <v>7.71082514146003</v>
      </c>
      <c r="F1101" s="0" t="n">
        <f aca="false">(C1100-C1101)/0.5</f>
        <v>0.00404744883496733</v>
      </c>
      <c r="G1101" s="0" t="n">
        <f aca="false">G1100-L1100</f>
        <v>31.3131048713655</v>
      </c>
      <c r="H1101" s="0" t="n">
        <f aca="false">G1101*G1101</f>
        <v>980.510536685133</v>
      </c>
      <c r="I1101" s="0" t="n">
        <f aca="false">1000*COUNT(Q$24:Q1101)/N$16</f>
        <v>173.479240424847</v>
      </c>
      <c r="J1101" s="0" t="n">
        <f aca="false">$F$22*H1101+$E$22*G1101+$D$22</f>
        <v>750.129377603735</v>
      </c>
      <c r="K1101" s="0" t="n">
        <f aca="false">J1101/$F$9</f>
        <v>0.393746482348856</v>
      </c>
      <c r="L1101" s="0" t="n">
        <f aca="false">K1101*M1101</f>
        <v>0.00202366881691347</v>
      </c>
      <c r="M1101" s="0" t="n">
        <f aca="false">N1101</f>
        <v>0.00513952227545368</v>
      </c>
      <c r="N1101" s="0" t="n">
        <f aca="false">3600/(B1101*N$15)</f>
        <v>0.00513952227545368</v>
      </c>
      <c r="O1101" s="0" t="n">
        <f aca="false">ROUND(A1101*P$13,0)</f>
        <v>1339784</v>
      </c>
      <c r="P1101" s="0" t="n">
        <f aca="false">O1101-O1100</f>
        <v>1285</v>
      </c>
      <c r="Q1101" s="0" t="n">
        <f aca="false">F$9*(Q$23-P$13*1000/(P1101*N$16))*P$13/SUM(P$24:P1101)</f>
        <v>789.07299076036</v>
      </c>
      <c r="R1101" s="0" t="n">
        <f aca="false">F$9*((Q$23^2 - (P$13*1000/(P1101*N$16))^2)/2)/(1000*COUNT(Q$24:Q1101)/N$16)</f>
        <v>789.50715568773</v>
      </c>
    </row>
    <row r="1102" customFormat="false" ht="13.8" hidden="false" customHeight="false" outlineLevel="0" collapsed="false">
      <c r="A1102" s="0" t="n">
        <f aca="false">SUM(M$23:M1102)</f>
        <v>5.36427606059673</v>
      </c>
      <c r="B1102" s="0" t="n">
        <f aca="false">C1102*3600/1609.344</f>
        <v>70.0408938854433</v>
      </c>
      <c r="C1102" s="0" t="n">
        <f aca="false">G1102</f>
        <v>31.3110812025486</v>
      </c>
      <c r="D1102" s="0" t="n">
        <f aca="false">(C1102+C1101)/2</f>
        <v>31.312093036957</v>
      </c>
      <c r="E1102" s="0" t="n">
        <f aca="false">F1102*$F$9</f>
        <v>7.7106132913359</v>
      </c>
      <c r="F1102" s="0" t="n">
        <f aca="false">(C1101-C1102)/0.5</f>
        <v>0.00404733763382836</v>
      </c>
      <c r="G1102" s="0" t="n">
        <f aca="false">G1101-L1101</f>
        <v>31.3110812025486</v>
      </c>
      <c r="H1102" s="0" t="n">
        <f aca="false">G1102*G1102</f>
        <v>980.383806072591</v>
      </c>
      <c r="I1102" s="0" t="n">
        <f aca="false">1000*COUNT(Q$24:Q1102)/N$16</f>
        <v>173.640167364017</v>
      </c>
      <c r="J1102" s="0" t="n">
        <f aca="false">$F$22*H1102+$E$22*G1102+$D$22</f>
        <v>750.060292373473</v>
      </c>
      <c r="K1102" s="0" t="n">
        <f aca="false">J1102/$F$9</f>
        <v>0.393710219182514</v>
      </c>
      <c r="L1102" s="0" t="n">
        <f aca="false">K1102*M1102</f>
        <v>0.00202361322140639</v>
      </c>
      <c r="M1102" s="0" t="n">
        <f aca="false">N1102</f>
        <v>0.00513985444829994</v>
      </c>
      <c r="N1102" s="0" t="n">
        <f aca="false">3600/(B1102*N$15)</f>
        <v>0.00513985444829994</v>
      </c>
      <c r="O1102" s="0" t="n">
        <f aca="false">ROUND(A1102*P$13,0)</f>
        <v>1341069</v>
      </c>
      <c r="P1102" s="0" t="n">
        <f aca="false">O1102-O1101</f>
        <v>1285</v>
      </c>
      <c r="Q1102" s="0" t="n">
        <f aca="false">F$9*(Q$23-P$13*1000/(P1102*N$16))*P$13/SUM(P$24:P1102)</f>
        <v>788.31623111212</v>
      </c>
      <c r="R1102" s="0" t="n">
        <f aca="false">F$9*((Q$23^2 - (P$13*1000/(P1102*N$16))^2)/2)/(1000*COUNT(Q$24:Q1102)/N$16)</f>
        <v>788.775453041124</v>
      </c>
    </row>
    <row r="1103" customFormat="false" ht="13.8" hidden="false" customHeight="false" outlineLevel="0" collapsed="false">
      <c r="A1103" s="0" t="n">
        <f aca="false">SUM(M$23:M1103)</f>
        <v>5.36941624725169</v>
      </c>
      <c r="B1103" s="0" t="n">
        <f aca="false">C1103*3600/1609.344</f>
        <v>70.0363671915873</v>
      </c>
      <c r="C1103" s="0" t="n">
        <f aca="false">G1103</f>
        <v>31.3090575893272</v>
      </c>
      <c r="D1103" s="0" t="n">
        <f aca="false">(C1103+C1102)/2</f>
        <v>31.3100693959379</v>
      </c>
      <c r="E1103" s="0" t="n">
        <f aca="false">F1103*$F$9</f>
        <v>7.71040146050143</v>
      </c>
      <c r="F1103" s="0" t="n">
        <f aca="false">(C1102-C1103)/0.5</f>
        <v>0.00404722644281463</v>
      </c>
      <c r="G1103" s="0" t="n">
        <f aca="false">G1102-L1102</f>
        <v>31.3090575893272</v>
      </c>
      <c r="H1103" s="0" t="n">
        <f aca="false">G1103*G1103</f>
        <v>980.257087131805</v>
      </c>
      <c r="I1103" s="0" t="n">
        <f aca="false">1000*COUNT(Q$24:Q1103)/N$16</f>
        <v>173.801094303186</v>
      </c>
      <c r="J1103" s="0" t="n">
        <f aca="false">$F$22*H1103+$E$22*G1103+$D$22</f>
        <v>749.991213015284</v>
      </c>
      <c r="K1103" s="0" t="n">
        <f aca="false">J1103/$F$9</f>
        <v>0.393673959098451</v>
      </c>
      <c r="L1103" s="0" t="n">
        <f aca="false">K1103*M1103</f>
        <v>0.00202355763096271</v>
      </c>
      <c r="M1103" s="0" t="n">
        <f aca="false">N1103</f>
        <v>0.00514018665495893</v>
      </c>
      <c r="N1103" s="0" t="n">
        <f aca="false">3600/(B1103*N$15)</f>
        <v>0.00514018665495893</v>
      </c>
      <c r="O1103" s="0" t="n">
        <f aca="false">ROUND(A1103*P$13,0)</f>
        <v>1342354</v>
      </c>
      <c r="P1103" s="0" t="n">
        <f aca="false">O1103-O1102</f>
        <v>1285</v>
      </c>
      <c r="Q1103" s="0" t="n">
        <f aca="false">F$9*(Q$23-P$13*1000/(P1103*N$16))*P$13/SUM(P$24:P1103)</f>
        <v>787.560921612257</v>
      </c>
      <c r="R1103" s="0" t="n">
        <f aca="false">F$9*((Q$23^2 - (P$13*1000/(P1103*N$16))^2)/2)/(1000*COUNT(Q$24:Q1103)/N$16)</f>
        <v>788.04510539942</v>
      </c>
    </row>
    <row r="1104" customFormat="false" ht="13.8" hidden="false" customHeight="false" outlineLevel="0" collapsed="false">
      <c r="A1104" s="0" t="n">
        <f aca="false">SUM(M$23:M1104)</f>
        <v>5.37455676614712</v>
      </c>
      <c r="B1104" s="0" t="n">
        <f aca="false">C1104*3600/1609.344</f>
        <v>70.0318406220835</v>
      </c>
      <c r="C1104" s="0" t="n">
        <f aca="false">G1104</f>
        <v>31.3070340316962</v>
      </c>
      <c r="D1104" s="0" t="n">
        <f aca="false">(C1104+C1103)/2</f>
        <v>31.3080458105117</v>
      </c>
      <c r="E1104" s="0" t="n">
        <f aca="false">F1104*$F$9</f>
        <v>7.71018964895663</v>
      </c>
      <c r="F1104" s="0" t="n">
        <f aca="false">(C1103-C1104)/0.5</f>
        <v>0.00404711526192614</v>
      </c>
      <c r="G1104" s="0" t="n">
        <f aca="false">G1103-L1103</f>
        <v>31.3070340316962</v>
      </c>
      <c r="H1104" s="0" t="n">
        <f aca="false">G1104*G1104</f>
        <v>980.130379861784</v>
      </c>
      <c r="I1104" s="0" t="n">
        <f aca="false">1000*COUNT(Q$24:Q1104)/N$16</f>
        <v>173.962021242356</v>
      </c>
      <c r="J1104" s="0" t="n">
        <f aca="false">$F$22*H1104+$E$22*G1104+$D$22</f>
        <v>749.92213952867</v>
      </c>
      <c r="K1104" s="0" t="n">
        <f aca="false">J1104/$F$9</f>
        <v>0.393637702096406</v>
      </c>
      <c r="L1104" s="0" t="n">
        <f aca="false">K1104*M1104</f>
        <v>0.00202350204558268</v>
      </c>
      <c r="M1104" s="0" t="n">
        <f aca="false">N1104</f>
        <v>0.00514051889543625</v>
      </c>
      <c r="N1104" s="0" t="n">
        <f aca="false">3600/(B1104*N$15)</f>
        <v>0.00514051889543625</v>
      </c>
      <c r="O1104" s="0" t="n">
        <f aca="false">ROUND(A1104*P$13,0)</f>
        <v>1343639</v>
      </c>
      <c r="P1104" s="0" t="n">
        <f aca="false">O1104-O1103</f>
        <v>1285</v>
      </c>
      <c r="Q1104" s="0" t="n">
        <f aca="false">F$9*(Q$23-P$13*1000/(P1104*N$16))*P$13/SUM(P$24:P1104)</f>
        <v>786.807058096469</v>
      </c>
      <c r="R1104" s="0" t="n">
        <f aca="false">F$9*((Q$23^2 - (P$13*1000/(P1104*N$16))^2)/2)/(1000*COUNT(Q$24:Q1104)/N$16)</f>
        <v>787.316109002195</v>
      </c>
    </row>
    <row r="1105" customFormat="false" ht="13.8" hidden="false" customHeight="false" outlineLevel="0" collapsed="false">
      <c r="A1105" s="0" t="n">
        <f aca="false">SUM(M$23:M1105)</f>
        <v>5.37969761731686</v>
      </c>
      <c r="B1105" s="0" t="n">
        <f aca="false">C1105*3600/1609.344</f>
        <v>70.0273141769207</v>
      </c>
      <c r="C1105" s="0" t="n">
        <f aca="false">G1105</f>
        <v>31.3050105296506</v>
      </c>
      <c r="D1105" s="0" t="n">
        <f aca="false">(C1105+C1104)/2</f>
        <v>31.3060222806734</v>
      </c>
      <c r="E1105" s="0" t="n">
        <f aca="false">F1105*$F$9</f>
        <v>7.70997785670148</v>
      </c>
      <c r="F1105" s="0" t="n">
        <f aca="false">(C1104-C1105)/0.5</f>
        <v>0.00404700409116288</v>
      </c>
      <c r="G1105" s="0" t="n">
        <f aca="false">G1104-L1104</f>
        <v>31.3050105296506</v>
      </c>
      <c r="H1105" s="0" t="n">
        <f aca="false">G1105*G1105</f>
        <v>980.003684261536</v>
      </c>
      <c r="I1105" s="0" t="n">
        <f aca="false">1000*COUNT(Q$24:Q1105)/N$16</f>
        <v>174.122948181526</v>
      </c>
      <c r="J1105" s="0" t="n">
        <f aca="false">$F$22*H1105+$E$22*G1105+$D$22</f>
        <v>749.85307191313</v>
      </c>
      <c r="K1105" s="0" t="n">
        <f aca="false">J1105/$F$9</f>
        <v>0.393601448176116</v>
      </c>
      <c r="L1105" s="0" t="n">
        <f aca="false">K1105*M1105</f>
        <v>0.00202344646526657</v>
      </c>
      <c r="M1105" s="0" t="n">
        <f aca="false">N1105</f>
        <v>0.00514085116973753</v>
      </c>
      <c r="N1105" s="0" t="n">
        <f aca="false">3600/(B1105*N$15)</f>
        <v>0.00514085116973753</v>
      </c>
      <c r="O1105" s="0" t="n">
        <f aca="false">ROUND(A1105*P$13,0)</f>
        <v>1344924</v>
      </c>
      <c r="P1105" s="0" t="n">
        <f aca="false">O1105-O1104</f>
        <v>1285</v>
      </c>
      <c r="Q1105" s="0" t="n">
        <f aca="false">F$9*(Q$23-P$13*1000/(P1105*N$16))*P$13/SUM(P$24:P1105)</f>
        <v>786.054636416381</v>
      </c>
      <c r="R1105" s="0" t="n">
        <f aca="false">F$9*((Q$23^2 - (P$13*1000/(P1105*N$16))^2)/2)/(1000*COUNT(Q$24:Q1105)/N$16)</f>
        <v>786.588460102933</v>
      </c>
    </row>
    <row r="1106" customFormat="false" ht="13.8" hidden="false" customHeight="false" outlineLevel="0" collapsed="false">
      <c r="A1106" s="0" t="n">
        <f aca="false">SUM(M$23:M1106)</f>
        <v>5.38483880079473</v>
      </c>
      <c r="B1106" s="0" t="n">
        <f aca="false">C1106*3600/1609.344</f>
        <v>70.0227878560875</v>
      </c>
      <c r="C1106" s="0" t="n">
        <f aca="false">G1106</f>
        <v>31.3029870831854</v>
      </c>
      <c r="D1106" s="0" t="n">
        <f aca="false">(C1106+C1105)/2</f>
        <v>31.303998806418</v>
      </c>
      <c r="E1106" s="0" t="n">
        <f aca="false">F1106*$F$9</f>
        <v>7.70976608374953</v>
      </c>
      <c r="F1106" s="0" t="n">
        <f aca="false">(C1105-C1106)/0.5</f>
        <v>0.00404689293053195</v>
      </c>
      <c r="G1106" s="0" t="n">
        <f aca="false">G1105-L1105</f>
        <v>31.3029870831854</v>
      </c>
      <c r="H1106" s="0" t="n">
        <f aca="false">G1106*G1106</f>
        <v>979.877000330069</v>
      </c>
      <c r="I1106" s="0" t="n">
        <f aca="false">1000*COUNT(Q$24:Q1106)/N$16</f>
        <v>174.283875120695</v>
      </c>
      <c r="J1106" s="0" t="n">
        <f aca="false">$F$22*H1106+$E$22*G1106+$D$22</f>
        <v>749.784010168163</v>
      </c>
      <c r="K1106" s="0" t="n">
        <f aca="false">J1106/$F$9</f>
        <v>0.393565197337317</v>
      </c>
      <c r="L1106" s="0" t="n">
        <f aca="false">K1106*M1106</f>
        <v>0.00202339089001462</v>
      </c>
      <c r="M1106" s="0" t="n">
        <f aca="false">N1106</f>
        <v>0.00514118347786838</v>
      </c>
      <c r="N1106" s="0" t="n">
        <f aca="false">3600/(B1106*N$15)</f>
        <v>0.00514118347786838</v>
      </c>
      <c r="O1106" s="0" t="n">
        <f aca="false">ROUND(A1106*P$13,0)</f>
        <v>1346210</v>
      </c>
      <c r="P1106" s="0" t="n">
        <f aca="false">O1106-O1105</f>
        <v>1286</v>
      </c>
      <c r="Q1106" s="0" t="n">
        <f aca="false">F$9*(Q$23-P$13*1000/(P1106*N$16))*P$13/SUM(P$24:P1106)</f>
        <v>793.924088447675</v>
      </c>
      <c r="R1106" s="0" t="n">
        <f aca="false">F$9*((Q$23^2 - (P$13*1000/(P1106*N$16))^2)/2)/(1000*COUNT(Q$24:Q1106)/N$16)</f>
        <v>794.190979020185</v>
      </c>
    </row>
    <row r="1107" customFormat="false" ht="13.8" hidden="false" customHeight="false" outlineLevel="0" collapsed="false">
      <c r="A1107" s="0" t="n">
        <f aca="false">SUM(M$23:M1107)</f>
        <v>5.38998031661456</v>
      </c>
      <c r="B1107" s="0" t="n">
        <f aca="false">C1107*3600/1609.344</f>
        <v>70.0182616595726</v>
      </c>
      <c r="C1107" s="0" t="n">
        <f aca="false">G1107</f>
        <v>31.3009636922953</v>
      </c>
      <c r="D1107" s="0" t="n">
        <f aca="false">(C1107+C1106)/2</f>
        <v>31.3019753877403</v>
      </c>
      <c r="E1107" s="0" t="n">
        <f aca="false">F1107*$F$9</f>
        <v>7.70955433008723</v>
      </c>
      <c r="F1107" s="0" t="n">
        <f aca="false">(C1106-C1107)/0.5</f>
        <v>0.00404678178002627</v>
      </c>
      <c r="G1107" s="0" t="n">
        <f aca="false">G1106-L1106</f>
        <v>31.3009636922953</v>
      </c>
      <c r="H1107" s="0" t="n">
        <f aca="false">G1107*G1107</f>
        <v>979.750328066391</v>
      </c>
      <c r="I1107" s="0" t="n">
        <f aca="false">1000*COUNT(Q$24:Q1107)/N$16</f>
        <v>174.444802059865</v>
      </c>
      <c r="J1107" s="0" t="n">
        <f aca="false">$F$22*H1107+$E$22*G1107+$D$22</f>
        <v>749.714954293269</v>
      </c>
      <c r="K1107" s="0" t="n">
        <f aca="false">J1107/$F$9</f>
        <v>0.393528949579748</v>
      </c>
      <c r="L1107" s="0" t="n">
        <f aca="false">K1107*M1107</f>
        <v>0.0020233353198271</v>
      </c>
      <c r="M1107" s="0" t="n">
        <f aca="false">N1107</f>
        <v>0.00514151581983444</v>
      </c>
      <c r="N1107" s="0" t="n">
        <f aca="false">3600/(B1107*N$15)</f>
        <v>0.00514151581983444</v>
      </c>
      <c r="O1107" s="0" t="n">
        <f aca="false">ROUND(A1107*P$13,0)</f>
        <v>1347495</v>
      </c>
      <c r="P1107" s="0" t="n">
        <f aca="false">O1107-O1106</f>
        <v>1285</v>
      </c>
      <c r="Q1107" s="0" t="n">
        <f aca="false">F$9*(Q$23-P$13*1000/(P1107*N$16))*P$13/SUM(P$24:P1107)</f>
        <v>784.553519298494</v>
      </c>
      <c r="R1107" s="0" t="n">
        <f aca="false">F$9*((Q$23^2 - (P$13*1000/(P1107*N$16))^2)/2)/(1000*COUNT(Q$24:Q1107)/N$16)</f>
        <v>785.137189881341</v>
      </c>
    </row>
    <row r="1108" customFormat="false" ht="13.8" hidden="false" customHeight="false" outlineLevel="0" collapsed="false">
      <c r="A1108" s="0" t="n">
        <f aca="false">SUM(M$23:M1108)</f>
        <v>5.39512216481021</v>
      </c>
      <c r="B1108" s="0" t="n">
        <f aca="false">C1108*3600/1609.344</f>
        <v>70.0137355873647</v>
      </c>
      <c r="C1108" s="0" t="n">
        <f aca="false">G1108</f>
        <v>31.2989403569755</v>
      </c>
      <c r="D1108" s="0" t="n">
        <f aca="false">(C1108+C1107)/2</f>
        <v>31.2999520246354</v>
      </c>
      <c r="E1108" s="0" t="n">
        <f aca="false">F1108*$F$9</f>
        <v>7.70934259572814</v>
      </c>
      <c r="F1108" s="0" t="n">
        <f aca="false">(C1107-C1108)/0.5</f>
        <v>0.00404667063965292</v>
      </c>
      <c r="G1108" s="0" t="n">
        <f aca="false">G1107-L1107</f>
        <v>31.2989403569755</v>
      </c>
      <c r="H1108" s="0" t="n">
        <f aca="false">G1108*G1108</f>
        <v>979.623667469511</v>
      </c>
      <c r="I1108" s="0" t="n">
        <f aca="false">1000*COUNT(Q$24:Q1108)/N$16</f>
        <v>174.605728999034</v>
      </c>
      <c r="J1108" s="0" t="n">
        <f aca="false">$F$22*H1108+$E$22*G1108+$D$22</f>
        <v>749.645904287948</v>
      </c>
      <c r="K1108" s="0" t="n">
        <f aca="false">J1108/$F$9</f>
        <v>0.393492704903145</v>
      </c>
      <c r="L1108" s="0" t="n">
        <f aca="false">K1108*M1108</f>
        <v>0.00202327975470426</v>
      </c>
      <c r="M1108" s="0" t="n">
        <f aca="false">N1108</f>
        <v>0.00514184819564132</v>
      </c>
      <c r="N1108" s="0" t="n">
        <f aca="false">3600/(B1108*N$15)</f>
        <v>0.00514184819564132</v>
      </c>
      <c r="O1108" s="0" t="n">
        <f aca="false">ROUND(A1108*P$13,0)</f>
        <v>1348781</v>
      </c>
      <c r="P1108" s="0" t="n">
        <f aca="false">O1108-O1107</f>
        <v>1286</v>
      </c>
      <c r="Q1108" s="0" t="n">
        <f aca="false">F$9*(Q$23-P$13*1000/(P1108*N$16))*P$13/SUM(P$24:P1108)</f>
        <v>792.409390012924</v>
      </c>
      <c r="R1108" s="0" t="n">
        <f aca="false">F$9*((Q$23^2 - (P$13*1000/(P1108*N$16))^2)/2)/(1000*COUNT(Q$24:Q1108)/N$16)</f>
        <v>792.727032515079</v>
      </c>
    </row>
    <row r="1109" customFormat="false" ht="13.8" hidden="false" customHeight="false" outlineLevel="0" collapsed="false">
      <c r="A1109" s="0" t="n">
        <f aca="false">SUM(M$23:M1109)</f>
        <v>5.4002643454155</v>
      </c>
      <c r="B1109" s="0" t="n">
        <f aca="false">C1109*3600/1609.344</f>
        <v>70.0092096394524</v>
      </c>
      <c r="C1109" s="0" t="n">
        <f aca="false">G1109</f>
        <v>31.2969170772208</v>
      </c>
      <c r="D1109" s="0" t="n">
        <f aca="false">(C1109+C1108)/2</f>
        <v>31.2979287170982</v>
      </c>
      <c r="E1109" s="0" t="n">
        <f aca="false">F1109*$F$9</f>
        <v>7.70913088067224</v>
      </c>
      <c r="F1109" s="0" t="n">
        <f aca="false">(C1108-C1109)/0.5</f>
        <v>0.00404655950941191</v>
      </c>
      <c r="G1109" s="0" t="n">
        <f aca="false">G1108-L1108</f>
        <v>31.2969170772208</v>
      </c>
      <c r="H1109" s="0" t="n">
        <f aca="false">G1109*G1109</f>
        <v>979.497018538436</v>
      </c>
      <c r="I1109" s="0" t="n">
        <f aca="false">1000*COUNT(Q$24:Q1109)/N$16</f>
        <v>174.766655938204</v>
      </c>
      <c r="J1109" s="0" t="n">
        <f aca="false">$F$22*H1109+$E$22*G1109+$D$22</f>
        <v>749.576860151699</v>
      </c>
      <c r="K1109" s="0" t="n">
        <f aca="false">J1109/$F$9</f>
        <v>0.393456463307247</v>
      </c>
      <c r="L1109" s="0" t="n">
        <f aca="false">K1109*M1109</f>
        <v>0.00202322419464635</v>
      </c>
      <c r="M1109" s="0" t="n">
        <f aca="false">N1109</f>
        <v>0.00514218060529466</v>
      </c>
      <c r="N1109" s="0" t="n">
        <f aca="false">3600/(B1109*N$15)</f>
        <v>0.00514218060529466</v>
      </c>
      <c r="O1109" s="0" t="n">
        <f aca="false">ROUND(A1109*P$13,0)</f>
        <v>1350066</v>
      </c>
      <c r="P1109" s="0" t="n">
        <f aca="false">O1109-O1108</f>
        <v>1285</v>
      </c>
      <c r="Q1109" s="0" t="n">
        <f aca="false">F$9*(Q$23-P$13*1000/(P1109*N$16))*P$13/SUM(P$24:P1109)</f>
        <v>783.058124575729</v>
      </c>
      <c r="R1109" s="0" t="n">
        <f aca="false">F$9*((Q$23^2 - (P$13*1000/(P1109*N$16))^2)/2)/(1000*COUNT(Q$24:Q1109)/N$16)</f>
        <v>783.691265038097</v>
      </c>
    </row>
    <row r="1110" customFormat="false" ht="13.8" hidden="false" customHeight="false" outlineLevel="0" collapsed="false">
      <c r="A1110" s="0" t="n">
        <f aca="false">SUM(M$23:M1110)</f>
        <v>5.4054068584643</v>
      </c>
      <c r="B1110" s="0" t="n">
        <f aca="false">C1110*3600/1609.344</f>
        <v>70.0046838158245</v>
      </c>
      <c r="C1110" s="0" t="n">
        <f aca="false">G1110</f>
        <v>31.2948938530262</v>
      </c>
      <c r="D1110" s="0" t="n">
        <f aca="false">(C1110+C1109)/2</f>
        <v>31.2959054651235</v>
      </c>
      <c r="E1110" s="0" t="n">
        <f aca="false">F1110*$F$9</f>
        <v>7.70891918490599</v>
      </c>
      <c r="F1110" s="0" t="n">
        <f aca="false">(C1109-C1110)/0.5</f>
        <v>0.00404644838929613</v>
      </c>
      <c r="G1110" s="0" t="n">
        <f aca="false">G1109-L1109</f>
        <v>31.2948938530262</v>
      </c>
      <c r="H1110" s="0" t="n">
        <f aca="false">G1110*G1110</f>
        <v>979.370381272175</v>
      </c>
      <c r="I1110" s="0" t="n">
        <f aca="false">1000*COUNT(Q$24:Q1110)/N$16</f>
        <v>174.927582877374</v>
      </c>
      <c r="J1110" s="0" t="n">
        <f aca="false">$F$22*H1110+$E$22*G1110+$D$22</f>
        <v>749.507821884023</v>
      </c>
      <c r="K1110" s="0" t="n">
        <f aca="false">J1110/$F$9</f>
        <v>0.39342022479179</v>
      </c>
      <c r="L1110" s="0" t="n">
        <f aca="false">K1110*M1110</f>
        <v>0.00202316863965363</v>
      </c>
      <c r="M1110" s="0" t="n">
        <f aca="false">N1110</f>
        <v>0.00514251304880007</v>
      </c>
      <c r="N1110" s="0" t="n">
        <f aca="false">3600/(B1110*N$15)</f>
        <v>0.00514251304880007</v>
      </c>
      <c r="O1110" s="0" t="n">
        <f aca="false">ROUND(A1110*P$13,0)</f>
        <v>1351352</v>
      </c>
      <c r="P1110" s="0" t="n">
        <f aca="false">O1110-O1109</f>
        <v>1286</v>
      </c>
      <c r="Q1110" s="0" t="n">
        <f aca="false">F$9*(Q$23-P$13*1000/(P1110*N$16))*P$13/SUM(P$24:P1110)</f>
        <v>790.900460246703</v>
      </c>
      <c r="R1110" s="0" t="n">
        <f aca="false">F$9*((Q$23^2 - (P$13*1000/(P1110*N$16))^2)/2)/(1000*COUNT(Q$24:Q1110)/N$16)</f>
        <v>791.268473117627</v>
      </c>
    </row>
    <row r="1111" customFormat="false" ht="13.8" hidden="false" customHeight="false" outlineLevel="0" collapsed="false">
      <c r="A1111" s="0" t="n">
        <f aca="false">SUM(M$23:M1111)</f>
        <v>5.41054970399046</v>
      </c>
      <c r="B1111" s="0" t="n">
        <f aca="false">C1111*3600/1609.344</f>
        <v>70.0001581164695</v>
      </c>
      <c r="C1111" s="0" t="n">
        <f aca="false">G1111</f>
        <v>31.2928706843865</v>
      </c>
      <c r="D1111" s="0" t="n">
        <f aca="false">(C1111+C1110)/2</f>
        <v>31.2938822687063</v>
      </c>
      <c r="E1111" s="0" t="n">
        <f aca="false">F1111*$F$9</f>
        <v>7.70870750842941</v>
      </c>
      <c r="F1111" s="0" t="n">
        <f aca="false">(C1110-C1111)/0.5</f>
        <v>0.00404633727930559</v>
      </c>
      <c r="G1111" s="0" t="n">
        <f aca="false">G1110-L1110</f>
        <v>31.2928706843865</v>
      </c>
      <c r="H1111" s="0" t="n">
        <f aca="false">G1111*G1111</f>
        <v>979.243755669737</v>
      </c>
      <c r="I1111" s="0" t="n">
        <f aca="false">1000*COUNT(Q$24:Q1111)/N$16</f>
        <v>175.088509816543</v>
      </c>
      <c r="J1111" s="0" t="n">
        <f aca="false">$F$22*H1111+$E$22*G1111+$D$22</f>
        <v>749.43878948442</v>
      </c>
      <c r="K1111" s="0" t="n">
        <f aca="false">J1111/$F$9</f>
        <v>0.393383989356512</v>
      </c>
      <c r="L1111" s="0" t="n">
        <f aca="false">K1111*M1111</f>
        <v>0.00202311308972636</v>
      </c>
      <c r="M1111" s="0" t="n">
        <f aca="false">N1111</f>
        <v>0.00514284552616318</v>
      </c>
      <c r="N1111" s="0" t="n">
        <f aca="false">3600/(B1111*N$15)</f>
        <v>0.00514284552616318</v>
      </c>
      <c r="O1111" s="0" t="n">
        <f aca="false">ROUND(A1111*P$13,0)</f>
        <v>1352637</v>
      </c>
      <c r="P1111" s="0" t="n">
        <f aca="false">O1111-O1110</f>
        <v>1285</v>
      </c>
      <c r="Q1111" s="0" t="n">
        <f aca="false">F$9*(Q$23-P$13*1000/(P1111*N$16))*P$13/SUM(P$24:P1111)</f>
        <v>781.568419588901</v>
      </c>
      <c r="R1111" s="0" t="n">
        <f aca="false">F$9*((Q$23^2 - (P$13*1000/(P1111*N$16))^2)/2)/(1000*COUNT(Q$24:Q1111)/N$16)</f>
        <v>782.250656095012</v>
      </c>
    </row>
    <row r="1112" customFormat="false" ht="13.8" hidden="false" customHeight="false" outlineLevel="0" collapsed="false">
      <c r="A1112" s="0" t="n">
        <f aca="false">SUM(M$23:M1112)</f>
        <v>5.41569288202785</v>
      </c>
      <c r="B1112" s="0" t="n">
        <f aca="false">C1112*3600/1609.344</f>
        <v>69.9956325413761</v>
      </c>
      <c r="C1112" s="0" t="n">
        <f aca="false">G1112</f>
        <v>31.2908475712968</v>
      </c>
      <c r="D1112" s="0" t="n">
        <f aca="false">(C1112+C1111)/2</f>
        <v>31.2918591278416</v>
      </c>
      <c r="E1112" s="0" t="n">
        <f aca="false">F1112*$F$9</f>
        <v>7.70849585126956</v>
      </c>
      <c r="F1112" s="0" t="n">
        <f aca="false">(C1111-C1112)/0.5</f>
        <v>0.00404622617945449</v>
      </c>
      <c r="G1112" s="0" t="n">
        <f aca="false">G1111-L1111</f>
        <v>31.2908475712968</v>
      </c>
      <c r="H1112" s="0" t="n">
        <f aca="false">G1112*G1112</f>
        <v>979.11714173013</v>
      </c>
      <c r="I1112" s="0" t="n">
        <f aca="false">1000*COUNT(Q$24:Q1112)/N$16</f>
        <v>175.249436755713</v>
      </c>
      <c r="J1112" s="0" t="n">
        <f aca="false">$F$22*H1112+$E$22*G1112+$D$22</f>
        <v>749.369762952389</v>
      </c>
      <c r="K1112" s="0" t="n">
        <f aca="false">J1112/$F$9</f>
        <v>0.393347757001151</v>
      </c>
      <c r="L1112" s="0" t="n">
        <f aca="false">K1112*M1112</f>
        <v>0.00202305754486479</v>
      </c>
      <c r="M1112" s="0" t="n">
        <f aca="false">N1112</f>
        <v>0.00514317803738962</v>
      </c>
      <c r="N1112" s="0" t="n">
        <f aca="false">3600/(B1112*N$15)</f>
        <v>0.00514317803738962</v>
      </c>
      <c r="O1112" s="0" t="n">
        <f aca="false">ROUND(A1112*P$13,0)</f>
        <v>1353923</v>
      </c>
      <c r="P1112" s="0" t="n">
        <f aca="false">O1112-O1111</f>
        <v>1286</v>
      </c>
      <c r="Q1112" s="0" t="n">
        <f aca="false">F$9*(Q$23-P$13*1000/(P1112*N$16))*P$13/SUM(P$24:P1112)</f>
        <v>789.397266257029</v>
      </c>
      <c r="R1112" s="0" t="n">
        <f aca="false">F$9*((Q$23^2 - (P$13*1000/(P1112*N$16))^2)/2)/(1000*COUNT(Q$24:Q1112)/N$16)</f>
        <v>789.815271146795</v>
      </c>
    </row>
    <row r="1113" customFormat="false" ht="13.8" hidden="false" customHeight="false" outlineLevel="0" collapsed="false">
      <c r="A1113" s="0" t="n">
        <f aca="false">SUM(M$23:M1113)</f>
        <v>5.42083639261034</v>
      </c>
      <c r="B1113" s="0" t="n">
        <f aca="false">C1113*3600/1609.344</f>
        <v>69.9911070905331</v>
      </c>
      <c r="C1113" s="0" t="n">
        <f aca="false">G1113</f>
        <v>31.2888245137519</v>
      </c>
      <c r="D1113" s="0" t="n">
        <f aca="false">(C1113+C1112)/2</f>
        <v>31.2898360425243</v>
      </c>
      <c r="E1113" s="0" t="n">
        <f aca="false">F1113*$F$9</f>
        <v>7.70828421339937</v>
      </c>
      <c r="F1113" s="0" t="n">
        <f aca="false">(C1112-C1113)/0.5</f>
        <v>0.00404611508972863</v>
      </c>
      <c r="G1113" s="0" t="n">
        <f aca="false">G1112-L1112</f>
        <v>31.2888245137519</v>
      </c>
      <c r="H1113" s="0" t="n">
        <f aca="false">G1113*G1113</f>
        <v>978.990539452363</v>
      </c>
      <c r="I1113" s="0" t="n">
        <f aca="false">1000*COUNT(Q$24:Q1113)/N$16</f>
        <v>175.410363694883</v>
      </c>
      <c r="J1113" s="0" t="n">
        <f aca="false">$F$22*H1113+$E$22*G1113+$D$22</f>
        <v>749.30074228743</v>
      </c>
      <c r="K1113" s="0" t="n">
        <f aca="false">J1113/$F$9</f>
        <v>0.393311527725445</v>
      </c>
      <c r="L1113" s="0" t="n">
        <f aca="false">K1113*M1113</f>
        <v>0.00202300200506918</v>
      </c>
      <c r="M1113" s="0" t="n">
        <f aca="false">N1113</f>
        <v>0.00514351058248503</v>
      </c>
      <c r="N1113" s="0" t="n">
        <f aca="false">3600/(B1113*N$15)</f>
        <v>0.00514351058248503</v>
      </c>
      <c r="O1113" s="0" t="n">
        <f aca="false">ROUND(A1113*P$13,0)</f>
        <v>1355209</v>
      </c>
      <c r="P1113" s="0" t="n">
        <f aca="false">O1113-O1112</f>
        <v>1286</v>
      </c>
      <c r="Q1113" s="0" t="n">
        <f aca="false">F$9*(Q$23-P$13*1000/(P1113*N$16))*P$13/SUM(P$24:P1113)</f>
        <v>788.647518741018</v>
      </c>
      <c r="R1113" s="0" t="n">
        <f aca="false">F$9*((Q$23^2 - (P$13*1000/(P1113*N$16))^2)/2)/(1000*COUNT(Q$24:Q1113)/N$16)</f>
        <v>789.090669980606</v>
      </c>
    </row>
    <row r="1114" customFormat="false" ht="13.8" hidden="false" customHeight="false" outlineLevel="0" collapsed="false">
      <c r="A1114" s="0" t="n">
        <f aca="false">SUM(M$23:M1114)</f>
        <v>5.42598023577179</v>
      </c>
      <c r="B1114" s="0" t="n">
        <f aca="false">C1114*3600/1609.344</f>
        <v>69.9865817639291</v>
      </c>
      <c r="C1114" s="0" t="n">
        <f aca="false">G1114</f>
        <v>31.2868015117469</v>
      </c>
      <c r="D1114" s="0" t="n">
        <f aca="false">(C1114+C1113)/2</f>
        <v>31.2878130127494</v>
      </c>
      <c r="E1114" s="0" t="n">
        <f aca="false">F1114*$F$9</f>
        <v>7.70807259483237</v>
      </c>
      <c r="F1114" s="0" t="n">
        <f aca="false">(C1113-C1114)/0.5</f>
        <v>0.00404600401013511</v>
      </c>
      <c r="G1114" s="0" t="n">
        <f aca="false">G1113-L1113</f>
        <v>31.2868015117469</v>
      </c>
      <c r="H1114" s="0" t="n">
        <f aca="false">G1114*G1114</f>
        <v>978.863948835445</v>
      </c>
      <c r="I1114" s="0" t="n">
        <f aca="false">1000*COUNT(Q$24:Q1114)/N$16</f>
        <v>175.571290634052</v>
      </c>
      <c r="J1114" s="0" t="n">
        <f aca="false">$F$22*H1114+$E$22*G1114+$D$22</f>
        <v>749.231727489044</v>
      </c>
      <c r="K1114" s="0" t="n">
        <f aca="false">J1114/$F$9</f>
        <v>0.39327530152913</v>
      </c>
      <c r="L1114" s="0" t="n">
        <f aca="false">K1114*M1114</f>
        <v>0.00202294647033978</v>
      </c>
      <c r="M1114" s="0" t="n">
        <f aca="false">N1114</f>
        <v>0.00514384316145503</v>
      </c>
      <c r="N1114" s="0" t="n">
        <f aca="false">3600/(B1114*N$15)</f>
        <v>0.00514384316145503</v>
      </c>
      <c r="O1114" s="0" t="n">
        <f aca="false">ROUND(A1114*P$13,0)</f>
        <v>1356495</v>
      </c>
      <c r="P1114" s="0" t="n">
        <f aca="false">O1114-O1113</f>
        <v>1286</v>
      </c>
      <c r="Q1114" s="0" t="n">
        <f aca="false">F$9*(Q$23-P$13*1000/(P1114*N$16))*P$13/SUM(P$24:P1114)</f>
        <v>787.899194052222</v>
      </c>
      <c r="R1114" s="0" t="n">
        <f aca="false">F$9*((Q$23^2 - (P$13*1000/(P1114*N$16))^2)/2)/(1000*COUNT(Q$24:Q1114)/N$16)</f>
        <v>788.367397139194</v>
      </c>
    </row>
    <row r="1115" customFormat="false" ht="13.8" hidden="false" customHeight="false" outlineLevel="0" collapsed="false">
      <c r="A1115" s="0" t="n">
        <f aca="false">SUM(M$23:M1115)</f>
        <v>5.4311244115461</v>
      </c>
      <c r="B1115" s="0" t="n">
        <f aca="false">C1115*3600/1609.344</f>
        <v>69.9820565615527</v>
      </c>
      <c r="C1115" s="0" t="n">
        <f aca="false">G1115</f>
        <v>31.2847785652765</v>
      </c>
      <c r="D1115" s="0" t="n">
        <f aca="false">(C1115+C1114)/2</f>
        <v>31.2857900385117</v>
      </c>
      <c r="E1115" s="0" t="n">
        <f aca="false">F1115*$F$9</f>
        <v>7.70786099558211</v>
      </c>
      <c r="F1115" s="0" t="n">
        <f aca="false">(C1114-C1115)/0.5</f>
        <v>0.00404589294068103</v>
      </c>
      <c r="G1115" s="0" t="n">
        <f aca="false">G1114-L1114</f>
        <v>31.2847785652765</v>
      </c>
      <c r="H1115" s="0" t="n">
        <f aca="false">G1115*G1115</f>
        <v>978.737369878385</v>
      </c>
      <c r="I1115" s="0" t="n">
        <f aca="false">1000*COUNT(Q$24:Q1115)/N$16</f>
        <v>175.732217573222</v>
      </c>
      <c r="J1115" s="0" t="n">
        <f aca="false">$F$22*H1115+$E$22*G1115+$D$22</f>
        <v>749.16271855673</v>
      </c>
      <c r="K1115" s="0" t="n">
        <f aca="false">J1115/$F$9</f>
        <v>0.393239078411945</v>
      </c>
      <c r="L1115" s="0" t="n">
        <f aca="false">K1115*M1115</f>
        <v>0.00202289094067685</v>
      </c>
      <c r="M1115" s="0" t="n">
        <f aca="false">N1115</f>
        <v>0.00514417577430526</v>
      </c>
      <c r="N1115" s="0" t="n">
        <f aca="false">3600/(B1115*N$15)</f>
        <v>0.00514417577430526</v>
      </c>
      <c r="O1115" s="0" t="n">
        <f aca="false">ROUND(A1115*P$13,0)</f>
        <v>1357781</v>
      </c>
      <c r="P1115" s="0" t="n">
        <f aca="false">O1115-O1114</f>
        <v>1286</v>
      </c>
      <c r="Q1115" s="0" t="n">
        <f aca="false">F$9*(Q$23-P$13*1000/(P1115*N$16))*P$13/SUM(P$24:P1115)</f>
        <v>787.152288144244</v>
      </c>
      <c r="R1115" s="0" t="n">
        <f aca="false">F$9*((Q$23^2 - (P$13*1000/(P1115*N$16))^2)/2)/(1000*COUNT(Q$24:Q1115)/N$16)</f>
        <v>787.645448973315</v>
      </c>
    </row>
    <row r="1116" customFormat="false" ht="13.8" hidden="false" customHeight="false" outlineLevel="0" collapsed="false">
      <c r="A1116" s="0" t="n">
        <f aca="false">SUM(M$23:M1116)</f>
        <v>5.43626891996714</v>
      </c>
      <c r="B1116" s="0" t="n">
        <f aca="false">C1116*3600/1609.344</f>
        <v>69.9775314833926</v>
      </c>
      <c r="C1116" s="0" t="n">
        <f aca="false">G1116</f>
        <v>31.2827556743358</v>
      </c>
      <c r="D1116" s="0" t="n">
        <f aca="false">(C1116+C1115)/2</f>
        <v>31.2837671198062</v>
      </c>
      <c r="E1116" s="0" t="n">
        <f aca="false">F1116*$F$9</f>
        <v>7.70764941562151</v>
      </c>
      <c r="F1116" s="0" t="n">
        <f aca="false">(C1115-C1116)/0.5</f>
        <v>0.00404578188135218</v>
      </c>
      <c r="G1116" s="0" t="n">
        <f aca="false">G1115-L1115</f>
        <v>31.2827556743358</v>
      </c>
      <c r="H1116" s="0" t="n">
        <f aca="false">G1116*G1116</f>
        <v>978.610802580191</v>
      </c>
      <c r="I1116" s="0" t="n">
        <f aca="false">1000*COUNT(Q$24:Q1116)/N$16</f>
        <v>175.893144512391</v>
      </c>
      <c r="J1116" s="0" t="n">
        <f aca="false">$F$22*H1116+$E$22*G1116+$D$22</f>
        <v>749.093715489989</v>
      </c>
      <c r="K1116" s="0" t="n">
        <f aca="false">J1116/$F$9</f>
        <v>0.393202858373626</v>
      </c>
      <c r="L1116" s="0" t="n">
        <f aca="false">K1116*M1116</f>
        <v>0.00202283541608065</v>
      </c>
      <c r="M1116" s="0" t="n">
        <f aca="false">N1116</f>
        <v>0.00514450842104136</v>
      </c>
      <c r="N1116" s="0" t="n">
        <f aca="false">3600/(B1116*N$15)</f>
        <v>0.00514450842104136</v>
      </c>
      <c r="O1116" s="0" t="n">
        <f aca="false">ROUND(A1116*P$13,0)</f>
        <v>1359067</v>
      </c>
      <c r="P1116" s="0" t="n">
        <f aca="false">O1116-O1115</f>
        <v>1286</v>
      </c>
      <c r="Q1116" s="0" t="n">
        <f aca="false">F$9*(Q$23-P$13*1000/(P1116*N$16))*P$13/SUM(P$24:P1116)</f>
        <v>786.406796986013</v>
      </c>
      <c r="R1116" s="0" t="n">
        <f aca="false">F$9*((Q$23^2 - (P$13*1000/(P1116*N$16))^2)/2)/(1000*COUNT(Q$24:Q1116)/N$16)</f>
        <v>786.924821847082</v>
      </c>
    </row>
    <row r="1117" customFormat="false" ht="13.8" hidden="false" customHeight="false" outlineLevel="0" collapsed="false">
      <c r="A1117" s="0" t="n">
        <f aca="false">SUM(M$23:M1117)</f>
        <v>5.44141376106881</v>
      </c>
      <c r="B1117" s="0" t="n">
        <f aca="false">C1117*3600/1609.344</f>
        <v>69.9730065294375</v>
      </c>
      <c r="C1117" s="0" t="n">
        <f aca="false">G1117</f>
        <v>31.2807328389198</v>
      </c>
      <c r="D1117" s="0" t="n">
        <f aca="false">(C1117+C1116)/2</f>
        <v>31.2817442566278</v>
      </c>
      <c r="E1117" s="0" t="n">
        <f aca="false">F1117*$F$9</f>
        <v>7.70743785497764</v>
      </c>
      <c r="F1117" s="0" t="n">
        <f aca="false">(C1116-C1117)/0.5</f>
        <v>0.00404567083216278</v>
      </c>
      <c r="G1117" s="0" t="n">
        <f aca="false">G1116-L1116</f>
        <v>31.2807328389198</v>
      </c>
      <c r="H1117" s="0" t="n">
        <f aca="false">G1117*G1117</f>
        <v>978.484246939873</v>
      </c>
      <c r="I1117" s="0" t="n">
        <f aca="false">1000*COUNT(Q$24:Q1117)/N$16</f>
        <v>176.054071451561</v>
      </c>
      <c r="J1117" s="0" t="n">
        <f aca="false">$F$22*H1117+$E$22*G1117+$D$22</f>
        <v>749.024718288321</v>
      </c>
      <c r="K1117" s="0" t="n">
        <f aca="false">J1117/$F$9</f>
        <v>0.393166641413912</v>
      </c>
      <c r="L1117" s="0" t="n">
        <f aca="false">K1117*M1117</f>
        <v>0.00202277989655143</v>
      </c>
      <c r="M1117" s="0" t="n">
        <f aca="false">N1117</f>
        <v>0.00514484110166895</v>
      </c>
      <c r="N1117" s="0" t="n">
        <f aca="false">3600/(B1117*N$15)</f>
        <v>0.00514484110166895</v>
      </c>
      <c r="O1117" s="0" t="n">
        <f aca="false">ROUND(A1117*P$13,0)</f>
        <v>1360353</v>
      </c>
      <c r="P1117" s="0" t="n">
        <f aca="false">O1117-O1116</f>
        <v>1286</v>
      </c>
      <c r="Q1117" s="0" t="n">
        <f aca="false">F$9*(Q$23-P$13*1000/(P1117*N$16))*P$13/SUM(P$24:P1117)</f>
        <v>785.662716561717</v>
      </c>
      <c r="R1117" s="0" t="n">
        <f aca="false">F$9*((Q$23^2 - (P$13*1000/(P1117*N$16))^2)/2)/(1000*COUNT(Q$24:Q1117)/N$16)</f>
        <v>786.205512137898</v>
      </c>
    </row>
    <row r="1118" customFormat="false" ht="13.8" hidden="false" customHeight="false" outlineLevel="0" collapsed="false">
      <c r="A1118" s="0" t="n">
        <f aca="false">SUM(M$23:M1118)</f>
        <v>5.446558934885</v>
      </c>
      <c r="B1118" s="0" t="n">
        <f aca="false">C1118*3600/1609.344</f>
        <v>69.9684816996761</v>
      </c>
      <c r="C1118" s="0" t="n">
        <f aca="false">G1118</f>
        <v>31.2787100590232</v>
      </c>
      <c r="D1118" s="0" t="n">
        <f aca="false">(C1118+C1117)/2</f>
        <v>31.2797214489715</v>
      </c>
      <c r="E1118" s="0" t="n">
        <f aca="false">F1118*$F$9</f>
        <v>7.70722631363696</v>
      </c>
      <c r="F1118" s="0" t="n">
        <f aca="false">(C1117-C1118)/0.5</f>
        <v>0.00404555979310572</v>
      </c>
      <c r="G1118" s="0" t="n">
        <f aca="false">G1117-L1117</f>
        <v>31.2787100590232</v>
      </c>
      <c r="H1118" s="0" t="n">
        <f aca="false">G1118*G1118</f>
        <v>978.357702956439</v>
      </c>
      <c r="I1118" s="0" t="n">
        <f aca="false">1000*COUNT(Q$24:Q1118)/N$16</f>
        <v>176.214998390731</v>
      </c>
      <c r="J1118" s="0" t="n">
        <f aca="false">$F$22*H1118+$E$22*G1118+$D$22</f>
        <v>748.955726951225</v>
      </c>
      <c r="K1118" s="0" t="n">
        <f aca="false">J1118/$F$9</f>
        <v>0.393130427532541</v>
      </c>
      <c r="L1118" s="0" t="n">
        <f aca="false">K1118*M1118</f>
        <v>0.00202272438208945</v>
      </c>
      <c r="M1118" s="0" t="n">
        <f aca="false">N1118</f>
        <v>0.00514517381619368</v>
      </c>
      <c r="N1118" s="0" t="n">
        <f aca="false">3600/(B1118*N$15)</f>
        <v>0.00514517381619368</v>
      </c>
      <c r="O1118" s="0" t="n">
        <f aca="false">ROUND(A1118*P$13,0)</f>
        <v>1361640</v>
      </c>
      <c r="P1118" s="0" t="n">
        <f aca="false">O1118-O1117</f>
        <v>1287</v>
      </c>
      <c r="Q1118" s="0" t="n">
        <f aca="false">F$9*(Q$23-P$13*1000/(P1118*N$16))*P$13/SUM(P$24:P1118)</f>
        <v>793.429461746048</v>
      </c>
      <c r="R1118" s="0" t="n">
        <f aca="false">F$9*((Q$23^2 - (P$13*1000/(P1118*N$16))^2)/2)/(1000*COUNT(Q$24:Q1118)/N$16)</f>
        <v>793.705871217825</v>
      </c>
    </row>
    <row r="1119" customFormat="false" ht="13.8" hidden="false" customHeight="false" outlineLevel="0" collapsed="false">
      <c r="A1119" s="0" t="n">
        <f aca="false">SUM(M$23:M1119)</f>
        <v>5.45170444144962</v>
      </c>
      <c r="B1119" s="0" t="n">
        <f aca="false">C1119*3600/1609.344</f>
        <v>69.963956994097</v>
      </c>
      <c r="C1119" s="0" t="n">
        <f aca="false">G1119</f>
        <v>31.2766873346411</v>
      </c>
      <c r="D1119" s="0" t="n">
        <f aca="false">(C1119+C1118)/2</f>
        <v>31.2776986968322</v>
      </c>
      <c r="E1119" s="0" t="n">
        <f aca="false">F1119*$F$9</f>
        <v>7.70701479159948</v>
      </c>
      <c r="F1119" s="0" t="n">
        <f aca="false">(C1118-C1119)/0.5</f>
        <v>0.004045448764181</v>
      </c>
      <c r="G1119" s="0" t="n">
        <f aca="false">G1118-L1118</f>
        <v>31.2766873346411</v>
      </c>
      <c r="H1119" s="0" t="n">
        <f aca="false">G1119*G1119</f>
        <v>978.2311706289</v>
      </c>
      <c r="I1119" s="0" t="n">
        <f aca="false">1000*COUNT(Q$24:Q1119)/N$16</f>
        <v>176.3759253299</v>
      </c>
      <c r="J1119" s="0" t="n">
        <f aca="false">$F$22*H1119+$E$22*G1119+$D$22</f>
        <v>748.886741478203</v>
      </c>
      <c r="K1119" s="0" t="n">
        <f aca="false">J1119/$F$9</f>
        <v>0.393094216729249</v>
      </c>
      <c r="L1119" s="0" t="n">
        <f aca="false">K1119*M1119</f>
        <v>0.00202266887269497</v>
      </c>
      <c r="M1119" s="0" t="n">
        <f aca="false">N1119</f>
        <v>0.00514550656462118</v>
      </c>
      <c r="N1119" s="0" t="n">
        <f aca="false">3600/(B1119*N$15)</f>
        <v>0.00514550656462118</v>
      </c>
      <c r="O1119" s="0" t="n">
        <f aca="false">ROUND(A1119*P$13,0)</f>
        <v>1362926</v>
      </c>
      <c r="P1119" s="0" t="n">
        <f aca="false">O1119-O1118</f>
        <v>1286</v>
      </c>
      <c r="Q1119" s="0" t="n">
        <f aca="false">F$9*(Q$23-P$13*1000/(P1119*N$16))*P$13/SUM(P$24:P1119)</f>
        <v>784.178196056334</v>
      </c>
      <c r="R1119" s="0" t="n">
        <f aca="false">F$9*((Q$23^2 - (P$13*1000/(P1119*N$16))^2)/2)/(1000*COUNT(Q$24:Q1119)/N$16)</f>
        <v>784.770830546405</v>
      </c>
    </row>
    <row r="1120" customFormat="false" ht="13.8" hidden="false" customHeight="false" outlineLevel="0" collapsed="false">
      <c r="A1120" s="0" t="n">
        <f aca="false">SUM(M$23:M1120)</f>
        <v>5.45685028079658</v>
      </c>
      <c r="B1120" s="0" t="n">
        <f aca="false">C1120*3600/1609.344</f>
        <v>69.9594324126888</v>
      </c>
      <c r="C1120" s="0" t="n">
        <f aca="false">G1120</f>
        <v>31.2746646657684</v>
      </c>
      <c r="D1120" s="0" t="n">
        <f aca="false">(C1120+C1119)/2</f>
        <v>31.2756760002048</v>
      </c>
      <c r="E1120" s="0" t="n">
        <f aca="false">F1120*$F$9</f>
        <v>7.7068032888652</v>
      </c>
      <c r="F1120" s="0" t="n">
        <f aca="false">(C1119-C1120)/0.5</f>
        <v>0.00404533774538862</v>
      </c>
      <c r="G1120" s="0" t="n">
        <f aca="false">G1119-L1119</f>
        <v>31.2746646657684</v>
      </c>
      <c r="H1120" s="0" t="n">
        <f aca="false">G1120*G1120</f>
        <v>978.104649956264</v>
      </c>
      <c r="I1120" s="0" t="n">
        <f aca="false">1000*COUNT(Q$24:Q1120)/N$16</f>
        <v>176.53685226907</v>
      </c>
      <c r="J1120" s="0" t="n">
        <f aca="false">$F$22*H1120+$E$22*G1120+$D$22</f>
        <v>748.817761868754</v>
      </c>
      <c r="K1120" s="0" t="n">
        <f aca="false">J1120/$F$9</f>
        <v>0.393058009003775</v>
      </c>
      <c r="L1120" s="0" t="n">
        <f aca="false">K1120*M1120</f>
        <v>0.00202261336836824</v>
      </c>
      <c r="M1120" s="0" t="n">
        <f aca="false">N1120</f>
        <v>0.0051458393469571</v>
      </c>
      <c r="N1120" s="0" t="n">
        <f aca="false">3600/(B1120*N$15)</f>
        <v>0.0051458393469571</v>
      </c>
      <c r="O1120" s="0" t="n">
        <f aca="false">ROUND(A1120*P$13,0)</f>
        <v>1364213</v>
      </c>
      <c r="P1120" s="0" t="n">
        <f aca="false">O1120-O1119</f>
        <v>1287</v>
      </c>
      <c r="Q1120" s="0" t="n">
        <f aca="false">F$9*(Q$23-P$13*1000/(P1120*N$16))*P$13/SUM(P$24:P1120)</f>
        <v>791.931681457032</v>
      </c>
      <c r="R1120" s="0" t="n">
        <f aca="false">F$9*((Q$23^2 - (P$13*1000/(P1120*N$16))^2)/2)/(1000*COUNT(Q$24:Q1120)/N$16)</f>
        <v>792.258823139033</v>
      </c>
    </row>
    <row r="1121" customFormat="false" ht="13.8" hidden="false" customHeight="false" outlineLevel="0" collapsed="false">
      <c r="A1121" s="0" t="n">
        <f aca="false">SUM(M$23:M1121)</f>
        <v>5.46199645295979</v>
      </c>
      <c r="B1121" s="0" t="n">
        <f aca="false">C1121*3600/1609.344</f>
        <v>69.9549079554403</v>
      </c>
      <c r="C1121" s="0" t="n">
        <f aca="false">G1121</f>
        <v>31.2726420524</v>
      </c>
      <c r="D1121" s="0" t="n">
        <f aca="false">(C1121+C1120)/2</f>
        <v>31.2736533590842</v>
      </c>
      <c r="E1121" s="0" t="n">
        <f aca="false">F1121*$F$9</f>
        <v>7.70659180544765</v>
      </c>
      <c r="F1121" s="0" t="n">
        <f aca="false">(C1120-C1121)/0.5</f>
        <v>0.00404522673673569</v>
      </c>
      <c r="G1121" s="0" t="n">
        <f aca="false">G1120-L1120</f>
        <v>31.2726420524</v>
      </c>
      <c r="H1121" s="0" t="n">
        <f aca="false">G1121*G1121</f>
        <v>977.97814093754</v>
      </c>
      <c r="I1121" s="0" t="n">
        <f aca="false">1000*COUNT(Q$24:Q1121)/N$16</f>
        <v>176.697779208239</v>
      </c>
      <c r="J1121" s="0" t="n">
        <f aca="false">$F$22*H1121+$E$22*G1121+$D$22</f>
        <v>748.748788122379</v>
      </c>
      <c r="K1121" s="0" t="n">
        <f aca="false">J1121/$F$9</f>
        <v>0.393021804355856</v>
      </c>
      <c r="L1121" s="0" t="n">
        <f aca="false">K1121*M1121</f>
        <v>0.00202255786910952</v>
      </c>
      <c r="M1121" s="0" t="n">
        <f aca="false">N1121</f>
        <v>0.00514617216320707</v>
      </c>
      <c r="N1121" s="0" t="n">
        <f aca="false">3600/(B1121*N$15)</f>
        <v>0.00514617216320707</v>
      </c>
      <c r="O1121" s="0" t="n">
        <f aca="false">ROUND(A1121*P$13,0)</f>
        <v>1365499</v>
      </c>
      <c r="P1121" s="0" t="n">
        <f aca="false">O1121-O1120</f>
        <v>1286</v>
      </c>
      <c r="Q1121" s="0" t="n">
        <f aca="false">F$9*(Q$23-P$13*1000/(P1121*N$16))*P$13/SUM(P$24:P1121)</f>
        <v>782.6992750145</v>
      </c>
      <c r="R1121" s="0" t="n">
        <f aca="false">F$9*((Q$23^2 - (P$13*1000/(P1121*N$16))^2)/2)/(1000*COUNT(Q$24:Q1121)/N$16)</f>
        <v>783.341375481658</v>
      </c>
    </row>
    <row r="1122" customFormat="false" ht="13.8" hidden="false" customHeight="false" outlineLevel="0" collapsed="false">
      <c r="A1122" s="0" t="n">
        <f aca="false">SUM(M$23:M1122)</f>
        <v>5.46714295797316</v>
      </c>
      <c r="B1122" s="0" t="n">
        <f aca="false">C1122*3600/1609.344</f>
        <v>69.9503836223401</v>
      </c>
      <c r="C1122" s="0" t="n">
        <f aca="false">G1122</f>
        <v>31.2706194945309</v>
      </c>
      <c r="D1122" s="0" t="n">
        <f aca="false">(C1122+C1121)/2</f>
        <v>31.2716307734655</v>
      </c>
      <c r="E1122" s="0" t="n">
        <f aca="false">F1122*$F$9</f>
        <v>7.70638034134683</v>
      </c>
      <c r="F1122" s="0" t="n">
        <f aca="false">(C1121-C1122)/0.5</f>
        <v>0.00404511573822219</v>
      </c>
      <c r="G1122" s="0" t="n">
        <f aca="false">G1121-L1121</f>
        <v>31.2706194945309</v>
      </c>
      <c r="H1122" s="0" t="n">
        <f aca="false">G1122*G1122</f>
        <v>977.851643571738</v>
      </c>
      <c r="I1122" s="0" t="n">
        <f aca="false">1000*COUNT(Q$24:Q1122)/N$16</f>
        <v>176.858706147409</v>
      </c>
      <c r="J1122" s="0" t="n">
        <f aca="false">$F$22*H1122+$E$22*G1122+$D$22</f>
        <v>748.679820238578</v>
      </c>
      <c r="K1122" s="0" t="n">
        <f aca="false">J1122/$F$9</f>
        <v>0.392985602785231</v>
      </c>
      <c r="L1122" s="0" t="n">
        <f aca="false">K1122*M1122</f>
        <v>0.00202250237491907</v>
      </c>
      <c r="M1122" s="0" t="n">
        <f aca="false">N1122</f>
        <v>0.00514650501337674</v>
      </c>
      <c r="N1122" s="0" t="n">
        <f aca="false">3600/(B1122*N$15)</f>
        <v>0.00514650501337674</v>
      </c>
      <c r="O1122" s="0" t="n">
        <f aca="false">ROUND(A1122*P$13,0)</f>
        <v>1366786</v>
      </c>
      <c r="P1122" s="0" t="n">
        <f aca="false">O1122-O1121</f>
        <v>1287</v>
      </c>
      <c r="Q1122" s="0" t="n">
        <f aca="false">F$9*(Q$23-P$13*1000/(P1122*N$16))*P$13/SUM(P$24:P1122)</f>
        <v>790.439545321784</v>
      </c>
      <c r="R1122" s="0" t="n">
        <f aca="false">F$9*((Q$23^2 - (P$13*1000/(P1122*N$16))^2)/2)/(1000*COUNT(Q$24:Q1122)/N$16)</f>
        <v>790.817041841237</v>
      </c>
    </row>
    <row r="1123" customFormat="false" ht="13.8" hidden="false" customHeight="false" outlineLevel="0" collapsed="false">
      <c r="A1123" s="0" t="n">
        <f aca="false">SUM(M$23:M1123)</f>
        <v>5.47228979587064</v>
      </c>
      <c r="B1123" s="0" t="n">
        <f aca="false">C1123*3600/1609.344</f>
        <v>69.9458594133769</v>
      </c>
      <c r="C1123" s="0" t="n">
        <f aca="false">G1123</f>
        <v>31.268596992156</v>
      </c>
      <c r="D1123" s="0" t="n">
        <f aca="false">(C1123+C1122)/2</f>
        <v>31.2696082433435</v>
      </c>
      <c r="E1123" s="0" t="n">
        <f aca="false">F1123*$F$9</f>
        <v>7.7061688965492</v>
      </c>
      <c r="F1123" s="0" t="n">
        <f aca="false">(C1122-C1123)/0.5</f>
        <v>0.00404500474984104</v>
      </c>
      <c r="G1123" s="0" t="n">
        <f aca="false">G1122-L1122</f>
        <v>31.268596992156</v>
      </c>
      <c r="H1123" s="0" t="n">
        <f aca="false">G1123*G1123</f>
        <v>977.725157857868</v>
      </c>
      <c r="I1123" s="0" t="n">
        <f aca="false">1000*COUNT(Q$24:Q1123)/N$16</f>
        <v>177.019633086579</v>
      </c>
      <c r="J1123" s="0" t="n">
        <f aca="false">$F$22*H1123+$E$22*G1123+$D$22</f>
        <v>748.610858216851</v>
      </c>
      <c r="K1123" s="0" t="n">
        <f aca="false">J1123/$F$9</f>
        <v>0.392949404291636</v>
      </c>
      <c r="L1123" s="0" t="n">
        <f aca="false">K1123*M1123</f>
        <v>0.00202244688579714</v>
      </c>
      <c r="M1123" s="0" t="n">
        <f aca="false">N1123</f>
        <v>0.00514683789747176</v>
      </c>
      <c r="N1123" s="0" t="n">
        <f aca="false">3600/(B1123*N$15)</f>
        <v>0.00514683789747176</v>
      </c>
      <c r="O1123" s="0" t="n">
        <f aca="false">ROUND(A1123*P$13,0)</f>
        <v>1368072</v>
      </c>
      <c r="P1123" s="0" t="n">
        <f aca="false">O1123-O1122</f>
        <v>1286</v>
      </c>
      <c r="Q1123" s="0" t="n">
        <f aca="false">F$9*(Q$23-P$13*1000/(P1123*N$16))*P$13/SUM(P$24:P1123)</f>
        <v>781.225921814923</v>
      </c>
      <c r="R1123" s="0" t="n">
        <f aca="false">F$9*((Q$23^2 - (P$13*1000/(P1123*N$16))^2)/2)/(1000*COUNT(Q$24:Q1123)/N$16)</f>
        <v>781.917118435328</v>
      </c>
    </row>
    <row r="1124" customFormat="false" ht="13.8" hidden="false" customHeight="false" outlineLevel="0" collapsed="false">
      <c r="A1124" s="0" t="n">
        <f aca="false">SUM(M$23:M1124)</f>
        <v>5.47743696668613</v>
      </c>
      <c r="B1124" s="0" t="n">
        <f aca="false">C1124*3600/1609.344</f>
        <v>69.9413353285393</v>
      </c>
      <c r="C1124" s="0" t="n">
        <f aca="false">G1124</f>
        <v>31.2665745452702</v>
      </c>
      <c r="D1124" s="0" t="n">
        <f aca="false">(C1124+C1123)/2</f>
        <v>31.2675857687131</v>
      </c>
      <c r="E1124" s="0" t="n">
        <f aca="false">F1124*$F$9</f>
        <v>7.70595747105478</v>
      </c>
      <c r="F1124" s="0" t="n">
        <f aca="false">(C1123-C1124)/0.5</f>
        <v>0.00404489377159223</v>
      </c>
      <c r="G1124" s="0" t="n">
        <f aca="false">G1123-L1123</f>
        <v>31.2665745452702</v>
      </c>
      <c r="H1124" s="0" t="n">
        <f aca="false">G1124*G1124</f>
        <v>977.59868379494</v>
      </c>
      <c r="I1124" s="0" t="n">
        <f aca="false">1000*COUNT(Q$24:Q1124)/N$16</f>
        <v>177.180560025748</v>
      </c>
      <c r="J1124" s="0" t="n">
        <f aca="false">$F$22*H1124+$E$22*G1124+$D$22</f>
        <v>748.541902056699</v>
      </c>
      <c r="K1124" s="0" t="n">
        <f aca="false">J1124/$F$9</f>
        <v>0.392913208874809</v>
      </c>
      <c r="L1124" s="0" t="n">
        <f aca="false">K1124*M1124</f>
        <v>0.00202239140174399</v>
      </c>
      <c r="M1124" s="0" t="n">
        <f aca="false">N1124</f>
        <v>0.00514717081549776</v>
      </c>
      <c r="N1124" s="0" t="n">
        <f aca="false">3600/(B1124*N$15)</f>
        <v>0.00514717081549776</v>
      </c>
      <c r="O1124" s="0" t="n">
        <f aca="false">ROUND(A1124*P$13,0)</f>
        <v>1369359</v>
      </c>
      <c r="P1124" s="0" t="n">
        <f aca="false">O1124-O1123</f>
        <v>1287</v>
      </c>
      <c r="Q1124" s="0" t="n">
        <f aca="false">F$9*(Q$23-P$13*1000/(P1124*N$16))*P$13/SUM(P$24:P1124)</f>
        <v>788.95302149662</v>
      </c>
      <c r="R1124" s="0" t="n">
        <f aca="false">F$9*((Q$23^2 - (P$13*1000/(P1124*N$16))^2)/2)/(1000*COUNT(Q$24:Q1124)/N$16)</f>
        <v>789.380498622633</v>
      </c>
    </row>
    <row r="1125" customFormat="false" ht="13.8" hidden="false" customHeight="false" outlineLevel="0" collapsed="false">
      <c r="A1125" s="0" t="n">
        <f aca="false">SUM(M$23:M1125)</f>
        <v>5.48258447045359</v>
      </c>
      <c r="B1125" s="0" t="n">
        <f aca="false">C1125*3600/1609.344</f>
        <v>69.936811367816</v>
      </c>
      <c r="C1125" s="0" t="n">
        <f aca="false">G1125</f>
        <v>31.2645521538685</v>
      </c>
      <c r="D1125" s="0" t="n">
        <f aca="false">(C1125+C1124)/2</f>
        <v>31.2655633495693</v>
      </c>
      <c r="E1125" s="0" t="n">
        <f aca="false">F1125*$F$9</f>
        <v>7.70574606489062</v>
      </c>
      <c r="F1125" s="0" t="n">
        <f aca="false">(C1124-C1125)/0.5</f>
        <v>0.00404478280348997</v>
      </c>
      <c r="G1125" s="0" t="n">
        <f aca="false">G1124-L1124</f>
        <v>31.2645521538685</v>
      </c>
      <c r="H1125" s="0" t="n">
        <f aca="false">G1125*G1125</f>
        <v>977.472221381962</v>
      </c>
      <c r="I1125" s="0" t="n">
        <f aca="false">1000*COUNT(Q$24:Q1125)/N$16</f>
        <v>177.341486964918</v>
      </c>
      <c r="J1125" s="0" t="n">
        <f aca="false">$F$22*H1125+$E$22*G1125+$D$22</f>
        <v>748.472951757623</v>
      </c>
      <c r="K1125" s="0" t="n">
        <f aca="false">J1125/$F$9</f>
        <v>0.392877016534489</v>
      </c>
      <c r="L1125" s="0" t="n">
        <f aca="false">K1125*M1125</f>
        <v>0.00202233592275988</v>
      </c>
      <c r="M1125" s="0" t="n">
        <f aca="false">N1125</f>
        <v>0.0051475037674604</v>
      </c>
      <c r="N1125" s="0" t="n">
        <f aca="false">3600/(B1125*N$15)</f>
        <v>0.0051475037674604</v>
      </c>
      <c r="O1125" s="0" t="n">
        <f aca="false">ROUND(A1125*P$13,0)</f>
        <v>1370646</v>
      </c>
      <c r="P1125" s="0" t="n">
        <f aca="false">O1125-O1124</f>
        <v>1287</v>
      </c>
      <c r="Q1125" s="0" t="n">
        <f aca="false">F$9*(Q$23-P$13*1000/(P1125*N$16))*P$13/SUM(P$24:P1125)</f>
        <v>788.211566529673</v>
      </c>
      <c r="R1125" s="0" t="n">
        <f aca="false">F$9*((Q$23^2 - (P$13*1000/(P1125*N$16))^2)/2)/(1000*COUNT(Q$24:Q1125)/N$16)</f>
        <v>788.664182380689</v>
      </c>
    </row>
    <row r="1126" customFormat="false" ht="13.8" hidden="false" customHeight="false" outlineLevel="0" collapsed="false">
      <c r="A1126" s="0" t="n">
        <f aca="false">SUM(M$23:M1126)</f>
        <v>5.48773230720696</v>
      </c>
      <c r="B1126" s="0" t="n">
        <f aca="false">C1126*3600/1609.344</f>
        <v>69.9322875311957</v>
      </c>
      <c r="C1126" s="0" t="n">
        <f aca="false">G1126</f>
        <v>31.2625298179457</v>
      </c>
      <c r="D1126" s="0" t="n">
        <f aca="false">(C1126+C1125)/2</f>
        <v>31.2635409859071</v>
      </c>
      <c r="E1126" s="0" t="n">
        <f aca="false">F1126*$F$9</f>
        <v>7.70553467802966</v>
      </c>
      <c r="F1126" s="0" t="n">
        <f aca="false">(C1125-C1126)/0.5</f>
        <v>0.00404467184552004</v>
      </c>
      <c r="G1126" s="0" t="n">
        <f aca="false">G1125-L1125</f>
        <v>31.2625298179457</v>
      </c>
      <c r="H1126" s="0" t="n">
        <f aca="false">G1126*G1126</f>
        <v>977.345770617945</v>
      </c>
      <c r="I1126" s="0" t="n">
        <f aca="false">1000*COUNT(Q$24:Q1126)/N$16</f>
        <v>177.502413904088</v>
      </c>
      <c r="J1126" s="0" t="n">
        <f aca="false">$F$22*H1126+$E$22*G1126+$D$22</f>
        <v>748.404007319122</v>
      </c>
      <c r="K1126" s="0" t="n">
        <f aca="false">J1126/$F$9</f>
        <v>0.392840827270413</v>
      </c>
      <c r="L1126" s="0" t="n">
        <f aca="false">K1126*M1126</f>
        <v>0.00202228044884507</v>
      </c>
      <c r="M1126" s="0" t="n">
        <f aca="false">N1126</f>
        <v>0.00514783675336532</v>
      </c>
      <c r="N1126" s="0" t="n">
        <f aca="false">3600/(B1126*N$15)</f>
        <v>0.00514783675336532</v>
      </c>
      <c r="O1126" s="0" t="n">
        <f aca="false">ROUND(A1126*P$13,0)</f>
        <v>1371933</v>
      </c>
      <c r="P1126" s="0" t="n">
        <f aca="false">O1126-O1125</f>
        <v>1287</v>
      </c>
      <c r="Q1126" s="0" t="n">
        <f aca="false">F$9*(Q$23-P$13*1000/(P1126*N$16))*P$13/SUM(P$24:P1126)</f>
        <v>787.471503887186</v>
      </c>
      <c r="R1126" s="0" t="n">
        <f aca="false">F$9*((Q$23^2 - (P$13*1000/(P1126*N$16))^2)/2)/(1000*COUNT(Q$24:Q1126)/N$16)</f>
        <v>787.949164989591</v>
      </c>
    </row>
    <row r="1127" customFormat="false" ht="13.8" hidden="false" customHeight="false" outlineLevel="0" collapsed="false">
      <c r="A1127" s="0" t="n">
        <f aca="false">SUM(M$23:M1127)</f>
        <v>5.49288047698018</v>
      </c>
      <c r="B1127" s="0" t="n">
        <f aca="false">C1127*3600/1609.344</f>
        <v>69.927763818667</v>
      </c>
      <c r="C1127" s="0" t="n">
        <f aca="false">G1127</f>
        <v>31.2605075374969</v>
      </c>
      <c r="D1127" s="0" t="n">
        <f aca="false">(C1127+C1126)/2</f>
        <v>31.2615186777213</v>
      </c>
      <c r="E1127" s="0" t="n">
        <f aca="false">F1127*$F$9</f>
        <v>7.70532331048543</v>
      </c>
      <c r="F1127" s="0" t="n">
        <f aca="false">(C1126-C1127)/0.5</f>
        <v>0.00404456089768956</v>
      </c>
      <c r="G1127" s="0" t="n">
        <f aca="false">G1126-L1126</f>
        <v>31.2605075374969</v>
      </c>
      <c r="H1127" s="0" t="n">
        <f aca="false">G1127*G1127</f>
        <v>977.219331501899</v>
      </c>
      <c r="I1127" s="0" t="n">
        <f aca="false">1000*COUNT(Q$24:Q1127)/N$16</f>
        <v>177.663340843257</v>
      </c>
      <c r="J1127" s="0" t="n">
        <f aca="false">$F$22*H1127+$E$22*G1127+$D$22</f>
        <v>748.335068740698</v>
      </c>
      <c r="K1127" s="0" t="n">
        <f aca="false">J1127/$F$9</f>
        <v>0.392804641082319</v>
      </c>
      <c r="L1127" s="0" t="n">
        <f aca="false">K1127*M1127</f>
        <v>0.00202222497999981</v>
      </c>
      <c r="M1127" s="0" t="n">
        <f aca="false">N1127</f>
        <v>0.00514816977321817</v>
      </c>
      <c r="N1127" s="0" t="n">
        <f aca="false">3600/(B1127*N$15)</f>
        <v>0.00514816977321817</v>
      </c>
      <c r="O1127" s="0" t="n">
        <f aca="false">ROUND(A1127*P$13,0)</f>
        <v>1373220</v>
      </c>
      <c r="P1127" s="0" t="n">
        <f aca="false">O1127-O1126</f>
        <v>1287</v>
      </c>
      <c r="Q1127" s="0" t="n">
        <f aca="false">F$9*(Q$23-P$13*1000/(P1127*N$16))*P$13/SUM(P$24:P1127)</f>
        <v>786.732829651021</v>
      </c>
      <c r="R1127" s="0" t="n">
        <f aca="false">F$9*((Q$23^2 - (P$13*1000/(P1127*N$16))^2)/2)/(1000*COUNT(Q$24:Q1127)/N$16)</f>
        <v>787.235442919854</v>
      </c>
    </row>
    <row r="1128" customFormat="false" ht="13.8" hidden="false" customHeight="false" outlineLevel="0" collapsed="false">
      <c r="A1128" s="0" t="n">
        <f aca="false">SUM(M$23:M1128)</f>
        <v>5.4980289798072</v>
      </c>
      <c r="B1128" s="0" t="n">
        <f aca="false">C1128*3600/1609.344</f>
        <v>69.9232402302185</v>
      </c>
      <c r="C1128" s="0" t="n">
        <f aca="false">G1128</f>
        <v>31.2584853125169</v>
      </c>
      <c r="D1128" s="0" t="n">
        <f aca="false">(C1128+C1127)/2</f>
        <v>31.2594964250069</v>
      </c>
      <c r="E1128" s="0" t="n">
        <f aca="false">F1128*$F$9</f>
        <v>7.70511196225793</v>
      </c>
      <c r="F1128" s="0" t="n">
        <f aca="false">(C1127-C1128)/0.5</f>
        <v>0.00404444995999853</v>
      </c>
      <c r="G1128" s="0" t="n">
        <f aca="false">G1127-L1127</f>
        <v>31.2584853125169</v>
      </c>
      <c r="H1128" s="0" t="n">
        <f aca="false">G1128*G1128</f>
        <v>977.092904032833</v>
      </c>
      <c r="I1128" s="0" t="n">
        <f aca="false">1000*COUNT(Q$24:Q1128)/N$16</f>
        <v>177.824267782427</v>
      </c>
      <c r="J1128" s="0" t="n">
        <f aca="false">$F$22*H1128+$E$22*G1128+$D$22</f>
        <v>748.26613602185</v>
      </c>
      <c r="K1128" s="0" t="n">
        <f aca="false">J1128/$F$9</f>
        <v>0.392768457969946</v>
      </c>
      <c r="L1128" s="0" t="n">
        <f aca="false">K1128*M1128</f>
        <v>0.00202216951622436</v>
      </c>
      <c r="M1128" s="0" t="n">
        <f aca="false">N1128</f>
        <v>0.0051485028270246</v>
      </c>
      <c r="N1128" s="0" t="n">
        <f aca="false">3600/(B1128*N$15)</f>
        <v>0.0051485028270246</v>
      </c>
      <c r="O1128" s="0" t="n">
        <f aca="false">ROUND(A1128*P$13,0)</f>
        <v>1374507</v>
      </c>
      <c r="P1128" s="0" t="n">
        <f aca="false">O1128-O1127</f>
        <v>1287</v>
      </c>
      <c r="Q1128" s="0" t="n">
        <f aca="false">F$9*(Q$23-P$13*1000/(P1128*N$16))*P$13/SUM(P$24:P1128)</f>
        <v>785.995539917727</v>
      </c>
      <c r="R1128" s="0" t="n">
        <f aca="false">F$9*((Q$23^2 - (P$13*1000/(P1128*N$16))^2)/2)/(1000*COUNT(Q$24:Q1128)/N$16)</f>
        <v>786.523012654768</v>
      </c>
    </row>
    <row r="1129" customFormat="false" ht="13.8" hidden="false" customHeight="false" outlineLevel="0" collapsed="false">
      <c r="A1129" s="0" t="n">
        <f aca="false">SUM(M$23:M1129)</f>
        <v>5.50317781572199</v>
      </c>
      <c r="B1129" s="0" t="n">
        <f aca="false">C1129*3600/1609.344</f>
        <v>69.918716765839</v>
      </c>
      <c r="C1129" s="0" t="n">
        <f aca="false">G1129</f>
        <v>31.2564631430006</v>
      </c>
      <c r="D1129" s="0" t="n">
        <f aca="false">(C1129+C1128)/2</f>
        <v>31.2574742277588</v>
      </c>
      <c r="E1129" s="0" t="n">
        <f aca="false">F1129*$F$9</f>
        <v>7.70490063334716</v>
      </c>
      <c r="F1129" s="0" t="n">
        <f aca="false">(C1128-C1129)/0.5</f>
        <v>0.00404433903244694</v>
      </c>
      <c r="G1129" s="0" t="n">
        <f aca="false">G1128-L1128</f>
        <v>31.2564631430006</v>
      </c>
      <c r="H1129" s="0" t="n">
        <f aca="false">G1129*G1129</f>
        <v>976.966488209758</v>
      </c>
      <c r="I1129" s="0" t="n">
        <f aca="false">1000*COUNT(Q$24:Q1129)/N$16</f>
        <v>177.985194721596</v>
      </c>
      <c r="J1129" s="0" t="n">
        <f aca="false">$F$22*H1129+$E$22*G1129+$D$22</f>
        <v>748.197209162081</v>
      </c>
      <c r="K1129" s="0" t="n">
        <f aca="false">J1129/$F$9</f>
        <v>0.392732277933029</v>
      </c>
      <c r="L1129" s="0" t="n">
        <f aca="false">K1129*M1129</f>
        <v>0.00202211405751897</v>
      </c>
      <c r="M1129" s="0" t="n">
        <f aca="false">N1129</f>
        <v>0.00514883591479027</v>
      </c>
      <c r="N1129" s="0" t="n">
        <f aca="false">3600/(B1129*N$15)</f>
        <v>0.00514883591479027</v>
      </c>
      <c r="O1129" s="0" t="n">
        <f aca="false">ROUND(A1129*P$13,0)</f>
        <v>1375794</v>
      </c>
      <c r="P1129" s="0" t="n">
        <f aca="false">O1129-O1128</f>
        <v>1287</v>
      </c>
      <c r="Q1129" s="0" t="n">
        <f aca="false">F$9*(Q$23-P$13*1000/(P1129*N$16))*P$13/SUM(P$24:P1129)</f>
        <v>785.259630798471</v>
      </c>
      <c r="R1129" s="0" t="n">
        <f aca="false">F$9*((Q$23^2 - (P$13*1000/(P1129*N$16))^2)/2)/(1000*COUNT(Q$24:Q1129)/N$16)</f>
        <v>785.811870690343</v>
      </c>
    </row>
    <row r="1130" customFormat="false" ht="13.8" hidden="false" customHeight="false" outlineLevel="0" collapsed="false">
      <c r="A1130" s="0" t="n">
        <f aca="false">SUM(M$23:M1130)</f>
        <v>5.50832698475851</v>
      </c>
      <c r="B1130" s="0" t="n">
        <f aca="false">C1130*3600/1609.344</f>
        <v>69.914193425517</v>
      </c>
      <c r="C1130" s="0" t="n">
        <f aca="false">G1130</f>
        <v>31.2544410289431</v>
      </c>
      <c r="D1130" s="0" t="n">
        <f aca="false">(C1130+C1129)/2</f>
        <v>31.2554520859719</v>
      </c>
      <c r="E1130" s="0" t="n">
        <f aca="false">F1130*$F$9</f>
        <v>7.70468932375313</v>
      </c>
      <c r="F1130" s="0" t="n">
        <f aca="false">(C1129-C1130)/0.5</f>
        <v>0.0040442281150348</v>
      </c>
      <c r="G1130" s="0" t="n">
        <f aca="false">G1129-L1129</f>
        <v>31.2544410289431</v>
      </c>
      <c r="H1130" s="0" t="n">
        <f aca="false">G1130*G1130</f>
        <v>976.840084031684</v>
      </c>
      <c r="I1130" s="0" t="n">
        <f aca="false">1000*COUNT(Q$24:Q1130)/N$16</f>
        <v>178.146121660766</v>
      </c>
      <c r="J1130" s="0" t="n">
        <f aca="false">$F$22*H1130+$E$22*G1130+$D$22</f>
        <v>748.128288160889</v>
      </c>
      <c r="K1130" s="0" t="n">
        <f aca="false">J1130/$F$9</f>
        <v>0.392696100971309</v>
      </c>
      <c r="L1130" s="0" t="n">
        <f aca="false">K1130*M1130</f>
        <v>0.00202205860388392</v>
      </c>
      <c r="M1130" s="0" t="n">
        <f aca="false">N1130</f>
        <v>0.00514916903652082</v>
      </c>
      <c r="N1130" s="0" t="n">
        <f aca="false">3600/(B1130*N$15)</f>
        <v>0.00514916903652082</v>
      </c>
      <c r="O1130" s="0" t="n">
        <f aca="false">ROUND(A1130*P$13,0)</f>
        <v>1377082</v>
      </c>
      <c r="P1130" s="0" t="n">
        <f aca="false">O1130-O1129</f>
        <v>1288</v>
      </c>
      <c r="Q1130" s="0" t="n">
        <f aca="false">F$9*(Q$23-P$13*1000/(P1130*N$16))*P$13/SUM(P$24:P1130)</f>
        <v>792.925947456628</v>
      </c>
      <c r="R1130" s="0" t="n">
        <f aca="false">F$9*((Q$23^2 - (P$13*1000/(P1130*N$16))^2)/2)/(1000*COUNT(Q$24:Q1130)/N$16)</f>
        <v>793.212353380754</v>
      </c>
    </row>
    <row r="1131" customFormat="false" ht="13.8" hidden="false" customHeight="false" outlineLevel="0" collapsed="false">
      <c r="A1131" s="0" t="n">
        <f aca="false">SUM(M$23:M1131)</f>
        <v>5.51347648695074</v>
      </c>
      <c r="B1131" s="0" t="n">
        <f aca="false">C1131*3600/1609.344</f>
        <v>69.9096702092413</v>
      </c>
      <c r="C1131" s="0" t="n">
        <f aca="false">G1131</f>
        <v>31.2524189703392</v>
      </c>
      <c r="D1131" s="0" t="n">
        <f aca="false">(C1131+C1130)/2</f>
        <v>31.2534299996412</v>
      </c>
      <c r="E1131" s="0" t="n">
        <f aca="false">F1131*$F$9</f>
        <v>7.70447803348937</v>
      </c>
      <c r="F1131" s="0" t="n">
        <f aca="false">(C1130-C1131)/0.5</f>
        <v>0.0040441172077692</v>
      </c>
      <c r="G1131" s="0" t="n">
        <f aca="false">G1130-L1130</f>
        <v>31.2524189703392</v>
      </c>
      <c r="H1131" s="0" t="n">
        <f aca="false">G1131*G1131</f>
        <v>976.71369149762</v>
      </c>
      <c r="I1131" s="0" t="n">
        <f aca="false">1000*COUNT(Q$24:Q1131)/N$16</f>
        <v>178.307048599936</v>
      </c>
      <c r="J1131" s="0" t="n">
        <f aca="false">$F$22*H1131+$E$22*G1131+$D$22</f>
        <v>748.059373017777</v>
      </c>
      <c r="K1131" s="0" t="n">
        <f aca="false">J1131/$F$9</f>
        <v>0.392659927084522</v>
      </c>
      <c r="L1131" s="0" t="n">
        <f aca="false">K1131*M1131</f>
        <v>0.00202200315531944</v>
      </c>
      <c r="M1131" s="0" t="n">
        <f aca="false">N1131</f>
        <v>0.00514950219222192</v>
      </c>
      <c r="N1131" s="0" t="n">
        <f aca="false">3600/(B1131*N$15)</f>
        <v>0.00514950219222192</v>
      </c>
      <c r="O1131" s="0" t="n">
        <f aca="false">ROUND(A1131*P$13,0)</f>
        <v>1378369</v>
      </c>
      <c r="P1131" s="0" t="n">
        <f aca="false">O1131-O1130</f>
        <v>1287</v>
      </c>
      <c r="Q1131" s="0" t="n">
        <f aca="false">F$9*(Q$23-P$13*1000/(P1131*N$16))*P$13/SUM(P$24:P1131)</f>
        <v>783.79136978671</v>
      </c>
      <c r="R1131" s="0" t="n">
        <f aca="false">F$9*((Q$23^2 - (P$13*1000/(P1131*N$16))^2)/2)/(1000*COUNT(Q$24:Q1131)/N$16)</f>
        <v>784.393437710757</v>
      </c>
    </row>
    <row r="1132" customFormat="false" ht="13.8" hidden="false" customHeight="false" outlineLevel="0" collapsed="false">
      <c r="A1132" s="0" t="n">
        <f aca="false">SUM(M$23:M1132)</f>
        <v>5.51862632233263</v>
      </c>
      <c r="B1132" s="0" t="n">
        <f aca="false">C1132*3600/1609.344</f>
        <v>69.9051471170006</v>
      </c>
      <c r="C1132" s="0" t="n">
        <f aca="false">G1132</f>
        <v>31.2503969671839</v>
      </c>
      <c r="D1132" s="0" t="n">
        <f aca="false">(C1132+C1131)/2</f>
        <v>31.2514079687616</v>
      </c>
      <c r="E1132" s="0" t="n">
        <f aca="false">F1132*$F$9</f>
        <v>7.7042667625288</v>
      </c>
      <c r="F1132" s="0" t="n">
        <f aca="false">(C1131-C1132)/0.5</f>
        <v>0.00404400631063595</v>
      </c>
      <c r="G1132" s="0" t="n">
        <f aca="false">G1131-L1131</f>
        <v>31.2503969671839</v>
      </c>
      <c r="H1132" s="0" t="n">
        <f aca="false">G1132*G1132</f>
        <v>976.587310606578</v>
      </c>
      <c r="I1132" s="0" t="n">
        <f aca="false">1000*COUNT(Q$24:Q1132)/N$16</f>
        <v>178.467975539105</v>
      </c>
      <c r="J1132" s="0" t="n">
        <f aca="false">$F$22*H1132+$E$22*G1132+$D$22</f>
        <v>747.990463732244</v>
      </c>
      <c r="K1132" s="0" t="n">
        <f aca="false">J1132/$F$9</f>
        <v>0.392623756272406</v>
      </c>
      <c r="L1132" s="0" t="n">
        <f aca="false">K1132*M1132</f>
        <v>0.00202194771182581</v>
      </c>
      <c r="M1132" s="0" t="n">
        <f aca="false">N1132</f>
        <v>0.00514983538189922</v>
      </c>
      <c r="N1132" s="0" t="n">
        <f aca="false">3600/(B1132*N$15)</f>
        <v>0.00514983538189922</v>
      </c>
      <c r="O1132" s="0" t="n">
        <f aca="false">ROUND(A1132*P$13,0)</f>
        <v>1379657</v>
      </c>
      <c r="P1132" s="0" t="n">
        <f aca="false">O1132-O1131</f>
        <v>1288</v>
      </c>
      <c r="Q1132" s="0" t="n">
        <f aca="false">F$9*(Q$23-P$13*1000/(P1132*N$16))*P$13/SUM(P$24:P1132)</f>
        <v>791.444737440864</v>
      </c>
      <c r="R1132" s="0" t="n">
        <f aca="false">F$9*((Q$23^2 - (P$13*1000/(P1132*N$16))^2)/2)/(1000*COUNT(Q$24:Q1132)/N$16)</f>
        <v>791.781853194314</v>
      </c>
    </row>
    <row r="1133" customFormat="false" ht="13.8" hidden="false" customHeight="false" outlineLevel="0" collapsed="false">
      <c r="A1133" s="0" t="n">
        <f aca="false">SUM(M$23:M1133)</f>
        <v>5.52377649093819</v>
      </c>
      <c r="B1133" s="0" t="n">
        <f aca="false">C1133*3600/1609.344</f>
        <v>69.9006241487833</v>
      </c>
      <c r="C1133" s="0" t="n">
        <f aca="false">G1133</f>
        <v>31.2483750194721</v>
      </c>
      <c r="D1133" s="0" t="n">
        <f aca="false">(C1133+C1132)/2</f>
        <v>31.249385993328</v>
      </c>
      <c r="E1133" s="0" t="n">
        <f aca="false">F1133*$F$9</f>
        <v>7.7040555108985</v>
      </c>
      <c r="F1133" s="0" t="n">
        <f aca="false">(C1132-C1133)/0.5</f>
        <v>0.00404389542364925</v>
      </c>
      <c r="G1133" s="0" t="n">
        <f aca="false">G1132-L1132</f>
        <v>31.2483750194721</v>
      </c>
      <c r="H1133" s="0" t="n">
        <f aca="false">G1133*G1133</f>
        <v>976.460941357568</v>
      </c>
      <c r="I1133" s="0" t="n">
        <f aca="false">1000*COUNT(Q$24:Q1133)/N$16</f>
        <v>178.628902478275</v>
      </c>
      <c r="J1133" s="0" t="n">
        <f aca="false">$F$22*H1133+$E$22*G1133+$D$22</f>
        <v>747.921560303792</v>
      </c>
      <c r="K1133" s="0" t="n">
        <f aca="false">J1133/$F$9</f>
        <v>0.3925875885347</v>
      </c>
      <c r="L1133" s="0" t="n">
        <f aca="false">K1133*M1133</f>
        <v>0.00202189227340328</v>
      </c>
      <c r="M1133" s="0" t="n">
        <f aca="false">N1133</f>
        <v>0.00515016860555838</v>
      </c>
      <c r="N1133" s="0" t="n">
        <f aca="false">3600/(B1133*N$15)</f>
        <v>0.00515016860555838</v>
      </c>
      <c r="O1133" s="0" t="n">
        <f aca="false">ROUND(A1133*P$13,0)</f>
        <v>1380944</v>
      </c>
      <c r="P1133" s="0" t="n">
        <f aca="false">O1133-O1132</f>
        <v>1287</v>
      </c>
      <c r="Q1133" s="0" t="n">
        <f aca="false">F$9*(Q$23-P$13*1000/(P1133*N$16))*P$13/SUM(P$24:P1133)</f>
        <v>782.328589171465</v>
      </c>
      <c r="R1133" s="0" t="n">
        <f aca="false">F$9*((Q$23^2 - (P$13*1000/(P1133*N$16))^2)/2)/(1000*COUNT(Q$24:Q1133)/N$16)</f>
        <v>782.980116201368</v>
      </c>
    </row>
    <row r="1134" customFormat="false" ht="13.8" hidden="false" customHeight="false" outlineLevel="0" collapsed="false">
      <c r="A1134" s="0" t="n">
        <f aca="false">SUM(M$23:M1134)</f>
        <v>5.5289269928014</v>
      </c>
      <c r="B1134" s="0" t="n">
        <f aca="false">C1134*3600/1609.344</f>
        <v>69.8961013045783</v>
      </c>
      <c r="C1134" s="0" t="n">
        <f aca="false">G1134</f>
        <v>31.2463531271987</v>
      </c>
      <c r="D1134" s="0" t="n">
        <f aca="false">(C1134+C1133)/2</f>
        <v>31.2473640733354</v>
      </c>
      <c r="E1134" s="0" t="n">
        <f aca="false">F1134*$F$9</f>
        <v>7.70384427859847</v>
      </c>
      <c r="F1134" s="0" t="n">
        <f aca="false">(C1133-C1134)/0.5</f>
        <v>0.00404378454680909</v>
      </c>
      <c r="G1134" s="0" t="n">
        <f aca="false">G1133-L1133</f>
        <v>31.2463531271987</v>
      </c>
      <c r="H1134" s="0" t="n">
        <f aca="false">G1134*G1134</f>
        <v>976.3345837496</v>
      </c>
      <c r="I1134" s="0" t="n">
        <f aca="false">1000*COUNT(Q$24:Q1134)/N$16</f>
        <v>178.789829417444</v>
      </c>
      <c r="J1134" s="0" t="n">
        <f aca="false">$F$22*H1134+$E$22*G1134+$D$22</f>
        <v>747.852662731921</v>
      </c>
      <c r="K1134" s="0" t="n">
        <f aca="false">J1134/$F$9</f>
        <v>0.392551423871141</v>
      </c>
      <c r="L1134" s="0" t="n">
        <f aca="false">K1134*M1134</f>
        <v>0.00202183684005211</v>
      </c>
      <c r="M1134" s="0" t="n">
        <f aca="false">N1134</f>
        <v>0.00515050186320506</v>
      </c>
      <c r="N1134" s="0" t="n">
        <f aca="false">3600/(B1134*N$15)</f>
        <v>0.00515050186320506</v>
      </c>
      <c r="O1134" s="0" t="n">
        <f aca="false">ROUND(A1134*P$13,0)</f>
        <v>1382232</v>
      </c>
      <c r="P1134" s="0" t="n">
        <f aca="false">O1134-O1133</f>
        <v>1288</v>
      </c>
      <c r="Q1134" s="0" t="n">
        <f aca="false">F$9*(Q$23-P$13*1000/(P1134*N$16))*P$13/SUM(P$24:P1134)</f>
        <v>789.969050998471</v>
      </c>
      <c r="R1134" s="0" t="n">
        <f aca="false">F$9*((Q$23^2 - (P$13*1000/(P1134*N$16))^2)/2)/(1000*COUNT(Q$24:Q1134)/N$16)</f>
        <v>790.356503323578</v>
      </c>
    </row>
    <row r="1135" customFormat="false" ht="13.8" hidden="false" customHeight="false" outlineLevel="0" collapsed="false">
      <c r="A1135" s="0" t="n">
        <f aca="false">SUM(M$23:M1135)</f>
        <v>5.53407782795624</v>
      </c>
      <c r="B1135" s="0" t="n">
        <f aca="false">C1135*3600/1609.344</f>
        <v>69.8915785843742</v>
      </c>
      <c r="C1135" s="0" t="n">
        <f aca="false">G1135</f>
        <v>31.2443312903586</v>
      </c>
      <c r="D1135" s="0" t="n">
        <f aca="false">(C1135+C1134)/2</f>
        <v>31.2453422087787</v>
      </c>
      <c r="E1135" s="0" t="n">
        <f aca="false">F1135*$F$9</f>
        <v>7.70363306560164</v>
      </c>
      <c r="F1135" s="0" t="n">
        <f aca="false">(C1134-C1135)/0.5</f>
        <v>0.00404367368010128</v>
      </c>
      <c r="G1135" s="0" t="n">
        <f aca="false">G1134-L1134</f>
        <v>31.2443312903586</v>
      </c>
      <c r="H1135" s="0" t="n">
        <f aca="false">G1135*G1135</f>
        <v>976.208237781685</v>
      </c>
      <c r="I1135" s="0" t="n">
        <f aca="false">1000*COUNT(Q$24:Q1135)/N$16</f>
        <v>178.950756356614</v>
      </c>
      <c r="J1135" s="0" t="n">
        <f aca="false">$F$22*H1135+$E$22*G1135+$D$22</f>
        <v>747.783771016132</v>
      </c>
      <c r="K1135" s="0" t="n">
        <f aca="false">J1135/$F$9</f>
        <v>0.392515262281468</v>
      </c>
      <c r="L1135" s="0" t="n">
        <f aca="false">K1135*M1135</f>
        <v>0.00202178141177255</v>
      </c>
      <c r="M1135" s="0" t="n">
        <f aca="false">N1135</f>
        <v>0.00515083515484491</v>
      </c>
      <c r="N1135" s="0" t="n">
        <f aca="false">3600/(B1135*N$15)</f>
        <v>0.00515083515484491</v>
      </c>
      <c r="O1135" s="0" t="n">
        <f aca="false">ROUND(A1135*P$13,0)</f>
        <v>1383519</v>
      </c>
      <c r="P1135" s="0" t="n">
        <f aca="false">O1135-O1134</f>
        <v>1287</v>
      </c>
      <c r="Q1135" s="0" t="n">
        <f aca="false">F$9*(Q$23-P$13*1000/(P1135*N$16))*P$13/SUM(P$24:P1135)</f>
        <v>780.871258325896</v>
      </c>
      <c r="R1135" s="0" t="n">
        <f aca="false">F$9*((Q$23^2 - (P$13*1000/(P1135*N$16))^2)/2)/(1000*COUNT(Q$24:Q1135)/N$16)</f>
        <v>781.571878582301</v>
      </c>
    </row>
    <row r="1136" customFormat="false" ht="13.8" hidden="false" customHeight="false" outlineLevel="0" collapsed="false">
      <c r="A1136" s="0" t="n">
        <f aca="false">SUM(M$23:M1136)</f>
        <v>5.53922899643673</v>
      </c>
      <c r="B1136" s="0" t="n">
        <f aca="false">C1136*3600/1609.344</f>
        <v>69.8870559881596</v>
      </c>
      <c r="C1136" s="0" t="n">
        <f aca="false">G1136</f>
        <v>31.2423095089469</v>
      </c>
      <c r="D1136" s="0" t="n">
        <f aca="false">(C1136+C1135)/2</f>
        <v>31.2433203996528</v>
      </c>
      <c r="E1136" s="0" t="n">
        <f aca="false">F1136*$F$9</f>
        <v>7.70342187194861</v>
      </c>
      <c r="F1136" s="0" t="n">
        <f aca="false">(C1135-C1136)/0.5</f>
        <v>0.00404356282354712</v>
      </c>
      <c r="G1136" s="0" t="n">
        <f aca="false">G1135-L1135</f>
        <v>31.2423095089469</v>
      </c>
      <c r="H1136" s="0" t="n">
        <f aca="false">G1136*G1136</f>
        <v>976.081903452832</v>
      </c>
      <c r="I1136" s="0" t="n">
        <f aca="false">1000*COUNT(Q$24:Q1136)/N$16</f>
        <v>179.111683295784</v>
      </c>
      <c r="J1136" s="0" t="n">
        <f aca="false">$F$22*H1136+$E$22*G1136+$D$22</f>
        <v>747.714885155926</v>
      </c>
      <c r="K1136" s="0" t="n">
        <f aca="false">J1136/$F$9</f>
        <v>0.392479103765418</v>
      </c>
      <c r="L1136" s="0" t="n">
        <f aca="false">K1136*M1136</f>
        <v>0.00202172598856487</v>
      </c>
      <c r="M1136" s="0" t="n">
        <f aca="false">N1136</f>
        <v>0.00515116848048359</v>
      </c>
      <c r="N1136" s="0" t="n">
        <f aca="false">3600/(B1136*N$15)</f>
        <v>0.00515116848048359</v>
      </c>
      <c r="O1136" s="0" t="n">
        <f aca="false">ROUND(A1136*P$13,0)</f>
        <v>1384807</v>
      </c>
      <c r="P1136" s="0" t="n">
        <f aca="false">O1136-O1135</f>
        <v>1288</v>
      </c>
      <c r="Q1136" s="0" t="n">
        <f aca="false">F$9*(Q$23-P$13*1000/(P1136*N$16))*P$13/SUM(P$24:P1136)</f>
        <v>788.498857290054</v>
      </c>
      <c r="R1136" s="0" t="n">
        <f aca="false">F$9*((Q$23^2 - (P$13*1000/(P1136*N$16))^2)/2)/(1000*COUNT(Q$24:Q1136)/N$16)</f>
        <v>788.936276004038</v>
      </c>
    </row>
    <row r="1137" customFormat="false" ht="13.8" hidden="false" customHeight="false" outlineLevel="0" collapsed="false">
      <c r="A1137" s="0" t="n">
        <f aca="false">SUM(M$23:M1137)</f>
        <v>5.54438049827685</v>
      </c>
      <c r="B1137" s="0" t="n">
        <f aca="false">C1137*3600/1609.344</f>
        <v>69.8825335159232</v>
      </c>
      <c r="C1137" s="0" t="n">
        <f aca="false">G1137</f>
        <v>31.2402877829583</v>
      </c>
      <c r="D1137" s="0" t="n">
        <f aca="false">(C1137+C1136)/2</f>
        <v>31.2412986459526</v>
      </c>
      <c r="E1137" s="0" t="n">
        <f aca="false">F1137*$F$9</f>
        <v>7.70321069761231</v>
      </c>
      <c r="F1137" s="0" t="n">
        <f aca="false">(C1136-C1137)/0.5</f>
        <v>0.00404345197713241</v>
      </c>
      <c r="G1137" s="0" t="n">
        <f aca="false">G1136-L1136</f>
        <v>31.2402877829583</v>
      </c>
      <c r="H1137" s="0" t="n">
        <f aca="false">G1137*G1137</f>
        <v>975.955580762054</v>
      </c>
      <c r="I1137" s="0" t="n">
        <f aca="false">1000*COUNT(Q$24:Q1137)/N$16</f>
        <v>179.272610234953</v>
      </c>
      <c r="J1137" s="0" t="n">
        <f aca="false">$F$22*H1137+$E$22*G1137+$D$22</f>
        <v>747.646005150805</v>
      </c>
      <c r="K1137" s="0" t="n">
        <f aca="false">J1137/$F$9</f>
        <v>0.39244294832273</v>
      </c>
      <c r="L1137" s="0" t="n">
        <f aca="false">K1137*M1137</f>
        <v>0.00202167057042932</v>
      </c>
      <c r="M1137" s="0" t="n">
        <f aca="false">N1137</f>
        <v>0.00515150184012678</v>
      </c>
      <c r="N1137" s="0" t="n">
        <f aca="false">3600/(B1137*N$15)</f>
        <v>0.00515150184012678</v>
      </c>
      <c r="O1137" s="0" t="n">
        <f aca="false">ROUND(A1137*P$13,0)</f>
        <v>1386095</v>
      </c>
      <c r="P1137" s="0" t="n">
        <f aca="false">O1137-O1136</f>
        <v>1288</v>
      </c>
      <c r="Q1137" s="0" t="n">
        <f aca="false">F$9*(Q$23-P$13*1000/(P1137*N$16))*P$13/SUM(P$24:P1137)</f>
        <v>787.765526222941</v>
      </c>
      <c r="R1137" s="0" t="n">
        <f aca="false">F$9*((Q$23^2 - (P$13*1000/(P1137*N$16))^2)/2)/(1000*COUNT(Q$24:Q1137)/N$16)</f>
        <v>788.22807467908</v>
      </c>
    </row>
    <row r="1138" customFormat="false" ht="13.8" hidden="false" customHeight="false" outlineLevel="0" collapsed="false">
      <c r="A1138" s="0" t="n">
        <f aca="false">SUM(M$23:M1138)</f>
        <v>5.54953233351063</v>
      </c>
      <c r="B1138" s="0" t="n">
        <f aca="false">C1138*3600/1609.344</f>
        <v>69.8780111676536</v>
      </c>
      <c r="C1138" s="0" t="n">
        <f aca="false">G1138</f>
        <v>31.2382661123879</v>
      </c>
      <c r="D1138" s="0" t="n">
        <f aca="false">(C1138+C1137)/2</f>
        <v>31.2392769476731</v>
      </c>
      <c r="E1138" s="0" t="n">
        <f aca="false">F1138*$F$9</f>
        <v>7.70299954259275</v>
      </c>
      <c r="F1138" s="0" t="n">
        <f aca="false">(C1137-C1138)/0.5</f>
        <v>0.00404334114085714</v>
      </c>
      <c r="G1138" s="0" t="n">
        <f aca="false">G1137-L1137</f>
        <v>31.2382661123879</v>
      </c>
      <c r="H1138" s="0" t="n">
        <f aca="false">G1138*G1138</f>
        <v>975.829269708361</v>
      </c>
      <c r="I1138" s="0" t="n">
        <f aca="false">1000*COUNT(Q$24:Q1138)/N$16</f>
        <v>179.433537174123</v>
      </c>
      <c r="J1138" s="0" t="n">
        <f aca="false">$F$22*H1138+$E$22*G1138+$D$22</f>
        <v>747.577131000268</v>
      </c>
      <c r="K1138" s="0" t="n">
        <f aca="false">J1138/$F$9</f>
        <v>0.392406795953141</v>
      </c>
      <c r="L1138" s="0" t="n">
        <f aca="false">K1138*M1138</f>
        <v>0.00202161515736616</v>
      </c>
      <c r="M1138" s="0" t="n">
        <f aca="false">N1138</f>
        <v>0.00515183523378014</v>
      </c>
      <c r="N1138" s="0" t="n">
        <f aca="false">3600/(B1138*N$15)</f>
        <v>0.00515183523378014</v>
      </c>
      <c r="O1138" s="0" t="n">
        <f aca="false">ROUND(A1138*P$13,0)</f>
        <v>1387383</v>
      </c>
      <c r="P1138" s="0" t="n">
        <f aca="false">O1138-O1137</f>
        <v>1288</v>
      </c>
      <c r="Q1138" s="0" t="n">
        <f aca="false">F$9*(Q$23-P$13*1000/(P1138*N$16))*P$13/SUM(P$24:P1138)</f>
        <v>787.033557934645</v>
      </c>
      <c r="R1138" s="0" t="n">
        <f aca="false">F$9*((Q$23^2 - (P$13*1000/(P1138*N$16))^2)/2)/(1000*COUNT(Q$24:Q1138)/N$16)</f>
        <v>787.521143670399</v>
      </c>
    </row>
    <row r="1139" customFormat="false" ht="13.8" hidden="false" customHeight="false" outlineLevel="0" collapsed="false">
      <c r="A1139" s="0" t="n">
        <f aca="false">SUM(M$23:M1139)</f>
        <v>5.55468450217208</v>
      </c>
      <c r="B1139" s="0" t="n">
        <f aca="false">C1139*3600/1609.344</f>
        <v>69.8734889433396</v>
      </c>
      <c r="C1139" s="0" t="n">
        <f aca="false">G1139</f>
        <v>31.2362444972305</v>
      </c>
      <c r="D1139" s="0" t="n">
        <f aca="false">(C1139+C1138)/2</f>
        <v>31.2372553048092</v>
      </c>
      <c r="E1139" s="0" t="n">
        <f aca="false">F1139*$F$9</f>
        <v>7.70278840691699</v>
      </c>
      <c r="F1139" s="0" t="n">
        <f aca="false">(C1138-C1139)/0.5</f>
        <v>0.00404323031473552</v>
      </c>
      <c r="G1139" s="0" t="n">
        <f aca="false">G1138-L1138</f>
        <v>31.2362444972305</v>
      </c>
      <c r="H1139" s="0" t="n">
        <f aca="false">G1139*G1139</f>
        <v>975.702970290764</v>
      </c>
      <c r="I1139" s="0" t="n">
        <f aca="false">1000*COUNT(Q$24:Q1139)/N$16</f>
        <v>179.594464113293</v>
      </c>
      <c r="J1139" s="0" t="n">
        <f aca="false">$F$22*H1139+$E$22*G1139+$D$22</f>
        <v>747.508262703817</v>
      </c>
      <c r="K1139" s="0" t="n">
        <f aca="false">J1139/$F$9</f>
        <v>0.392370646656389</v>
      </c>
      <c r="L1139" s="0" t="n">
        <f aca="false">K1139*M1139</f>
        <v>0.00202155974937566</v>
      </c>
      <c r="M1139" s="0" t="n">
        <f aca="false">N1139</f>
        <v>0.00515216866144933</v>
      </c>
      <c r="N1139" s="0" t="n">
        <f aca="false">3600/(B1139*N$15)</f>
        <v>0.00515216866144933</v>
      </c>
      <c r="O1139" s="0" t="n">
        <f aca="false">ROUND(A1139*P$13,0)</f>
        <v>1388671</v>
      </c>
      <c r="P1139" s="0" t="n">
        <f aca="false">O1139-O1138</f>
        <v>1288</v>
      </c>
      <c r="Q1139" s="0" t="n">
        <f aca="false">F$9*(Q$23-P$13*1000/(P1139*N$16))*P$13/SUM(P$24:P1139)</f>
        <v>786.302948629932</v>
      </c>
      <c r="R1139" s="0" t="n">
        <f aca="false">F$9*((Q$23^2 - (P$13*1000/(P1139*N$16))^2)/2)/(1000*COUNT(Q$24:Q1139)/N$16)</f>
        <v>786.815479563167</v>
      </c>
    </row>
    <row r="1140" customFormat="false" ht="13.8" hidden="false" customHeight="false" outlineLevel="0" collapsed="false">
      <c r="A1140" s="0" t="n">
        <f aca="false">SUM(M$23:M1140)</f>
        <v>5.55983700429522</v>
      </c>
      <c r="B1140" s="0" t="n">
        <f aca="false">C1140*3600/1609.344</f>
        <v>69.8689668429696</v>
      </c>
      <c r="C1140" s="0" t="n">
        <f aca="false">G1140</f>
        <v>31.2342229374811</v>
      </c>
      <c r="D1140" s="0" t="n">
        <f aca="false">(C1140+C1139)/2</f>
        <v>31.2352337173558</v>
      </c>
      <c r="E1140" s="0" t="n">
        <f aca="false">F1140*$F$9</f>
        <v>7.70257729055797</v>
      </c>
      <c r="F1140" s="0" t="n">
        <f aca="false">(C1139-C1140)/0.5</f>
        <v>0.00404311949875336</v>
      </c>
      <c r="G1140" s="0" t="n">
        <f aca="false">G1139-L1139</f>
        <v>31.2342229374811</v>
      </c>
      <c r="H1140" s="0" t="n">
        <f aca="false">G1140*G1140</f>
        <v>975.576682508273</v>
      </c>
      <c r="I1140" s="0" t="n">
        <f aca="false">1000*COUNT(Q$24:Q1140)/N$16</f>
        <v>179.755391052462</v>
      </c>
      <c r="J1140" s="0" t="n">
        <f aca="false">$F$22*H1140+$E$22*G1140+$D$22</f>
        <v>747.439400260954</v>
      </c>
      <c r="K1140" s="0" t="n">
        <f aca="false">J1140/$F$9</f>
        <v>0.392334500432214</v>
      </c>
      <c r="L1140" s="0" t="n">
        <f aca="false">K1140*M1140</f>
        <v>0.00202150434645806</v>
      </c>
      <c r="M1140" s="0" t="n">
        <f aca="false">N1140</f>
        <v>0.00515250212314001</v>
      </c>
      <c r="N1140" s="0" t="n">
        <f aca="false">3600/(B1140*N$15)</f>
        <v>0.00515250212314001</v>
      </c>
      <c r="O1140" s="0" t="n">
        <f aca="false">ROUND(A1140*P$13,0)</f>
        <v>1389959</v>
      </c>
      <c r="P1140" s="0" t="n">
        <f aca="false">O1140-O1139</f>
        <v>1288</v>
      </c>
      <c r="Q1140" s="0" t="n">
        <f aca="false">F$9*(Q$23-P$13*1000/(P1140*N$16))*P$13/SUM(P$24:P1140)</f>
        <v>785.573694527647</v>
      </c>
      <c r="R1140" s="0" t="n">
        <f aca="false">F$9*((Q$23^2 - (P$13*1000/(P1140*N$16))^2)/2)/(1000*COUNT(Q$24:Q1140)/N$16)</f>
        <v>786.111078954785</v>
      </c>
    </row>
    <row r="1141" customFormat="false" ht="13.8" hidden="false" customHeight="false" outlineLevel="0" collapsed="false">
      <c r="A1141" s="0" t="n">
        <f aca="false">SUM(M$23:M1141)</f>
        <v>5.56498983991408</v>
      </c>
      <c r="B1141" s="0" t="n">
        <f aca="false">C1141*3600/1609.344</f>
        <v>69.8644448665325</v>
      </c>
      <c r="C1141" s="0" t="n">
        <f aca="false">G1141</f>
        <v>31.2322014331347</v>
      </c>
      <c r="D1141" s="0" t="n">
        <f aca="false">(C1141+C1140)/2</f>
        <v>31.2332121853079</v>
      </c>
      <c r="E1141" s="0" t="n">
        <f aca="false">F1141*$F$9</f>
        <v>7.70236619352921</v>
      </c>
      <c r="F1141" s="0" t="n">
        <f aca="false">(C1140-C1141)/0.5</f>
        <v>0.00404300869291774</v>
      </c>
      <c r="G1141" s="0" t="n">
        <f aca="false">G1140-L1140</f>
        <v>31.2322014331347</v>
      </c>
      <c r="H1141" s="0" t="n">
        <f aca="false">G1141*G1141</f>
        <v>975.4504063599</v>
      </c>
      <c r="I1141" s="0" t="n">
        <f aca="false">1000*COUNT(Q$24:Q1141)/N$16</f>
        <v>179.916317991632</v>
      </c>
      <c r="J1141" s="0" t="n">
        <f aca="false">$F$22*H1141+$E$22*G1141+$D$22</f>
        <v>747.370543671179</v>
      </c>
      <c r="K1141" s="0" t="n">
        <f aca="false">J1141/$F$9</f>
        <v>0.392298357280352</v>
      </c>
      <c r="L1141" s="0" t="n">
        <f aca="false">K1141*M1141</f>
        <v>0.00202144894861363</v>
      </c>
      <c r="M1141" s="0" t="n">
        <f aca="false">N1141</f>
        <v>0.00515283561885787</v>
      </c>
      <c r="N1141" s="0" t="n">
        <f aca="false">3600/(B1141*N$15)</f>
        <v>0.00515283561885787</v>
      </c>
      <c r="O1141" s="0" t="n">
        <f aca="false">ROUND(A1141*P$13,0)</f>
        <v>1391247</v>
      </c>
      <c r="P1141" s="0" t="n">
        <f aca="false">O1141-O1140</f>
        <v>1288</v>
      </c>
      <c r="Q1141" s="0" t="n">
        <f aca="false">F$9*(Q$23-P$13*1000/(P1141*N$16))*P$13/SUM(P$24:P1141)</f>
        <v>784.84579186065</v>
      </c>
      <c r="R1141" s="0" t="n">
        <f aca="false">F$9*((Q$23^2 - (P$13*1000/(P1141*N$16))^2)/2)/(1000*COUNT(Q$24:Q1141)/N$16)</f>
        <v>785.407938454825</v>
      </c>
    </row>
    <row r="1142" customFormat="false" ht="13.8" hidden="false" customHeight="false" outlineLevel="0" collapsed="false">
      <c r="A1142" s="0" t="n">
        <f aca="false">SUM(M$23:M1142)</f>
        <v>5.57014300906269</v>
      </c>
      <c r="B1142" s="0" t="n">
        <f aca="false">C1142*3600/1609.344</f>
        <v>69.8599230140168</v>
      </c>
      <c r="C1142" s="0" t="n">
        <f aca="false">G1142</f>
        <v>31.2301799841861</v>
      </c>
      <c r="D1142" s="0" t="n">
        <f aca="false">(C1142+C1141)/2</f>
        <v>31.2311907086604</v>
      </c>
      <c r="E1142" s="0" t="n">
        <f aca="false">F1142*$F$9</f>
        <v>7.70215511583072</v>
      </c>
      <c r="F1142" s="0" t="n">
        <f aca="false">(C1141-C1142)/0.5</f>
        <v>0.00404289789722867</v>
      </c>
      <c r="G1142" s="0" t="n">
        <f aca="false">G1141-L1141</f>
        <v>31.2301799841861</v>
      </c>
      <c r="H1142" s="0" t="n">
        <f aca="false">G1142*G1142</f>
        <v>975.324141844656</v>
      </c>
      <c r="I1142" s="0" t="n">
        <f aca="false">1000*COUNT(Q$24:Q1142)/N$16</f>
        <v>180.077244930801</v>
      </c>
      <c r="J1142" s="0" t="n">
        <f aca="false">$F$22*H1142+$E$22*G1142+$D$22</f>
        <v>747.301692933992</v>
      </c>
      <c r="K1142" s="0" t="n">
        <f aca="false">J1142/$F$9</f>
        <v>0.392262217200543</v>
      </c>
      <c r="L1142" s="0" t="n">
        <f aca="false">K1142*M1142</f>
        <v>0.00202139355584262</v>
      </c>
      <c r="M1142" s="0" t="n">
        <f aca="false">N1142</f>
        <v>0.00515316914860855</v>
      </c>
      <c r="N1142" s="0" t="n">
        <f aca="false">3600/(B1142*N$15)</f>
        <v>0.00515316914860855</v>
      </c>
      <c r="O1142" s="0" t="n">
        <f aca="false">ROUND(A1142*P$13,0)</f>
        <v>1392536</v>
      </c>
      <c r="P1142" s="0" t="n">
        <f aca="false">O1142-O1141</f>
        <v>1289</v>
      </c>
      <c r="Q1142" s="0" t="n">
        <f aca="false">F$9*(Q$23-P$13*1000/(P1142*N$16))*P$13/SUM(P$24:P1142)</f>
        <v>792.413884600945</v>
      </c>
      <c r="R1142" s="0" t="n">
        <f aca="false">F$9*((Q$23^2 - (P$13*1000/(P1142*N$16))^2)/2)/(1000*COUNT(Q$24:Q1142)/N$16)</f>
        <v>792.710754155443</v>
      </c>
    </row>
    <row r="1143" customFormat="false" ht="13.8" hidden="false" customHeight="false" outlineLevel="0" collapsed="false">
      <c r="A1143" s="0" t="n">
        <f aca="false">SUM(M$23:M1143)</f>
        <v>5.57529651177509</v>
      </c>
      <c r="B1143" s="0" t="n">
        <f aca="false">C1143*3600/1609.344</f>
        <v>69.8554012854112</v>
      </c>
      <c r="C1143" s="0" t="n">
        <f aca="false">G1143</f>
        <v>31.2281585906302</v>
      </c>
      <c r="D1143" s="0" t="n">
        <f aca="false">(C1143+C1142)/2</f>
        <v>31.2291692874081</v>
      </c>
      <c r="E1143" s="0" t="n">
        <f aca="false">F1143*$F$9</f>
        <v>7.70194405746251</v>
      </c>
      <c r="F1143" s="0" t="n">
        <f aca="false">(C1142-C1143)/0.5</f>
        <v>0.00404278711168615</v>
      </c>
      <c r="G1143" s="0" t="n">
        <f aca="false">G1142-L1142</f>
        <v>31.2281585906302</v>
      </c>
      <c r="H1143" s="0" t="n">
        <f aca="false">G1143*G1143</f>
        <v>975.197888961552</v>
      </c>
      <c r="I1143" s="0" t="n">
        <f aca="false">1000*COUNT(Q$24:Q1143)/N$16</f>
        <v>180.238171869971</v>
      </c>
      <c r="J1143" s="0" t="n">
        <f aca="false">$F$22*H1143+$E$22*G1143+$D$22</f>
        <v>747.232848048897</v>
      </c>
      <c r="K1143" s="0" t="n">
        <f aca="false">J1143/$F$9</f>
        <v>0.392226080192523</v>
      </c>
      <c r="L1143" s="0" t="n">
        <f aca="false">K1143*M1143</f>
        <v>0.00202133816814531</v>
      </c>
      <c r="M1143" s="0" t="n">
        <f aca="false">N1143</f>
        <v>0.00515350271239775</v>
      </c>
      <c r="N1143" s="0" t="n">
        <f aca="false">3600/(B1143*N$15)</f>
        <v>0.00515350271239775</v>
      </c>
      <c r="O1143" s="0" t="n">
        <f aca="false">ROUND(A1143*P$13,0)</f>
        <v>1393824</v>
      </c>
      <c r="P1143" s="0" t="n">
        <f aca="false">O1143-O1142</f>
        <v>1288</v>
      </c>
      <c r="Q1143" s="0" t="n">
        <f aca="false">F$9*(Q$23-P$13*1000/(P1143*N$16))*P$13/SUM(P$24:P1143)</f>
        <v>783.393463302744</v>
      </c>
      <c r="R1143" s="0" t="n">
        <f aca="false">F$9*((Q$23^2 - (P$13*1000/(P1143*N$16))^2)/2)/(1000*COUNT(Q$24:Q1143)/N$16)</f>
        <v>784.005424279013</v>
      </c>
    </row>
    <row r="1144" customFormat="false" ht="13.8" hidden="false" customHeight="false" outlineLevel="0" collapsed="false">
      <c r="A1144" s="0" t="n">
        <f aca="false">SUM(M$23:M1144)</f>
        <v>5.58045034808532</v>
      </c>
      <c r="B1144" s="0" t="n">
        <f aca="false">C1144*3600/1609.344</f>
        <v>69.8508796807044</v>
      </c>
      <c r="C1144" s="0" t="n">
        <f aca="false">G1144</f>
        <v>31.2261372524621</v>
      </c>
      <c r="D1144" s="0" t="n">
        <f aca="false">(C1144+C1143)/2</f>
        <v>31.2271479215461</v>
      </c>
      <c r="E1144" s="0" t="n">
        <f aca="false">F1144*$F$9</f>
        <v>7.70173301842456</v>
      </c>
      <c r="F1144" s="0" t="n">
        <f aca="false">(C1143-C1144)/0.5</f>
        <v>0.00404267633629019</v>
      </c>
      <c r="G1144" s="0" t="n">
        <f aca="false">G1143-L1143</f>
        <v>31.2261372524621</v>
      </c>
      <c r="H1144" s="0" t="n">
        <f aca="false">G1144*G1144</f>
        <v>975.0716477096</v>
      </c>
      <c r="I1144" s="0" t="n">
        <f aca="false">1000*COUNT(Q$24:Q1144)/N$16</f>
        <v>180.399098809141</v>
      </c>
      <c r="J1144" s="0" t="n">
        <f aca="false">$F$22*H1144+$E$22*G1144+$D$22</f>
        <v>747.164009015393</v>
      </c>
      <c r="K1144" s="0" t="n">
        <f aca="false">J1144/$F$9</f>
        <v>0.392189946256032</v>
      </c>
      <c r="L1144" s="0" t="n">
        <f aca="false">K1144*M1144</f>
        <v>0.00202128278552194</v>
      </c>
      <c r="M1144" s="0" t="n">
        <f aca="false">N1144</f>
        <v>0.00515383631023113</v>
      </c>
      <c r="N1144" s="0" t="n">
        <f aca="false">3600/(B1144*N$15)</f>
        <v>0.00515383631023113</v>
      </c>
      <c r="O1144" s="0" t="n">
        <f aca="false">ROUND(A1144*P$13,0)</f>
        <v>1395113</v>
      </c>
      <c r="P1144" s="0" t="n">
        <f aca="false">O1144-O1143</f>
        <v>1289</v>
      </c>
      <c r="Q1144" s="0" t="n">
        <f aca="false">F$9*(Q$23-P$13*1000/(P1144*N$16))*P$13/SUM(P$24:P1144)</f>
        <v>790.94890753235</v>
      </c>
      <c r="R1144" s="0" t="n">
        <f aca="false">F$9*((Q$23^2 - (P$13*1000/(P1144*N$16))^2)/2)/(1000*COUNT(Q$24:Q1144)/N$16)</f>
        <v>791.296461998163</v>
      </c>
    </row>
    <row r="1145" customFormat="false" ht="13.8" hidden="false" customHeight="false" outlineLevel="0" collapsed="false">
      <c r="A1145" s="0" t="n">
        <f aca="false">SUM(M$23:M1145)</f>
        <v>5.58560451802743</v>
      </c>
      <c r="B1145" s="0" t="n">
        <f aca="false">C1145*3600/1609.344</f>
        <v>69.8463581998849</v>
      </c>
      <c r="C1145" s="0" t="n">
        <f aca="false">G1145</f>
        <v>31.2241159696766</v>
      </c>
      <c r="D1145" s="0" t="n">
        <f aca="false">(C1145+C1144)/2</f>
        <v>31.2251266110693</v>
      </c>
      <c r="E1145" s="0" t="n">
        <f aca="false">F1145*$F$9</f>
        <v>7.70152199871688</v>
      </c>
      <c r="F1145" s="0" t="n">
        <f aca="false">(C1144-C1145)/0.5</f>
        <v>0.00404256557104077</v>
      </c>
      <c r="G1145" s="0" t="n">
        <f aca="false">G1144-L1144</f>
        <v>31.2241159696766</v>
      </c>
      <c r="H1145" s="0" t="n">
        <f aca="false">G1145*G1145</f>
        <v>974.94541808781</v>
      </c>
      <c r="I1145" s="0" t="n">
        <f aca="false">1000*COUNT(Q$24:Q1145)/N$16</f>
        <v>180.56002574831</v>
      </c>
      <c r="J1145" s="0" t="n">
        <f aca="false">$F$22*H1145+$E$22*G1145+$D$22</f>
        <v>747.095175832983</v>
      </c>
      <c r="K1145" s="0" t="n">
        <f aca="false">J1145/$F$9</f>
        <v>0.392153815390808</v>
      </c>
      <c r="L1145" s="0" t="n">
        <f aca="false">K1145*M1145</f>
        <v>0.00202122740797277</v>
      </c>
      <c r="M1145" s="0" t="n">
        <f aca="false">N1145</f>
        <v>0.00515416994211436</v>
      </c>
      <c r="N1145" s="0" t="n">
        <f aca="false">3600/(B1145*N$15)</f>
        <v>0.00515416994211436</v>
      </c>
      <c r="O1145" s="0" t="n">
        <f aca="false">ROUND(A1145*P$13,0)</f>
        <v>1396401</v>
      </c>
      <c r="P1145" s="0" t="n">
        <f aca="false">O1145-O1144</f>
        <v>1288</v>
      </c>
      <c r="Q1145" s="0" t="n">
        <f aca="false">F$9*(Q$23-P$13*1000/(P1145*N$16))*P$13/SUM(P$24:P1145)</f>
        <v>781.946499779258</v>
      </c>
      <c r="R1145" s="0" t="n">
        <f aca="false">F$9*((Q$23^2 - (P$13*1000/(P1145*N$16))^2)/2)/(1000*COUNT(Q$24:Q1145)/N$16)</f>
        <v>782.607910153739</v>
      </c>
    </row>
    <row r="1146" customFormat="false" ht="13.8" hidden="false" customHeight="false" outlineLevel="0" collapsed="false">
      <c r="A1146" s="0" t="n">
        <f aca="false">SUM(M$23:M1146)</f>
        <v>5.59075902163549</v>
      </c>
      <c r="B1146" s="0" t="n">
        <f aca="false">C1146*3600/1609.344</f>
        <v>69.8418368429415</v>
      </c>
      <c r="C1146" s="0" t="n">
        <f aca="false">G1146</f>
        <v>31.2220947422686</v>
      </c>
      <c r="D1146" s="0" t="n">
        <f aca="false">(C1146+C1145)/2</f>
        <v>31.2231053559726</v>
      </c>
      <c r="E1146" s="0" t="n">
        <f aca="false">F1146*$F$9</f>
        <v>7.701310998353</v>
      </c>
      <c r="F1146" s="0" t="n">
        <f aca="false">(C1145-C1146)/0.5</f>
        <v>0.00404245481594501</v>
      </c>
      <c r="G1146" s="0" t="n">
        <f aca="false">G1145-L1145</f>
        <v>31.2220947422686</v>
      </c>
      <c r="H1146" s="0" t="n">
        <f aca="false">G1146*G1146</f>
        <v>974.819200095195</v>
      </c>
      <c r="I1146" s="0" t="n">
        <f aca="false">1000*COUNT(Q$24:Q1146)/N$16</f>
        <v>180.72095268748</v>
      </c>
      <c r="J1146" s="0" t="n">
        <f aca="false">$F$22*H1146+$E$22*G1146+$D$22</f>
        <v>747.026348501166</v>
      </c>
      <c r="K1146" s="0" t="n">
        <f aca="false">J1146/$F$9</f>
        <v>0.392117687596588</v>
      </c>
      <c r="L1146" s="0" t="n">
        <f aca="false">K1146*M1146</f>
        <v>0.00202117203549806</v>
      </c>
      <c r="M1146" s="0" t="n">
        <f aca="false">N1146</f>
        <v>0.00515450360805313</v>
      </c>
      <c r="N1146" s="0" t="n">
        <f aca="false">3600/(B1146*N$15)</f>
        <v>0.00515450360805313</v>
      </c>
      <c r="O1146" s="0" t="n">
        <f aca="false">ROUND(A1146*P$13,0)</f>
        <v>1397690</v>
      </c>
      <c r="P1146" s="0" t="n">
        <f aca="false">O1146-O1145</f>
        <v>1289</v>
      </c>
      <c r="Q1146" s="0" t="n">
        <f aca="false">F$9*(Q$23-P$13*1000/(P1146*N$16))*P$13/SUM(P$24:P1146)</f>
        <v>789.489337227721</v>
      </c>
      <c r="R1146" s="0" t="n">
        <f aca="false">F$9*((Q$23^2 - (P$13*1000/(P1146*N$16))^2)/2)/(1000*COUNT(Q$24:Q1146)/N$16)</f>
        <v>789.887207390864</v>
      </c>
    </row>
    <row r="1147" customFormat="false" ht="13.8" hidden="false" customHeight="false" outlineLevel="0" collapsed="false">
      <c r="A1147" s="0" t="n">
        <f aca="false">SUM(M$23:M1147)</f>
        <v>5.59591385894354</v>
      </c>
      <c r="B1147" s="0" t="n">
        <f aca="false">C1147*3600/1609.344</f>
        <v>69.8373156098628</v>
      </c>
      <c r="C1147" s="0" t="n">
        <f aca="false">G1147</f>
        <v>31.2200735702331</v>
      </c>
      <c r="D1147" s="0" t="n">
        <f aca="false">(C1147+C1146)/2</f>
        <v>31.2210841562508</v>
      </c>
      <c r="E1147" s="0" t="n">
        <f aca="false">F1147*$F$9</f>
        <v>7.7011000173194</v>
      </c>
      <c r="F1147" s="0" t="n">
        <f aca="false">(C1146-C1147)/0.5</f>
        <v>0.0040423440709958</v>
      </c>
      <c r="G1147" s="0" t="n">
        <f aca="false">G1146-L1146</f>
        <v>31.2200735702331</v>
      </c>
      <c r="H1147" s="0" t="n">
        <f aca="false">G1147*G1147</f>
        <v>974.692993730766</v>
      </c>
      <c r="I1147" s="0" t="n">
        <f aca="false">1000*COUNT(Q$24:Q1147)/N$16</f>
        <v>180.88187962665</v>
      </c>
      <c r="J1147" s="0" t="n">
        <f aca="false">$F$22*H1147+$E$22*G1147+$D$22</f>
        <v>746.957527019446</v>
      </c>
      <c r="K1147" s="0" t="n">
        <f aca="false">J1147/$F$9</f>
        <v>0.392081562873112</v>
      </c>
      <c r="L1147" s="0" t="n">
        <f aca="false">K1147*M1147</f>
        <v>0.00202111666809808</v>
      </c>
      <c r="M1147" s="0" t="n">
        <f aca="false">N1147</f>
        <v>0.0051548373080531</v>
      </c>
      <c r="N1147" s="0" t="n">
        <f aca="false">3600/(B1147*N$15)</f>
        <v>0.0051548373080531</v>
      </c>
      <c r="O1147" s="0" t="n">
        <f aca="false">ROUND(A1147*P$13,0)</f>
        <v>1398978</v>
      </c>
      <c r="P1147" s="0" t="n">
        <f aca="false">O1147-O1146</f>
        <v>1288</v>
      </c>
      <c r="Q1147" s="0" t="n">
        <f aca="false">F$9*(Q$23-P$13*1000/(P1147*N$16))*P$13/SUM(P$24:P1147)</f>
        <v>780.504871616609</v>
      </c>
      <c r="R1147" s="0" t="n">
        <f aca="false">F$9*((Q$23^2 - (P$13*1000/(P1147*N$16))^2)/2)/(1000*COUNT(Q$24:Q1147)/N$16)</f>
        <v>781.215369388341</v>
      </c>
    </row>
    <row r="1148" customFormat="false" ht="13.8" hidden="false" customHeight="false" outlineLevel="0" collapsed="false">
      <c r="A1148" s="0" t="n">
        <f aca="false">SUM(M$23:M1148)</f>
        <v>5.60106902998566</v>
      </c>
      <c r="B1148" s="0" t="n">
        <f aca="false">C1148*3600/1609.344</f>
        <v>69.8327945006375</v>
      </c>
      <c r="C1148" s="0" t="n">
        <f aca="false">G1148</f>
        <v>31.218052453565</v>
      </c>
      <c r="D1148" s="0" t="n">
        <f aca="false">(C1148+C1147)/2</f>
        <v>31.219063011899</v>
      </c>
      <c r="E1148" s="0" t="n">
        <f aca="false">F1148*$F$9</f>
        <v>7.70088905561606</v>
      </c>
      <c r="F1148" s="0" t="n">
        <f aca="false">(C1147-C1148)/0.5</f>
        <v>0.00404223333619314</v>
      </c>
      <c r="G1148" s="0" t="n">
        <f aca="false">G1147-L1147</f>
        <v>31.218052453565</v>
      </c>
      <c r="H1148" s="0" t="n">
        <f aca="false">G1148*G1148</f>
        <v>974.566798993535</v>
      </c>
      <c r="I1148" s="0" t="n">
        <f aca="false">1000*COUNT(Q$24:Q1148)/N$16</f>
        <v>181.042806565819</v>
      </c>
      <c r="J1148" s="0" t="n">
        <f aca="false">$F$22*H1148+$E$22*G1148+$D$22</f>
        <v>746.888711387322</v>
      </c>
      <c r="K1148" s="0" t="n">
        <f aca="false">J1148/$F$9</f>
        <v>0.392045441220117</v>
      </c>
      <c r="L1148" s="0" t="n">
        <f aca="false">K1148*M1148</f>
        <v>0.00202106130577309</v>
      </c>
      <c r="M1148" s="0" t="n">
        <f aca="false">N1148</f>
        <v>0.00515517104211995</v>
      </c>
      <c r="N1148" s="0" t="n">
        <f aca="false">3600/(B1148*N$15)</f>
        <v>0.00515517104211995</v>
      </c>
      <c r="O1148" s="0" t="n">
        <f aca="false">ROUND(A1148*P$13,0)</f>
        <v>1400267</v>
      </c>
      <c r="P1148" s="0" t="n">
        <f aca="false">O1148-O1147</f>
        <v>1289</v>
      </c>
      <c r="Q1148" s="0" t="n">
        <f aca="false">F$9*(Q$23-P$13*1000/(P1148*N$16))*P$13/SUM(P$24:P1148)</f>
        <v>788.035143810226</v>
      </c>
      <c r="R1148" s="0" t="n">
        <f aca="false">F$9*((Q$23^2 - (P$13*1000/(P1148*N$16))^2)/2)/(1000*COUNT(Q$24:Q1148)/N$16)</f>
        <v>788.482963466613</v>
      </c>
    </row>
    <row r="1149" customFormat="false" ht="13.8" hidden="false" customHeight="false" outlineLevel="0" collapsed="false">
      <c r="A1149" s="0" t="n">
        <f aca="false">SUM(M$23:M1149)</f>
        <v>5.60622453479592</v>
      </c>
      <c r="B1149" s="0" t="n">
        <f aca="false">C1149*3600/1609.344</f>
        <v>69.8282735152541</v>
      </c>
      <c r="C1149" s="0" t="n">
        <f aca="false">G1149</f>
        <v>31.2160313922592</v>
      </c>
      <c r="D1149" s="0" t="n">
        <f aca="false">(C1149+C1148)/2</f>
        <v>31.2170419229121</v>
      </c>
      <c r="E1149" s="0" t="n">
        <f aca="false">F1149*$F$9</f>
        <v>7.70067811325653</v>
      </c>
      <c r="F1149" s="0" t="n">
        <f aca="false">(C1148-C1149)/0.5</f>
        <v>0.00404212261154413</v>
      </c>
      <c r="G1149" s="0" t="n">
        <f aca="false">G1148-L1148</f>
        <v>31.2160313922592</v>
      </c>
      <c r="H1149" s="0" t="n">
        <f aca="false">G1149*G1149</f>
        <v>974.440615882513</v>
      </c>
      <c r="I1149" s="0" t="n">
        <f aca="false">1000*COUNT(Q$24:Q1149)/N$16</f>
        <v>181.203733504989</v>
      </c>
      <c r="J1149" s="0" t="n">
        <f aca="false">$F$22*H1149+$E$22*G1149+$D$22</f>
        <v>746.819901604297</v>
      </c>
      <c r="K1149" s="0" t="n">
        <f aca="false">J1149/$F$9</f>
        <v>0.392009322637341</v>
      </c>
      <c r="L1149" s="0" t="n">
        <f aca="false">K1149*M1149</f>
        <v>0.00202100594852333</v>
      </c>
      <c r="M1149" s="0" t="n">
        <f aca="false">N1149</f>
        <v>0.00515550481025937</v>
      </c>
      <c r="N1149" s="0" t="n">
        <f aca="false">3600/(B1149*N$15)</f>
        <v>0.00515550481025937</v>
      </c>
      <c r="O1149" s="0" t="n">
        <f aca="false">ROUND(A1149*P$13,0)</f>
        <v>1401556</v>
      </c>
      <c r="P1149" s="0" t="n">
        <f aca="false">O1149-O1148</f>
        <v>1289</v>
      </c>
      <c r="Q1149" s="0" t="n">
        <f aca="false">F$9*(Q$23-P$13*1000/(P1149*N$16))*P$13/SUM(P$24:P1149)</f>
        <v>787.309773047097</v>
      </c>
      <c r="R1149" s="0" t="n">
        <f aca="false">F$9*((Q$23^2 - (P$13*1000/(P1149*N$16))^2)/2)/(1000*COUNT(Q$24:Q1149)/N$16)</f>
        <v>787.78271216691</v>
      </c>
    </row>
    <row r="1150" customFormat="false" ht="13.8" hidden="false" customHeight="false" outlineLevel="0" collapsed="false">
      <c r="A1150" s="0" t="n">
        <f aca="false">SUM(M$23:M1150)</f>
        <v>5.6113803734084</v>
      </c>
      <c r="B1150" s="0" t="n">
        <f aca="false">C1150*3600/1609.344</f>
        <v>69.8237526537014</v>
      </c>
      <c r="C1150" s="0" t="n">
        <f aca="false">G1150</f>
        <v>31.2140103863107</v>
      </c>
      <c r="D1150" s="0" t="n">
        <f aca="false">(C1150+C1149)/2</f>
        <v>31.215020889285</v>
      </c>
      <c r="E1150" s="0" t="n">
        <f aca="false">F1150*$F$9</f>
        <v>7.70046719024081</v>
      </c>
      <c r="F1150" s="0" t="n">
        <f aca="false">(C1149-C1150)/0.5</f>
        <v>0.00404201189704878</v>
      </c>
      <c r="G1150" s="0" t="n">
        <f aca="false">G1149-L1149</f>
        <v>31.2140103863107</v>
      </c>
      <c r="H1150" s="0" t="n">
        <f aca="false">G1150*G1150</f>
        <v>974.314444396712</v>
      </c>
      <c r="I1150" s="0" t="n">
        <f aca="false">1000*COUNT(Q$24:Q1150)/N$16</f>
        <v>181.364660444158</v>
      </c>
      <c r="J1150" s="0" t="n">
        <f aca="false">$F$22*H1150+$E$22*G1150+$D$22</f>
        <v>746.751097669872</v>
      </c>
      <c r="K1150" s="0" t="n">
        <f aca="false">J1150/$F$9</f>
        <v>0.391973207124524</v>
      </c>
      <c r="L1150" s="0" t="n">
        <f aca="false">K1150*M1150</f>
        <v>0.00202095059634908</v>
      </c>
      <c r="M1150" s="0" t="n">
        <f aca="false">N1150</f>
        <v>0.00515583861247704</v>
      </c>
      <c r="N1150" s="0" t="n">
        <f aca="false">3600/(B1150*N$15)</f>
        <v>0.00515583861247704</v>
      </c>
      <c r="O1150" s="0" t="n">
        <f aca="false">ROUND(A1150*P$13,0)</f>
        <v>1402845</v>
      </c>
      <c r="P1150" s="0" t="n">
        <f aca="false">O1150-O1149</f>
        <v>1289</v>
      </c>
      <c r="Q1150" s="0" t="n">
        <f aca="false">F$9*(Q$23-P$13*1000/(P1150*N$16))*P$13/SUM(P$24:P1150)</f>
        <v>786.58573643479</v>
      </c>
      <c r="R1150" s="0" t="n">
        <f aca="false">F$9*((Q$23^2 - (P$13*1000/(P1150*N$16))^2)/2)/(1000*COUNT(Q$24:Q1150)/N$16)</f>
        <v>787.083703549193</v>
      </c>
    </row>
    <row r="1151" customFormat="false" ht="13.8" hidden="false" customHeight="false" outlineLevel="0" collapsed="false">
      <c r="A1151" s="0" t="n">
        <f aca="false">SUM(M$23:M1151)</f>
        <v>5.61653654585717</v>
      </c>
      <c r="B1151" s="0" t="n">
        <f aca="false">C1151*3600/1609.344</f>
        <v>69.819231915968</v>
      </c>
      <c r="C1151" s="0" t="n">
        <f aca="false">G1151</f>
        <v>31.2119894357143</v>
      </c>
      <c r="D1151" s="0" t="n">
        <f aca="false">(C1151+C1150)/2</f>
        <v>31.2129999110125</v>
      </c>
      <c r="E1151" s="0" t="n">
        <f aca="false">F1151*$F$9</f>
        <v>7.70025628655535</v>
      </c>
      <c r="F1151" s="0" t="n">
        <f aca="false">(C1150-C1151)/0.5</f>
        <v>0.00404190119269998</v>
      </c>
      <c r="G1151" s="0" t="n">
        <f aca="false">G1150-L1150</f>
        <v>31.2119894357143</v>
      </c>
      <c r="H1151" s="0" t="n">
        <f aca="false">G1151*G1151</f>
        <v>974.188284535144</v>
      </c>
      <c r="I1151" s="0" t="n">
        <f aca="false">1000*COUNT(Q$24:Q1151)/N$16</f>
        <v>181.525587383328</v>
      </c>
      <c r="J1151" s="0" t="n">
        <f aca="false">$F$22*H1151+$E$22*G1151+$D$22</f>
        <v>746.682299583548</v>
      </c>
      <c r="K1151" s="0" t="n">
        <f aca="false">J1151/$F$9</f>
        <v>0.391937094681402</v>
      </c>
      <c r="L1151" s="0" t="n">
        <f aca="false">K1151*M1151</f>
        <v>0.00202089524925059</v>
      </c>
      <c r="M1151" s="0" t="n">
        <f aca="false">N1151</f>
        <v>0.00515617244877863</v>
      </c>
      <c r="N1151" s="0" t="n">
        <f aca="false">3600/(B1151*N$15)</f>
        <v>0.00515617244877863</v>
      </c>
      <c r="O1151" s="0" t="n">
        <f aca="false">ROUND(A1151*P$13,0)</f>
        <v>1404134</v>
      </c>
      <c r="P1151" s="0" t="n">
        <f aca="false">O1151-O1150</f>
        <v>1289</v>
      </c>
      <c r="Q1151" s="0" t="n">
        <f aca="false">F$9*(Q$23-P$13*1000/(P1151*N$16))*P$13/SUM(P$24:P1151)</f>
        <v>785.863030295895</v>
      </c>
      <c r="R1151" s="0" t="n">
        <f aca="false">F$9*((Q$23^2 - (P$13*1000/(P1151*N$16))^2)/2)/(1000*COUNT(Q$24:Q1151)/N$16)</f>
        <v>786.385934308458</v>
      </c>
    </row>
    <row r="1152" customFormat="false" ht="13.8" hidden="false" customHeight="false" outlineLevel="0" collapsed="false">
      <c r="A1152" s="0" t="n">
        <f aca="false">SUM(M$23:M1152)</f>
        <v>5.62169305217634</v>
      </c>
      <c r="B1152" s="0" t="n">
        <f aca="false">C1152*3600/1609.344</f>
        <v>69.8147113020425</v>
      </c>
      <c r="C1152" s="0" t="n">
        <f aca="false">G1152</f>
        <v>31.2099685404651</v>
      </c>
      <c r="D1152" s="0" t="n">
        <f aca="false">(C1152+C1151)/2</f>
        <v>31.2109789880897</v>
      </c>
      <c r="E1152" s="0" t="n">
        <f aca="false">F1152*$F$9</f>
        <v>7.70004540220016</v>
      </c>
      <c r="F1152" s="0" t="n">
        <f aca="false">(C1151-C1152)/0.5</f>
        <v>0.00404179049849773</v>
      </c>
      <c r="G1152" s="0" t="n">
        <f aca="false">G1151-L1151</f>
        <v>31.2099685404651</v>
      </c>
      <c r="H1152" s="0" t="n">
        <f aca="false">G1152*G1152</f>
        <v>974.062136296821</v>
      </c>
      <c r="I1152" s="0" t="n">
        <f aca="false">1000*COUNT(Q$24:Q1152)/N$16</f>
        <v>181.686514322498</v>
      </c>
      <c r="J1152" s="0" t="n">
        <f aca="false">$F$22*H1152+$E$22*G1152+$D$22</f>
        <v>746.613507344827</v>
      </c>
      <c r="K1152" s="0" t="n">
        <f aca="false">J1152/$F$9</f>
        <v>0.391900985307716</v>
      </c>
      <c r="L1152" s="0" t="n">
        <f aca="false">K1152*M1152</f>
        <v>0.00202083990722812</v>
      </c>
      <c r="M1152" s="0" t="n">
        <f aca="false">N1152</f>
        <v>0.00515650631916984</v>
      </c>
      <c r="N1152" s="0" t="n">
        <f aca="false">3600/(B1152*N$15)</f>
        <v>0.00515650631916984</v>
      </c>
      <c r="O1152" s="0" t="n">
        <f aca="false">ROUND(A1152*P$13,0)</f>
        <v>1405423</v>
      </c>
      <c r="P1152" s="0" t="n">
        <f aca="false">O1152-O1151</f>
        <v>1289</v>
      </c>
      <c r="Q1152" s="0" t="n">
        <f aca="false">F$9*(Q$23-P$13*1000/(P1152*N$16))*P$13/SUM(P$24:P1152)</f>
        <v>785.141650966507</v>
      </c>
      <c r="R1152" s="0" t="n">
        <f aca="false">F$9*((Q$23^2 - (P$13*1000/(P1152*N$16))^2)/2)/(1000*COUNT(Q$24:Q1152)/N$16)</f>
        <v>785.689401151409</v>
      </c>
    </row>
    <row r="1153" customFormat="false" ht="13.8" hidden="false" customHeight="false" outlineLevel="0" collapsed="false">
      <c r="A1153" s="0" t="n">
        <f aca="false">SUM(M$23:M1153)</f>
        <v>5.6268498924</v>
      </c>
      <c r="B1153" s="0" t="n">
        <f aca="false">C1153*3600/1609.344</f>
        <v>69.8101908119136</v>
      </c>
      <c r="C1153" s="0" t="n">
        <f aca="false">G1153</f>
        <v>31.2079477005579</v>
      </c>
      <c r="D1153" s="0" t="n">
        <f aca="false">(C1153+C1152)/2</f>
        <v>31.2089581205115</v>
      </c>
      <c r="E1153" s="0" t="n">
        <f aca="false">F1153*$F$9</f>
        <v>7.69983453720232</v>
      </c>
      <c r="F1153" s="0" t="n">
        <f aca="false">(C1152-C1153)/0.5</f>
        <v>0.00404167981445625</v>
      </c>
      <c r="G1153" s="0" t="n">
        <f aca="false">G1152-L1152</f>
        <v>31.2079477005579</v>
      </c>
      <c r="H1153" s="0" t="n">
        <f aca="false">G1153*G1153</f>
        <v>973.935999680755</v>
      </c>
      <c r="I1153" s="0" t="n">
        <f aca="false">1000*COUNT(Q$24:Q1153)/N$16</f>
        <v>181.847441261667</v>
      </c>
      <c r="J1153" s="0" t="n">
        <f aca="false">$F$22*H1153+$E$22*G1153+$D$22</f>
        <v>746.544720953211</v>
      </c>
      <c r="K1153" s="0" t="n">
        <f aca="false">J1153/$F$9</f>
        <v>0.391864879003202</v>
      </c>
      <c r="L1153" s="0" t="n">
        <f aca="false">K1153*M1153</f>
        <v>0.00202078457028194</v>
      </c>
      <c r="M1153" s="0" t="n">
        <f aca="false">N1153</f>
        <v>0.00515684022365634</v>
      </c>
      <c r="N1153" s="0" t="n">
        <f aca="false">3600/(B1153*N$15)</f>
        <v>0.00515684022365634</v>
      </c>
      <c r="O1153" s="0" t="n">
        <f aca="false">ROUND(A1153*P$13,0)</f>
        <v>1406712</v>
      </c>
      <c r="P1153" s="0" t="n">
        <f aca="false">O1153-O1152</f>
        <v>1289</v>
      </c>
      <c r="Q1153" s="0" t="n">
        <f aca="false">F$9*(Q$23-P$13*1000/(P1153*N$16))*P$13/SUM(P$24:P1153)</f>
        <v>784.42159479616</v>
      </c>
      <c r="R1153" s="0" t="n">
        <f aca="false">F$9*((Q$23^2 - (P$13*1000/(P1153*N$16))^2)/2)/(1000*COUNT(Q$24:Q1153)/N$16)</f>
        <v>784.994100796407</v>
      </c>
    </row>
    <row r="1154" customFormat="false" ht="13.8" hidden="false" customHeight="false" outlineLevel="0" collapsed="false">
      <c r="A1154" s="0" t="n">
        <f aca="false">SUM(M$23:M1154)</f>
        <v>5.63200706656224</v>
      </c>
      <c r="B1154" s="0" t="n">
        <f aca="false">C1154*3600/1609.344</f>
        <v>69.8056704455699</v>
      </c>
      <c r="C1154" s="0" t="n">
        <f aca="false">G1154</f>
        <v>31.2059269159876</v>
      </c>
      <c r="D1154" s="0" t="n">
        <f aca="false">(C1154+C1153)/2</f>
        <v>31.2069373082727</v>
      </c>
      <c r="E1154" s="0" t="n">
        <f aca="false">F1154*$F$9</f>
        <v>7.69962369153474</v>
      </c>
      <c r="F1154" s="0" t="n">
        <f aca="false">(C1153-C1154)/0.5</f>
        <v>0.00404156914056131</v>
      </c>
      <c r="G1154" s="0" t="n">
        <f aca="false">G1153-L1153</f>
        <v>31.2059269159876</v>
      </c>
      <c r="H1154" s="0" t="n">
        <f aca="false">G1154*G1154</f>
        <v>973.809874685958</v>
      </c>
      <c r="I1154" s="0" t="n">
        <f aca="false">1000*COUNT(Q$24:Q1154)/N$16</f>
        <v>182.008368200837</v>
      </c>
      <c r="J1154" s="0" t="n">
        <f aca="false">$F$22*H1154+$E$22*G1154+$D$22</f>
        <v>746.475940408201</v>
      </c>
      <c r="K1154" s="0" t="n">
        <f aca="false">J1154/$F$9</f>
        <v>0.3918287757676</v>
      </c>
      <c r="L1154" s="0" t="n">
        <f aca="false">K1154*M1154</f>
        <v>0.00202072923841229</v>
      </c>
      <c r="M1154" s="0" t="n">
        <f aca="false">N1154</f>
        <v>0.00515717416224382</v>
      </c>
      <c r="N1154" s="0" t="n">
        <f aca="false">3600/(B1154*N$15)</f>
        <v>0.00515717416224382</v>
      </c>
      <c r="O1154" s="0" t="n">
        <f aca="false">ROUND(A1154*P$13,0)</f>
        <v>1408002</v>
      </c>
      <c r="P1154" s="0" t="n">
        <f aca="false">O1154-O1153</f>
        <v>1290</v>
      </c>
      <c r="Q1154" s="0" t="n">
        <f aca="false">F$9*(Q$23-P$13*1000/(P1154*N$16))*P$13/SUM(P$24:P1154)</f>
        <v>791.893597654735</v>
      </c>
      <c r="R1154" s="0" t="n">
        <f aca="false">F$9*((Q$23^2 - (P$13*1000/(P1154*N$16))^2)/2)/(1000*COUNT(Q$24:Q1154)/N$16)</f>
        <v>792.201388017856</v>
      </c>
    </row>
    <row r="1155" customFormat="false" ht="13.8" hidden="false" customHeight="false" outlineLevel="0" collapsed="false">
      <c r="A1155" s="0" t="n">
        <f aca="false">SUM(M$23:M1155)</f>
        <v>5.63716457469718</v>
      </c>
      <c r="B1155" s="0" t="n">
        <f aca="false">C1155*3600/1609.344</f>
        <v>69.8011502030001</v>
      </c>
      <c r="C1155" s="0" t="n">
        <f aca="false">G1155</f>
        <v>31.2039061867492</v>
      </c>
      <c r="D1155" s="0" t="n">
        <f aca="false">(C1155+C1154)/2</f>
        <v>31.2049165513684</v>
      </c>
      <c r="E1155" s="0" t="n">
        <f aca="false">F1155*$F$9</f>
        <v>7.69941286522451</v>
      </c>
      <c r="F1155" s="0" t="n">
        <f aca="false">(C1154-C1155)/0.5</f>
        <v>0.00404145847682713</v>
      </c>
      <c r="G1155" s="0" t="n">
        <f aca="false">G1154-L1154</f>
        <v>31.2039061867492</v>
      </c>
      <c r="H1155" s="0" t="n">
        <f aca="false">G1155*G1155</f>
        <v>973.683761311443</v>
      </c>
      <c r="I1155" s="0" t="n">
        <f aca="false">1000*COUNT(Q$24:Q1155)/N$16</f>
        <v>182.169295140006</v>
      </c>
      <c r="J1155" s="0" t="n">
        <f aca="false">$F$22*H1155+$E$22*G1155+$D$22</f>
        <v>746.407165709299</v>
      </c>
      <c r="K1155" s="0" t="n">
        <f aca="false">J1155/$F$9</f>
        <v>0.391792675600648</v>
      </c>
      <c r="L1155" s="0" t="n">
        <f aca="false">K1155*M1155</f>
        <v>0.00202067391161945</v>
      </c>
      <c r="M1155" s="0" t="n">
        <f aca="false">N1155</f>
        <v>0.00515750813493797</v>
      </c>
      <c r="N1155" s="0" t="n">
        <f aca="false">3600/(B1155*N$15)</f>
        <v>0.00515750813493797</v>
      </c>
      <c r="O1155" s="0" t="n">
        <f aca="false">ROUND(A1155*P$13,0)</f>
        <v>1409291</v>
      </c>
      <c r="P1155" s="0" t="n">
        <f aca="false">O1155-O1154</f>
        <v>1289</v>
      </c>
      <c r="Q1155" s="0" t="n">
        <f aca="false">F$9*(Q$23-P$13*1000/(P1155*N$16))*P$13/SUM(P$24:P1155)</f>
        <v>782.984881335894</v>
      </c>
      <c r="R1155" s="0" t="n">
        <f aca="false">F$9*((Q$23^2 - (P$13*1000/(P1155*N$16))^2)/2)/(1000*COUNT(Q$24:Q1155)/N$16)</f>
        <v>783.607185423976</v>
      </c>
    </row>
    <row r="1156" customFormat="false" ht="13.8" hidden="false" customHeight="false" outlineLevel="0" collapsed="false">
      <c r="A1156" s="0" t="n">
        <f aca="false">SUM(M$23:M1156)</f>
        <v>5.64232241683893</v>
      </c>
      <c r="B1156" s="0" t="n">
        <f aca="false">C1156*3600/1609.344</f>
        <v>69.7966300841928</v>
      </c>
      <c r="C1156" s="0" t="n">
        <f aca="false">G1156</f>
        <v>31.2018855128375</v>
      </c>
      <c r="D1156" s="0" t="n">
        <f aca="false">(C1156+C1155)/2</f>
        <v>31.2028958497934</v>
      </c>
      <c r="E1156" s="0" t="n">
        <f aca="false">F1156*$F$9</f>
        <v>7.69920205824454</v>
      </c>
      <c r="F1156" s="0" t="n">
        <f aca="false">(C1155-C1156)/0.5</f>
        <v>0.00404134782323951</v>
      </c>
      <c r="G1156" s="0" t="n">
        <f aca="false">G1155-L1155</f>
        <v>31.2018855128375</v>
      </c>
      <c r="H1156" s="0" t="n">
        <f aca="false">G1156*G1156</f>
        <v>973.557659556222</v>
      </c>
      <c r="I1156" s="0" t="n">
        <f aca="false">1000*COUNT(Q$24:Q1156)/N$16</f>
        <v>182.330222079176</v>
      </c>
      <c r="J1156" s="0" t="n">
        <f aca="false">$F$22*H1156+$E$22*G1156+$D$22</f>
        <v>746.338396856006</v>
      </c>
      <c r="K1156" s="0" t="n">
        <f aca="false">J1156/$F$9</f>
        <v>0.391756578502084</v>
      </c>
      <c r="L1156" s="0" t="n">
        <f aca="false">K1156*M1156</f>
        <v>0.00202061858990367</v>
      </c>
      <c r="M1156" s="0" t="n">
        <f aca="false">N1156</f>
        <v>0.00515784214174448</v>
      </c>
      <c r="N1156" s="0" t="n">
        <f aca="false">3600/(B1156*N$15)</f>
        <v>0.00515784214174448</v>
      </c>
      <c r="O1156" s="0" t="n">
        <f aca="false">ROUND(A1156*P$13,0)</f>
        <v>1410581</v>
      </c>
      <c r="P1156" s="0" t="n">
        <f aca="false">O1156-O1155</f>
        <v>1290</v>
      </c>
      <c r="Q1156" s="0" t="n">
        <f aca="false">F$9*(Q$23-P$13*1000/(P1156*N$16))*P$13/SUM(P$24:P1156)</f>
        <v>790.444526333104</v>
      </c>
      <c r="R1156" s="0" t="n">
        <f aca="false">F$9*((Q$23^2 - (P$13*1000/(P1156*N$16))^2)/2)/(1000*COUNT(Q$24:Q1156)/N$16)</f>
        <v>790.802974270252</v>
      </c>
    </row>
    <row r="1157" customFormat="false" ht="13.8" hidden="false" customHeight="false" outlineLevel="0" collapsed="false">
      <c r="A1157" s="0" t="n">
        <f aca="false">SUM(M$23:M1157)</f>
        <v>5.6474805930216</v>
      </c>
      <c r="B1157" s="0" t="n">
        <f aca="false">C1157*3600/1609.344</f>
        <v>69.7921100891366</v>
      </c>
      <c r="C1157" s="0" t="n">
        <f aca="false">G1157</f>
        <v>31.1998648942476</v>
      </c>
      <c r="D1157" s="0" t="n">
        <f aca="false">(C1157+C1156)/2</f>
        <v>31.2008752035426</v>
      </c>
      <c r="E1157" s="0" t="n">
        <f aca="false">F1157*$F$9</f>
        <v>7.69899127060839</v>
      </c>
      <c r="F1157" s="0" t="n">
        <f aca="false">(C1156-C1157)/0.5</f>
        <v>0.00404123717980553</v>
      </c>
      <c r="G1157" s="0" t="n">
        <f aca="false">G1156-L1156</f>
        <v>31.1998648942476</v>
      </c>
      <c r="H1157" s="0" t="n">
        <f aca="false">G1157*G1157</f>
        <v>973.431569419307</v>
      </c>
      <c r="I1157" s="0" t="n">
        <f aca="false">1000*COUNT(Q$24:Q1157)/N$16</f>
        <v>182.491149018346</v>
      </c>
      <c r="J1157" s="0" t="n">
        <f aca="false">$F$22*H1157+$E$22*G1157+$D$22</f>
        <v>746.269633847825</v>
      </c>
      <c r="K1157" s="0" t="n">
        <f aca="false">J1157/$F$9</f>
        <v>0.391720484471646</v>
      </c>
      <c r="L1157" s="0" t="n">
        <f aca="false">K1157*M1157</f>
        <v>0.00202056327326522</v>
      </c>
      <c r="M1157" s="0" t="n">
        <f aca="false">N1157</f>
        <v>0.00515817618266904</v>
      </c>
      <c r="N1157" s="0" t="n">
        <f aca="false">3600/(B1157*N$15)</f>
        <v>0.00515817618266904</v>
      </c>
      <c r="O1157" s="0" t="n">
        <f aca="false">ROUND(A1157*P$13,0)</f>
        <v>1411870</v>
      </c>
      <c r="P1157" s="0" t="n">
        <f aca="false">O1157-O1156</f>
        <v>1289</v>
      </c>
      <c r="Q1157" s="0" t="n">
        <f aca="false">F$9*(Q$23-P$13*1000/(P1157*N$16))*P$13/SUM(P$24:P1157)</f>
        <v>781.553421101421</v>
      </c>
      <c r="R1157" s="0" t="n">
        <f aca="false">F$9*((Q$23^2 - (P$13*1000/(P1157*N$16))^2)/2)/(1000*COUNT(Q$24:Q1157)/N$16)</f>
        <v>782.225162169259</v>
      </c>
    </row>
    <row r="1158" customFormat="false" ht="13.8" hidden="false" customHeight="false" outlineLevel="0" collapsed="false">
      <c r="A1158" s="0" t="n">
        <f aca="false">SUM(M$23:M1158)</f>
        <v>5.65263910327931</v>
      </c>
      <c r="B1158" s="0" t="n">
        <f aca="false">C1158*3600/1609.344</f>
        <v>69.7875902178203</v>
      </c>
      <c r="C1158" s="0" t="n">
        <f aca="false">G1158</f>
        <v>31.1978443309744</v>
      </c>
      <c r="D1158" s="0" t="n">
        <f aca="false">(C1158+C1157)/2</f>
        <v>31.198854612611</v>
      </c>
      <c r="E1158" s="0" t="n">
        <f aca="false">F1158*$F$9</f>
        <v>7.69878050232957</v>
      </c>
      <c r="F1158" s="0" t="n">
        <f aca="false">(C1157-C1158)/0.5</f>
        <v>0.00404112654653233</v>
      </c>
      <c r="G1158" s="0" t="n">
        <f aca="false">G1157-L1157</f>
        <v>31.1978443309744</v>
      </c>
      <c r="H1158" s="0" t="n">
        <f aca="false">G1158*G1158</f>
        <v>973.30549089971</v>
      </c>
      <c r="I1158" s="0" t="n">
        <f aca="false">1000*COUNT(Q$24:Q1158)/N$16</f>
        <v>182.652075957515</v>
      </c>
      <c r="J1158" s="0" t="n">
        <f aca="false">$F$22*H1158+$E$22*G1158+$D$22</f>
        <v>746.200876684256</v>
      </c>
      <c r="K1158" s="0" t="n">
        <f aca="false">J1158/$F$9</f>
        <v>0.391684393509074</v>
      </c>
      <c r="L1158" s="0" t="n">
        <f aca="false">K1158*M1158</f>
        <v>0.00202050796170435</v>
      </c>
      <c r="M1158" s="0" t="n">
        <f aca="false">N1158</f>
        <v>0.00515851025771734</v>
      </c>
      <c r="N1158" s="0" t="n">
        <f aca="false">3600/(B1158*N$15)</f>
        <v>0.00515851025771734</v>
      </c>
      <c r="O1158" s="0" t="n">
        <f aca="false">ROUND(A1158*P$13,0)</f>
        <v>1413160</v>
      </c>
      <c r="P1158" s="0" t="n">
        <f aca="false">O1158-O1157</f>
        <v>1290</v>
      </c>
      <c r="Q1158" s="0" t="n">
        <f aca="false">F$9*(Q$23-P$13*1000/(P1158*N$16))*P$13/SUM(P$24:P1158)</f>
        <v>789.000748582025</v>
      </c>
      <c r="R1158" s="0" t="n">
        <f aca="false">F$9*((Q$23^2 - (P$13*1000/(P1158*N$16))^2)/2)/(1000*COUNT(Q$24:Q1158)/N$16)</f>
        <v>789.409488853035</v>
      </c>
    </row>
    <row r="1159" customFormat="false" ht="13.8" hidden="false" customHeight="false" outlineLevel="0" collapsed="false">
      <c r="A1159" s="0" t="n">
        <f aca="false">SUM(M$23:M1159)</f>
        <v>5.65779794764621</v>
      </c>
      <c r="B1159" s="0" t="n">
        <f aca="false">C1159*3600/1609.344</f>
        <v>69.7830704702324</v>
      </c>
      <c r="C1159" s="0" t="n">
        <f aca="false">G1159</f>
        <v>31.1958238230127</v>
      </c>
      <c r="D1159" s="0" t="n">
        <f aca="false">(C1159+C1158)/2</f>
        <v>31.1968340769935</v>
      </c>
      <c r="E1159" s="0" t="n">
        <f aca="false">F1159*$F$9</f>
        <v>7.69856975338102</v>
      </c>
      <c r="F1159" s="0" t="n">
        <f aca="false">(C1158-C1159)/0.5</f>
        <v>0.00404101592340567</v>
      </c>
      <c r="G1159" s="0" t="n">
        <f aca="false">G1158-L1158</f>
        <v>31.1958238230127</v>
      </c>
      <c r="H1159" s="0" t="n">
        <f aca="false">G1159*G1159</f>
        <v>973.179423996445</v>
      </c>
      <c r="I1159" s="0" t="n">
        <f aca="false">1000*COUNT(Q$24:Q1159)/N$16</f>
        <v>182.813002896685</v>
      </c>
      <c r="J1159" s="0" t="n">
        <f aca="false">$F$22*H1159+$E$22*G1159+$D$22</f>
        <v>746.132125364803</v>
      </c>
      <c r="K1159" s="0" t="n">
        <f aca="false">J1159/$F$9</f>
        <v>0.391648305614106</v>
      </c>
      <c r="L1159" s="0" t="n">
        <f aca="false">K1159*M1159</f>
        <v>0.00202045265522133</v>
      </c>
      <c r="M1159" s="0" t="n">
        <f aca="false">N1159</f>
        <v>0.00515884436689507</v>
      </c>
      <c r="N1159" s="0" t="n">
        <f aca="false">3600/(B1159*N$15)</f>
        <v>0.00515884436689507</v>
      </c>
      <c r="O1159" s="0" t="n">
        <f aca="false">ROUND(A1159*P$13,0)</f>
        <v>1414449</v>
      </c>
      <c r="P1159" s="0" t="n">
        <f aca="false">O1159-O1158</f>
        <v>1289</v>
      </c>
      <c r="Q1159" s="0" t="n">
        <f aca="false">F$9*(Q$23-P$13*1000/(P1159*N$16))*P$13/SUM(P$24:P1159)</f>
        <v>780.127185333328</v>
      </c>
      <c r="R1159" s="0" t="n">
        <f aca="false">F$9*((Q$23^2 - (P$13*1000/(P1159*N$16))^2)/2)/(1000*COUNT(Q$24:Q1159)/N$16)</f>
        <v>780.848005193609</v>
      </c>
    </row>
    <row r="1160" customFormat="false" ht="13.8" hidden="false" customHeight="false" outlineLevel="0" collapsed="false">
      <c r="A1160" s="0" t="n">
        <f aca="false">SUM(M$23:M1160)</f>
        <v>5.66295712615642</v>
      </c>
      <c r="B1160" s="0" t="n">
        <f aca="false">C1160*3600/1609.344</f>
        <v>69.7785508463615</v>
      </c>
      <c r="C1160" s="0" t="n">
        <f aca="false">G1160</f>
        <v>31.1938033703575</v>
      </c>
      <c r="D1160" s="0" t="n">
        <f aca="false">(C1160+C1159)/2</f>
        <v>31.1948135966851</v>
      </c>
      <c r="E1160" s="0" t="n">
        <f aca="false">F1160*$F$9</f>
        <v>7.69835902378982</v>
      </c>
      <c r="F1160" s="0" t="n">
        <f aca="false">(C1159-C1160)/0.5</f>
        <v>0.00404090531043977</v>
      </c>
      <c r="G1160" s="0" t="n">
        <f aca="false">G1159-L1159</f>
        <v>31.1938033703575</v>
      </c>
      <c r="H1160" s="0" t="n">
        <f aca="false">G1160*G1160</f>
        <v>973.053368708524</v>
      </c>
      <c r="I1160" s="0" t="n">
        <f aca="false">1000*COUNT(Q$24:Q1160)/N$16</f>
        <v>182.973929835855</v>
      </c>
      <c r="J1160" s="0" t="n">
        <f aca="false">$F$22*H1160+$E$22*G1160+$D$22</f>
        <v>746.063379888967</v>
      </c>
      <c r="K1160" s="0" t="n">
        <f aca="false">J1160/$F$9</f>
        <v>0.39161222078648</v>
      </c>
      <c r="L1160" s="0" t="n">
        <f aca="false">K1160*M1160</f>
        <v>0.00202039735381641</v>
      </c>
      <c r="M1160" s="0" t="n">
        <f aca="false">N1160</f>
        <v>0.00515917851020793</v>
      </c>
      <c r="N1160" s="0" t="n">
        <f aca="false">3600/(B1160*N$15)</f>
        <v>0.00515917851020793</v>
      </c>
      <c r="O1160" s="0" t="n">
        <f aca="false">ROUND(A1160*P$13,0)</f>
        <v>1415739</v>
      </c>
      <c r="P1160" s="0" t="n">
        <f aca="false">O1160-O1159</f>
        <v>1290</v>
      </c>
      <c r="Q1160" s="0" t="n">
        <f aca="false">F$9*(Q$23-P$13*1000/(P1160*N$16))*P$13/SUM(P$24:P1160)</f>
        <v>787.562235447645</v>
      </c>
      <c r="R1160" s="0" t="n">
        <f aca="false">F$9*((Q$23^2 - (P$13*1000/(P1160*N$16))^2)/2)/(1000*COUNT(Q$24:Q1160)/N$16)</f>
        <v>788.020905759186</v>
      </c>
    </row>
    <row r="1161" customFormat="false" ht="13.8" hidden="false" customHeight="false" outlineLevel="0" collapsed="false">
      <c r="A1161" s="0" t="n">
        <f aca="false">SUM(M$23:M1161)</f>
        <v>5.66811663884408</v>
      </c>
      <c r="B1161" s="0" t="n">
        <f aca="false">C1161*3600/1609.344</f>
        <v>69.7740313461964</v>
      </c>
      <c r="C1161" s="0" t="n">
        <f aca="false">G1161</f>
        <v>31.1917829730036</v>
      </c>
      <c r="D1161" s="0" t="n">
        <f aca="false">(C1161+C1160)/2</f>
        <v>31.1927931716805</v>
      </c>
      <c r="E1161" s="0" t="n">
        <f aca="false">F1161*$F$9</f>
        <v>7.69814831355595</v>
      </c>
      <c r="F1161" s="0" t="n">
        <f aca="false">(C1160-C1161)/0.5</f>
        <v>0.00404079470763463</v>
      </c>
      <c r="G1161" s="0" t="n">
        <f aca="false">G1160-L1160</f>
        <v>31.1917829730036</v>
      </c>
      <c r="H1161" s="0" t="n">
        <f aca="false">G1161*G1161</f>
        <v>972.92732503496</v>
      </c>
      <c r="I1161" s="0" t="n">
        <f aca="false">1000*COUNT(Q$24:Q1161)/N$16</f>
        <v>183.134856775024</v>
      </c>
      <c r="J1161" s="0" t="n">
        <f aca="false">$F$22*H1161+$E$22*G1161+$D$22</f>
        <v>745.994640256249</v>
      </c>
      <c r="K1161" s="0" t="n">
        <f aca="false">J1161/$F$9</f>
        <v>0.391576139025935</v>
      </c>
      <c r="L1161" s="0" t="n">
        <f aca="false">K1161*M1161</f>
        <v>0.00202034205748986</v>
      </c>
      <c r="M1161" s="0" t="n">
        <f aca="false">N1161</f>
        <v>0.00515951268766162</v>
      </c>
      <c r="N1161" s="0" t="n">
        <f aca="false">3600/(B1161*N$15)</f>
        <v>0.00515951268766162</v>
      </c>
      <c r="O1161" s="0" t="n">
        <f aca="false">ROUND(A1161*P$13,0)</f>
        <v>1417029</v>
      </c>
      <c r="P1161" s="0" t="n">
        <f aca="false">O1161-O1160</f>
        <v>1290</v>
      </c>
      <c r="Q1161" s="0" t="n">
        <f aca="false">F$9*(Q$23-P$13*1000/(P1161*N$16))*P$13/SUM(P$24:P1161)</f>
        <v>786.844666247037</v>
      </c>
      <c r="R1161" s="0" t="n">
        <f aca="false">F$9*((Q$23^2 - (P$13*1000/(P1161*N$16))^2)/2)/(1000*COUNT(Q$24:Q1161)/N$16)</f>
        <v>787.328444506323</v>
      </c>
    </row>
    <row r="1162" customFormat="false" ht="13.8" hidden="false" customHeight="false" outlineLevel="0" collapsed="false">
      <c r="A1162" s="0" t="n">
        <f aca="false">SUM(M$23:M1162)</f>
        <v>5.67327648574334</v>
      </c>
      <c r="B1162" s="0" t="n">
        <f aca="false">C1162*3600/1609.344</f>
        <v>69.7695119697256</v>
      </c>
      <c r="C1162" s="0" t="n">
        <f aca="false">G1162</f>
        <v>31.1897626309461</v>
      </c>
      <c r="D1162" s="0" t="n">
        <f aca="false">(C1162+C1161)/2</f>
        <v>31.1907728019749</v>
      </c>
      <c r="E1162" s="0" t="n">
        <f aca="false">F1162*$F$9</f>
        <v>7.6979376226659</v>
      </c>
      <c r="F1162" s="0" t="n">
        <f aca="false">(C1161-C1162)/0.5</f>
        <v>0.00404068411498315</v>
      </c>
      <c r="G1162" s="0" t="n">
        <f aca="false">G1161-L1161</f>
        <v>31.1897626309461</v>
      </c>
      <c r="H1162" s="0" t="n">
        <f aca="false">G1162*G1162</f>
        <v>972.801292974765</v>
      </c>
      <c r="I1162" s="0" t="n">
        <f aca="false">1000*COUNT(Q$24:Q1162)/N$16</f>
        <v>183.295783714194</v>
      </c>
      <c r="J1162" s="0" t="n">
        <f aca="false">$F$22*H1162+$E$22*G1162+$D$22</f>
        <v>745.925906466152</v>
      </c>
      <c r="K1162" s="0" t="n">
        <f aca="false">J1162/$F$9</f>
        <v>0.391540060332209</v>
      </c>
      <c r="L1162" s="0" t="n">
        <f aca="false">K1162*M1162</f>
        <v>0.00202028676624194</v>
      </c>
      <c r="M1162" s="0" t="n">
        <f aca="false">N1162</f>
        <v>0.00515984689926183</v>
      </c>
      <c r="N1162" s="0" t="n">
        <f aca="false">3600/(B1162*N$15)</f>
        <v>0.00515984689926183</v>
      </c>
      <c r="O1162" s="0" t="n">
        <f aca="false">ROUND(A1162*P$13,0)</f>
        <v>1418319</v>
      </c>
      <c r="P1162" s="0" t="n">
        <f aca="false">O1162-O1161</f>
        <v>1290</v>
      </c>
      <c r="Q1162" s="0" t="n">
        <f aca="false">F$9*(Q$23-P$13*1000/(P1162*N$16))*P$13/SUM(P$24:P1162)</f>
        <v>786.128403449446</v>
      </c>
      <c r="R1162" s="0" t="n">
        <f aca="false">F$9*((Q$23^2 - (P$13*1000/(P1162*N$16))^2)/2)/(1000*COUNT(Q$24:Q1162)/N$16)</f>
        <v>786.63719916435</v>
      </c>
    </row>
    <row r="1163" customFormat="false" ht="13.8" hidden="false" customHeight="false" outlineLevel="0" collapsed="false">
      <c r="A1163" s="0" t="n">
        <f aca="false">SUM(M$23:M1163)</f>
        <v>5.67843666688836</v>
      </c>
      <c r="B1163" s="0" t="n">
        <f aca="false">C1163*3600/1609.344</f>
        <v>69.7649927169379</v>
      </c>
      <c r="C1163" s="0" t="n">
        <f aca="false">G1163</f>
        <v>31.1877423441799</v>
      </c>
      <c r="D1163" s="0" t="n">
        <f aca="false">(C1163+C1162)/2</f>
        <v>31.188752487563</v>
      </c>
      <c r="E1163" s="0" t="n">
        <f aca="false">F1163*$F$9</f>
        <v>7.69772695111964</v>
      </c>
      <c r="F1163" s="0" t="n">
        <f aca="false">(C1162-C1163)/0.5</f>
        <v>0.00404057353248533</v>
      </c>
      <c r="G1163" s="0" t="n">
        <f aca="false">G1162-L1162</f>
        <v>31.1877423441799</v>
      </c>
      <c r="H1163" s="0" t="n">
        <f aca="false">G1163*G1163</f>
        <v>972.675272526952</v>
      </c>
      <c r="I1163" s="0" t="n">
        <f aca="false">1000*COUNT(Q$24:Q1163)/N$16</f>
        <v>183.456710653363</v>
      </c>
      <c r="J1163" s="0" t="n">
        <f aca="false">$F$22*H1163+$E$22*G1163+$D$22</f>
        <v>745.857178518177</v>
      </c>
      <c r="K1163" s="0" t="n">
        <f aca="false">J1163/$F$9</f>
        <v>0.391503984705041</v>
      </c>
      <c r="L1163" s="0" t="n">
        <f aca="false">K1163*M1163</f>
        <v>0.0020202314800729</v>
      </c>
      <c r="M1163" s="0" t="n">
        <f aca="false">N1163</f>
        <v>0.00516018114501426</v>
      </c>
      <c r="N1163" s="0" t="n">
        <f aca="false">3600/(B1163*N$15)</f>
        <v>0.00516018114501426</v>
      </c>
      <c r="O1163" s="0" t="n">
        <f aca="false">ROUND(A1163*P$13,0)</f>
        <v>1419609</v>
      </c>
      <c r="P1163" s="0" t="n">
        <f aca="false">O1163-O1162</f>
        <v>1290</v>
      </c>
      <c r="Q1163" s="0" t="n">
        <f aca="false">F$9*(Q$23-P$13*1000/(P1163*N$16))*P$13/SUM(P$24:P1163)</f>
        <v>785.413443490471</v>
      </c>
      <c r="R1163" s="0" t="n">
        <f aca="false">F$9*((Q$23^2 - (P$13*1000/(P1163*N$16))^2)/2)/(1000*COUNT(Q$24:Q1163)/N$16)</f>
        <v>785.947166533504</v>
      </c>
    </row>
    <row r="1164" customFormat="false" ht="13.8" hidden="false" customHeight="false" outlineLevel="0" collapsed="false">
      <c r="A1164" s="0" t="n">
        <f aca="false">SUM(M$23:M1164)</f>
        <v>5.68359718231328</v>
      </c>
      <c r="B1164" s="0" t="n">
        <f aca="false">C1164*3600/1609.344</f>
        <v>69.7604735878218</v>
      </c>
      <c r="C1164" s="0" t="n">
        <f aca="false">G1164</f>
        <v>31.1857221126998</v>
      </c>
      <c r="D1164" s="0" t="n">
        <f aca="false">(C1164+C1163)/2</f>
        <v>31.1867322284399</v>
      </c>
      <c r="E1164" s="0" t="n">
        <f aca="false">F1164*$F$9</f>
        <v>7.69751629893073</v>
      </c>
      <c r="F1164" s="0" t="n">
        <f aca="false">(C1163-C1164)/0.5</f>
        <v>0.00404046296014826</v>
      </c>
      <c r="G1164" s="0" t="n">
        <f aca="false">G1163-L1163</f>
        <v>31.1857221126998</v>
      </c>
      <c r="H1164" s="0" t="n">
        <f aca="false">G1164*G1164</f>
        <v>972.549263690535</v>
      </c>
      <c r="I1164" s="0" t="n">
        <f aca="false">1000*COUNT(Q$24:Q1164)/N$16</f>
        <v>183.617637592533</v>
      </c>
      <c r="J1164" s="0" t="n">
        <f aca="false">$F$22*H1164+$E$22*G1164+$D$22</f>
        <v>745.788456411827</v>
      </c>
      <c r="K1164" s="0" t="n">
        <f aca="false">J1164/$F$9</f>
        <v>0.39146791214417</v>
      </c>
      <c r="L1164" s="0" t="n">
        <f aca="false">K1164*M1164</f>
        <v>0.00202017619898302</v>
      </c>
      <c r="M1164" s="0" t="n">
        <f aca="false">N1164</f>
        <v>0.00516051542492461</v>
      </c>
      <c r="N1164" s="0" t="n">
        <f aca="false">3600/(B1164*N$15)</f>
        <v>0.00516051542492461</v>
      </c>
      <c r="O1164" s="0" t="n">
        <f aca="false">ROUND(A1164*P$13,0)</f>
        <v>1420899</v>
      </c>
      <c r="P1164" s="0" t="n">
        <f aca="false">O1164-O1163</f>
        <v>1290</v>
      </c>
      <c r="Q1164" s="0" t="n">
        <f aca="false">F$9*(Q$23-P$13*1000/(P1164*N$16))*P$13/SUM(P$24:P1164)</f>
        <v>784.699782818665</v>
      </c>
      <c r="R1164" s="0" t="n">
        <f aca="false">F$9*((Q$23^2 - (P$13*1000/(P1164*N$16))^2)/2)/(1000*COUNT(Q$24:Q1164)/N$16)</f>
        <v>785.258343425237</v>
      </c>
    </row>
    <row r="1165" customFormat="false" ht="13.8" hidden="false" customHeight="false" outlineLevel="0" collapsed="false">
      <c r="A1165" s="0" t="n">
        <f aca="false">SUM(M$23:M1165)</f>
        <v>5.68875803205228</v>
      </c>
      <c r="B1165" s="0" t="n">
        <f aca="false">C1165*3600/1609.344</f>
        <v>69.7559545823659</v>
      </c>
      <c r="C1165" s="0" t="n">
        <f aca="false">G1165</f>
        <v>31.1837019365008</v>
      </c>
      <c r="D1165" s="0" t="n">
        <f aca="false">(C1165+C1164)/2</f>
        <v>31.1847120246003</v>
      </c>
      <c r="E1165" s="0" t="n">
        <f aca="false">F1165*$F$9</f>
        <v>7.69730566608563</v>
      </c>
      <c r="F1165" s="0" t="n">
        <f aca="false">(C1164-C1165)/0.5</f>
        <v>0.00404035239796485</v>
      </c>
      <c r="G1165" s="0" t="n">
        <f aca="false">G1164-L1164</f>
        <v>31.1837019365008</v>
      </c>
      <c r="H1165" s="0" t="n">
        <f aca="false">G1165*G1165</f>
        <v>972.423266464527</v>
      </c>
      <c r="I1165" s="0" t="n">
        <f aca="false">1000*COUNT(Q$24:Q1165)/N$16</f>
        <v>183.778564531703</v>
      </c>
      <c r="J1165" s="0" t="n">
        <f aca="false">$F$22*H1165+$E$22*G1165+$D$22</f>
        <v>745.719740146603</v>
      </c>
      <c r="K1165" s="0" t="n">
        <f aca="false">J1165/$F$9</f>
        <v>0.391431842649334</v>
      </c>
      <c r="L1165" s="0" t="n">
        <f aca="false">K1165*M1165</f>
        <v>0.00202012092297255</v>
      </c>
      <c r="M1165" s="0" t="n">
        <f aca="false">N1165</f>
        <v>0.00516084973899858</v>
      </c>
      <c r="N1165" s="0" t="n">
        <f aca="false">3600/(B1165*N$15)</f>
        <v>0.00516084973899858</v>
      </c>
      <c r="O1165" s="0" t="n">
        <f aca="false">ROUND(A1165*P$13,0)</f>
        <v>1422190</v>
      </c>
      <c r="P1165" s="0" t="n">
        <f aca="false">O1165-O1164</f>
        <v>1291</v>
      </c>
      <c r="Q1165" s="0" t="n">
        <f aca="false">F$9*(Q$23-P$13*1000/(P1165*N$16))*P$13/SUM(P$24:P1165)</f>
        <v>792.083812896438</v>
      </c>
      <c r="R1165" s="0" t="n">
        <f aca="false">F$9*((Q$23^2 - (P$13*1000/(P1165*N$16))^2)/2)/(1000*COUNT(Q$24:Q1165)/N$16)</f>
        <v>792.37779993778</v>
      </c>
    </row>
    <row r="1166" customFormat="false" ht="13.8" hidden="false" customHeight="false" outlineLevel="0" collapsed="false">
      <c r="A1166" s="0" t="n">
        <f aca="false">SUM(M$23:M1166)</f>
        <v>5.69391921613952</v>
      </c>
      <c r="B1166" s="0" t="n">
        <f aca="false">C1166*3600/1609.344</f>
        <v>69.751435700559</v>
      </c>
      <c r="C1166" s="0" t="n">
        <f aca="false">G1166</f>
        <v>31.1816818155779</v>
      </c>
      <c r="D1166" s="0" t="n">
        <f aca="false">(C1166+C1165)/2</f>
        <v>31.1826918760394</v>
      </c>
      <c r="E1166" s="0" t="n">
        <f aca="false">F1166*$F$9</f>
        <v>7.69709505259787</v>
      </c>
      <c r="F1166" s="0" t="n">
        <f aca="false">(C1165-C1166)/0.5</f>
        <v>0.00404024184594221</v>
      </c>
      <c r="G1166" s="0" t="n">
        <f aca="false">G1165-L1165</f>
        <v>31.1816818155779</v>
      </c>
      <c r="H1166" s="0" t="n">
        <f aca="false">G1166*G1166</f>
        <v>972.29728084794</v>
      </c>
      <c r="I1166" s="0" t="n">
        <f aca="false">1000*COUNT(Q$24:Q1166)/N$16</f>
        <v>183.939491470872</v>
      </c>
      <c r="J1166" s="0" t="n">
        <f aca="false">$F$22*H1166+$E$22*G1166+$D$22</f>
        <v>745.651029722008</v>
      </c>
      <c r="K1166" s="0" t="n">
        <f aca="false">J1166/$F$9</f>
        <v>0.391395776220271</v>
      </c>
      <c r="L1166" s="0" t="n">
        <f aca="false">K1166*M1166</f>
        <v>0.00202006565204175</v>
      </c>
      <c r="M1166" s="0" t="n">
        <f aca="false">N1166</f>
        <v>0.00516118408724188</v>
      </c>
      <c r="N1166" s="0" t="n">
        <f aca="false">3600/(B1166*N$15)</f>
        <v>0.00516118408724188</v>
      </c>
      <c r="O1166" s="0" t="n">
        <f aca="false">ROUND(A1166*P$13,0)</f>
        <v>1423480</v>
      </c>
      <c r="P1166" s="0" t="n">
        <f aca="false">O1166-O1165</f>
        <v>1290</v>
      </c>
      <c r="Q1166" s="0" t="n">
        <f aca="false">F$9*(Q$23-P$13*1000/(P1166*N$16))*P$13/SUM(P$24:P1166)</f>
        <v>783.275794476387</v>
      </c>
      <c r="R1166" s="0" t="n">
        <f aca="false">F$9*((Q$23^2 - (P$13*1000/(P1166*N$16))^2)/2)/(1000*COUNT(Q$24:Q1166)/N$16)</f>
        <v>783.884313078036</v>
      </c>
    </row>
    <row r="1167" customFormat="false" ht="13.8" hidden="false" customHeight="false" outlineLevel="0" collapsed="false">
      <c r="A1167" s="0" t="n">
        <f aca="false">SUM(M$23:M1167)</f>
        <v>5.69908073460918</v>
      </c>
      <c r="B1167" s="0" t="n">
        <f aca="false">C1167*3600/1609.344</f>
        <v>69.7469169423896</v>
      </c>
      <c r="C1167" s="0" t="n">
        <f aca="false">G1167</f>
        <v>31.1796617499258</v>
      </c>
      <c r="D1167" s="0" t="n">
        <f aca="false">(C1167+C1166)/2</f>
        <v>31.1806717827519</v>
      </c>
      <c r="E1167" s="0" t="n">
        <f aca="false">F1167*$F$9</f>
        <v>7.69688445846745</v>
      </c>
      <c r="F1167" s="0" t="n">
        <f aca="false">(C1166-C1167)/0.5</f>
        <v>0.00404013130408032</v>
      </c>
      <c r="G1167" s="0" t="n">
        <f aca="false">G1166-L1166</f>
        <v>31.1796617499258</v>
      </c>
      <c r="H1167" s="0" t="n">
        <f aca="false">G1167*G1167</f>
        <v>972.171306839788</v>
      </c>
      <c r="I1167" s="0" t="n">
        <f aca="false">1000*COUNT(Q$24:Q1167)/N$16</f>
        <v>184.100418410042</v>
      </c>
      <c r="J1167" s="0" t="n">
        <f aca="false">$F$22*H1167+$E$22*G1167+$D$22</f>
        <v>745.582325137545</v>
      </c>
      <c r="K1167" s="0" t="n">
        <f aca="false">J1167/$F$9</f>
        <v>0.391359712856722</v>
      </c>
      <c r="L1167" s="0" t="n">
        <f aca="false">K1167*M1167</f>
        <v>0.00202001038619088</v>
      </c>
      <c r="M1167" s="0" t="n">
        <f aca="false">N1167</f>
        <v>0.0051615184696602</v>
      </c>
      <c r="N1167" s="0" t="n">
        <f aca="false">3600/(B1167*N$15)</f>
        <v>0.0051615184696602</v>
      </c>
      <c r="O1167" s="0" t="n">
        <f aca="false">ROUND(A1167*P$13,0)</f>
        <v>1424770</v>
      </c>
      <c r="P1167" s="0" t="n">
        <f aca="false">O1167-O1166</f>
        <v>1290</v>
      </c>
      <c r="Q1167" s="0" t="n">
        <f aca="false">F$9*(Q$23-P$13*1000/(P1167*N$16))*P$13/SUM(P$24:P1167)</f>
        <v>782.566011483718</v>
      </c>
      <c r="R1167" s="0" t="n">
        <f aca="false">F$9*((Q$23^2 - (P$13*1000/(P1167*N$16))^2)/2)/(1000*COUNT(Q$24:Q1167)/N$16)</f>
        <v>783.199099517653</v>
      </c>
    </row>
    <row r="1168" customFormat="false" ht="13.8" hidden="false" customHeight="false" outlineLevel="0" collapsed="false">
      <c r="A1168" s="0" t="n">
        <f aca="false">SUM(M$23:M1168)</f>
        <v>5.70424258749544</v>
      </c>
      <c r="B1168" s="0" t="n">
        <f aca="false">C1168*3600/1609.344</f>
        <v>69.7423983078464</v>
      </c>
      <c r="C1168" s="0" t="n">
        <f aca="false">G1168</f>
        <v>31.1776417395396</v>
      </c>
      <c r="D1168" s="0" t="n">
        <f aca="false">(C1168+C1167)/2</f>
        <v>31.1786517447327</v>
      </c>
      <c r="E1168" s="0" t="n">
        <f aca="false">F1168*$F$9</f>
        <v>7.69667388369437</v>
      </c>
      <c r="F1168" s="0" t="n">
        <f aca="false">(C1167-C1168)/0.5</f>
        <v>0.00404002077237919</v>
      </c>
      <c r="G1168" s="0" t="n">
        <f aca="false">G1167-L1167</f>
        <v>31.1776417395396</v>
      </c>
      <c r="H1168" s="0" t="n">
        <f aca="false">G1168*G1168</f>
        <v>972.045344439085</v>
      </c>
      <c r="I1168" s="0" t="n">
        <f aca="false">1000*COUNT(Q$24:Q1168)/N$16</f>
        <v>184.261345349211</v>
      </c>
      <c r="J1168" s="0" t="n">
        <f aca="false">$F$22*H1168+$E$22*G1168+$D$22</f>
        <v>745.513626392714</v>
      </c>
      <c r="K1168" s="0" t="n">
        <f aca="false">J1168/$F$9</f>
        <v>0.391323652558423</v>
      </c>
      <c r="L1168" s="0" t="n">
        <f aca="false">K1168*M1168</f>
        <v>0.00201995512542021</v>
      </c>
      <c r="M1168" s="0" t="n">
        <f aca="false">N1168</f>
        <v>0.00516185288625926</v>
      </c>
      <c r="N1168" s="0" t="n">
        <f aca="false">3600/(B1168*N$15)</f>
        <v>0.00516185288625926</v>
      </c>
      <c r="O1168" s="0" t="n">
        <f aca="false">ROUND(A1168*P$13,0)</f>
        <v>1426061</v>
      </c>
      <c r="P1168" s="0" t="n">
        <f aca="false">O1168-O1167</f>
        <v>1291</v>
      </c>
      <c r="Q1168" s="0" t="n">
        <f aca="false">F$9*(Q$23-P$13*1000/(P1168*N$16))*P$13/SUM(P$24:P1168)</f>
        <v>789.93191426231</v>
      </c>
      <c r="R1168" s="0" t="n">
        <f aca="false">F$9*((Q$23^2 - (P$13*1000/(P1168*N$16))^2)/2)/(1000*COUNT(Q$24:Q1168)/N$16)</f>
        <v>790.301700898642</v>
      </c>
    </row>
    <row r="1169" customFormat="false" ht="13.8" hidden="false" customHeight="false" outlineLevel="0" collapsed="false">
      <c r="A1169" s="0" t="n">
        <f aca="false">SUM(M$23:M1169)</f>
        <v>5.70940477483249</v>
      </c>
      <c r="B1169" s="0" t="n">
        <f aca="false">C1169*3600/1609.344</f>
        <v>69.737879796918</v>
      </c>
      <c r="C1169" s="0" t="n">
        <f aca="false">G1169</f>
        <v>31.1756217844142</v>
      </c>
      <c r="D1169" s="0" t="n">
        <f aca="false">(C1169+C1168)/2</f>
        <v>31.1766317619769</v>
      </c>
      <c r="E1169" s="0" t="n">
        <f aca="false">F1169*$F$9</f>
        <v>7.69646332827864</v>
      </c>
      <c r="F1169" s="0" t="n">
        <f aca="false">(C1168-C1169)/0.5</f>
        <v>0.00403991025083883</v>
      </c>
      <c r="G1169" s="0" t="n">
        <f aca="false">G1168-L1168</f>
        <v>31.1756217844142</v>
      </c>
      <c r="H1169" s="0" t="n">
        <f aca="false">G1169*G1169</f>
        <v>971.919393644843</v>
      </c>
      <c r="I1169" s="0" t="n">
        <f aca="false">1000*COUNT(Q$24:Q1169)/N$16</f>
        <v>184.422272288381</v>
      </c>
      <c r="J1169" s="0" t="n">
        <f aca="false">$F$22*H1169+$E$22*G1169+$D$22</f>
        <v>745.444933487019</v>
      </c>
      <c r="K1169" s="0" t="n">
        <f aca="false">J1169/$F$9</f>
        <v>0.391287595325115</v>
      </c>
      <c r="L1169" s="0" t="n">
        <f aca="false">K1169*M1169</f>
        <v>0.00201989986973</v>
      </c>
      <c r="M1169" s="0" t="n">
        <f aca="false">N1169</f>
        <v>0.00516218733704476</v>
      </c>
      <c r="N1169" s="0" t="n">
        <f aca="false">3600/(B1169*N$15)</f>
        <v>0.00516218733704476</v>
      </c>
      <c r="O1169" s="0" t="n">
        <f aca="false">ROUND(A1169*P$13,0)</f>
        <v>1427351</v>
      </c>
      <c r="P1169" s="0" t="n">
        <f aca="false">O1169-O1168</f>
        <v>1290</v>
      </c>
      <c r="Q1169" s="0" t="n">
        <f aca="false">F$9*(Q$23-P$13*1000/(P1169*N$16))*P$13/SUM(P$24:P1169)</f>
        <v>781.149749898767</v>
      </c>
      <c r="R1169" s="0" t="n">
        <f aca="false">F$9*((Q$23^2 - (P$13*1000/(P1169*N$16))^2)/2)/(1000*COUNT(Q$24:Q1169)/N$16)</f>
        <v>781.832259902439</v>
      </c>
    </row>
    <row r="1170" customFormat="false" ht="13.8" hidden="false" customHeight="false" outlineLevel="0" collapsed="false">
      <c r="A1170" s="0" t="n">
        <f aca="false">SUM(M$23:M1170)</f>
        <v>5.71456729665451</v>
      </c>
      <c r="B1170" s="0" t="n">
        <f aca="false">C1170*3600/1609.344</f>
        <v>69.7333614095931</v>
      </c>
      <c r="C1170" s="0" t="n">
        <f aca="false">G1170</f>
        <v>31.1736018845445</v>
      </c>
      <c r="D1170" s="0" t="n">
        <f aca="false">(C1170+C1169)/2</f>
        <v>31.1746118344794</v>
      </c>
      <c r="E1170" s="0" t="n">
        <f aca="false">F1170*$F$9</f>
        <v>7.69625279222024</v>
      </c>
      <c r="F1170" s="0" t="n">
        <f aca="false">(C1169-C1170)/0.5</f>
        <v>0.00403979973945923</v>
      </c>
      <c r="G1170" s="0" t="n">
        <f aca="false">G1169-L1169</f>
        <v>31.1736018845445</v>
      </c>
      <c r="H1170" s="0" t="n">
        <f aca="false">G1170*G1170</f>
        <v>971.793454456076</v>
      </c>
      <c r="I1170" s="0" t="n">
        <f aca="false">1000*COUNT(Q$24:Q1170)/N$16</f>
        <v>184.583199227551</v>
      </c>
      <c r="J1170" s="0" t="n">
        <f aca="false">$F$22*H1170+$E$22*G1170+$D$22</f>
        <v>745.376246419961</v>
      </c>
      <c r="K1170" s="0" t="n">
        <f aca="false">J1170/$F$9</f>
        <v>0.391251541156535</v>
      </c>
      <c r="L1170" s="0" t="n">
        <f aca="false">K1170*M1170</f>
        <v>0.00201984461912051</v>
      </c>
      <c r="M1170" s="0" t="n">
        <f aca="false">N1170</f>
        <v>0.00516252182202241</v>
      </c>
      <c r="N1170" s="0" t="n">
        <f aca="false">3600/(B1170*N$15)</f>
        <v>0.00516252182202241</v>
      </c>
      <c r="O1170" s="0" t="n">
        <f aca="false">ROUND(A1170*P$13,0)</f>
        <v>1428642</v>
      </c>
      <c r="P1170" s="0" t="n">
        <f aca="false">O1170-O1169</f>
        <v>1291</v>
      </c>
      <c r="Q1170" s="0" t="n">
        <f aca="false">F$9*(Q$23-P$13*1000/(P1170*N$16))*P$13/SUM(P$24:P1170)</f>
        <v>788.503615059462</v>
      </c>
      <c r="R1170" s="0" t="n">
        <f aca="false">F$9*((Q$23^2 - (P$13*1000/(P1170*N$16))^2)/2)/(1000*COUNT(Q$24:Q1170)/N$16)</f>
        <v>788.923668290275</v>
      </c>
    </row>
    <row r="1171" customFormat="false" ht="13.8" hidden="false" customHeight="false" outlineLevel="0" collapsed="false">
      <c r="A1171" s="0" t="n">
        <f aca="false">SUM(M$23:M1171)</f>
        <v>5.71973015299571</v>
      </c>
      <c r="B1171" s="0" t="n">
        <f aca="false">C1171*3600/1609.344</f>
        <v>69.7288431458603</v>
      </c>
      <c r="C1171" s="0" t="n">
        <f aca="false">G1171</f>
        <v>31.1715820399254</v>
      </c>
      <c r="D1171" s="0" t="n">
        <f aca="false">(C1171+C1170)/2</f>
        <v>31.1725919622349</v>
      </c>
      <c r="E1171" s="0" t="n">
        <f aca="false">F1171*$F$9</f>
        <v>7.69604227551919</v>
      </c>
      <c r="F1171" s="0" t="n">
        <f aca="false">(C1170-C1171)/0.5</f>
        <v>0.00403968923824039</v>
      </c>
      <c r="G1171" s="0" t="n">
        <f aca="false">G1170-L1170</f>
        <v>31.1715820399254</v>
      </c>
      <c r="H1171" s="0" t="n">
        <f aca="false">G1171*G1171</f>
        <v>971.667526871799</v>
      </c>
      <c r="I1171" s="0" t="n">
        <f aca="false">1000*COUNT(Q$24:Q1171)/N$16</f>
        <v>184.74412616672</v>
      </c>
      <c r="J1171" s="0" t="n">
        <f aca="false">$F$22*H1171+$E$22*G1171+$D$22</f>
        <v>745.307565191043</v>
      </c>
      <c r="K1171" s="0" t="n">
        <f aca="false">J1171/$F$9</f>
        <v>0.391215490052422</v>
      </c>
      <c r="L1171" s="0" t="n">
        <f aca="false">K1171*M1171</f>
        <v>0.002019789373592</v>
      </c>
      <c r="M1171" s="0" t="n">
        <f aca="false">N1171</f>
        <v>0.00516285634119792</v>
      </c>
      <c r="N1171" s="0" t="n">
        <f aca="false">3600/(B1171*N$15)</f>
        <v>0.00516285634119792</v>
      </c>
      <c r="O1171" s="0" t="n">
        <f aca="false">ROUND(A1171*P$13,0)</f>
        <v>1429933</v>
      </c>
      <c r="P1171" s="0" t="n">
        <f aca="false">O1171-O1170</f>
        <v>1291</v>
      </c>
      <c r="Q1171" s="0" t="n">
        <f aca="false">F$9*(Q$23-P$13*1000/(P1171*N$16))*P$13/SUM(P$24:P1171)</f>
        <v>787.791124925167</v>
      </c>
      <c r="R1171" s="0" t="n">
        <f aca="false">F$9*((Q$23^2 - (P$13*1000/(P1171*N$16))^2)/2)/(1000*COUNT(Q$24:Q1171)/N$16)</f>
        <v>788.236452551346</v>
      </c>
    </row>
    <row r="1172" customFormat="false" ht="13.8" hidden="false" customHeight="false" outlineLevel="0" collapsed="false">
      <c r="A1172" s="0" t="n">
        <f aca="false">SUM(M$23:M1172)</f>
        <v>5.72489334389028</v>
      </c>
      <c r="B1172" s="0" t="n">
        <f aca="false">C1172*3600/1609.344</f>
        <v>69.7243250057082</v>
      </c>
      <c r="C1172" s="0" t="n">
        <f aca="false">G1172</f>
        <v>31.1695622505518</v>
      </c>
      <c r="D1172" s="0" t="n">
        <f aca="false">(C1172+C1171)/2</f>
        <v>31.1705721452386</v>
      </c>
      <c r="E1172" s="0" t="n">
        <f aca="false">F1172*$F$9</f>
        <v>7.69583177817549</v>
      </c>
      <c r="F1172" s="0" t="n">
        <f aca="false">(C1171-C1172)/0.5</f>
        <v>0.0040395787471823</v>
      </c>
      <c r="G1172" s="0" t="n">
        <f aca="false">G1171-L1171</f>
        <v>31.1695622505518</v>
      </c>
      <c r="H1172" s="0" t="n">
        <f aca="false">G1172*G1172</f>
        <v>971.541610891023</v>
      </c>
      <c r="I1172" s="0" t="n">
        <f aca="false">1000*COUNT(Q$24:Q1172)/N$16</f>
        <v>184.90505310589</v>
      </c>
      <c r="J1172" s="0" t="n">
        <f aca="false">$F$22*H1172+$E$22*G1172+$D$22</f>
        <v>745.238889799768</v>
      </c>
      <c r="K1172" s="0" t="n">
        <f aca="false">J1172/$F$9</f>
        <v>0.391179442012516</v>
      </c>
      <c r="L1172" s="0" t="n">
        <f aca="false">K1172*M1172</f>
        <v>0.00201973413314474</v>
      </c>
      <c r="M1172" s="0" t="n">
        <f aca="false">N1172</f>
        <v>0.005163190894577</v>
      </c>
      <c r="N1172" s="0" t="n">
        <f aca="false">3600/(B1172*N$15)</f>
        <v>0.005163190894577</v>
      </c>
      <c r="O1172" s="0" t="n">
        <f aca="false">ROUND(A1172*P$13,0)</f>
        <v>1431223</v>
      </c>
      <c r="P1172" s="0" t="n">
        <f aca="false">O1172-O1171</f>
        <v>1290</v>
      </c>
      <c r="Q1172" s="0" t="n">
        <f aca="false">F$9*(Q$23-P$13*1000/(P1172*N$16))*P$13/SUM(P$24:P1172)</f>
        <v>779.034670748566</v>
      </c>
      <c r="R1172" s="0" t="n">
        <f aca="false">F$9*((Q$23^2 - (P$13*1000/(P1172*N$16))^2)/2)/(1000*COUNT(Q$24:Q1172)/N$16)</f>
        <v>779.790922409221</v>
      </c>
    </row>
    <row r="1173" customFormat="false" ht="13.8" hidden="false" customHeight="false" outlineLevel="0" collapsed="false">
      <c r="A1173" s="0" t="n">
        <f aca="false">SUM(M$23:M1173)</f>
        <v>5.73005686937245</v>
      </c>
      <c r="B1173" s="0" t="n">
        <f aca="false">C1173*3600/1609.344</f>
        <v>69.7198069891254</v>
      </c>
      <c r="C1173" s="0" t="n">
        <f aca="false">G1173</f>
        <v>31.1675425164186</v>
      </c>
      <c r="D1173" s="0" t="n">
        <f aca="false">(C1173+C1172)/2</f>
        <v>31.1685523834852</v>
      </c>
      <c r="E1173" s="0" t="n">
        <f aca="false">F1173*$F$9</f>
        <v>7.69562130020266</v>
      </c>
      <c r="F1173" s="0" t="n">
        <f aca="false">(C1172-C1173)/0.5</f>
        <v>0.00403946826629209</v>
      </c>
      <c r="G1173" s="0" t="n">
        <f aca="false">G1172-L1172</f>
        <v>31.1675425164186</v>
      </c>
      <c r="H1173" s="0" t="n">
        <f aca="false">G1173*G1173</f>
        <v>971.415706512764</v>
      </c>
      <c r="I1173" s="0" t="n">
        <f aca="false">1000*COUNT(Q$24:Q1173)/N$16</f>
        <v>185.06598004506</v>
      </c>
      <c r="J1173" s="0" t="n">
        <f aca="false">$F$22*H1173+$E$22*G1173+$D$22</f>
        <v>745.170220245637</v>
      </c>
      <c r="K1173" s="0" t="n">
        <f aca="false">J1173/$F$9</f>
        <v>0.391143397036555</v>
      </c>
      <c r="L1173" s="0" t="n">
        <f aca="false">K1173*M1173</f>
        <v>0.00201967889777897</v>
      </c>
      <c r="M1173" s="0" t="n">
        <f aca="false">N1173</f>
        <v>0.00516352548216536</v>
      </c>
      <c r="N1173" s="0" t="n">
        <f aca="false">3600/(B1173*N$15)</f>
        <v>0.00516352548216536</v>
      </c>
      <c r="O1173" s="0" t="n">
        <f aca="false">ROUND(A1173*P$13,0)</f>
        <v>1432514</v>
      </c>
      <c r="P1173" s="0" t="n">
        <f aca="false">O1173-O1172</f>
        <v>1291</v>
      </c>
      <c r="Q1173" s="0" t="n">
        <f aca="false">F$9*(Q$23-P$13*1000/(P1173*N$16))*P$13/SUM(P$24:P1173)</f>
        <v>786.370549919661</v>
      </c>
      <c r="R1173" s="0" t="n">
        <f aca="false">F$9*((Q$23^2 - (P$13*1000/(P1173*N$16))^2)/2)/(1000*COUNT(Q$24:Q1173)/N$16)</f>
        <v>786.865606546909</v>
      </c>
    </row>
    <row r="1174" customFormat="false" ht="13.8" hidden="false" customHeight="false" outlineLevel="0" collapsed="false">
      <c r="A1174" s="0" t="n">
        <f aca="false">SUM(M$23:M1174)</f>
        <v>5.73522072947642</v>
      </c>
      <c r="B1174" s="0" t="n">
        <f aca="false">C1174*3600/1609.344</f>
        <v>69.7152890961007</v>
      </c>
      <c r="C1174" s="0" t="n">
        <f aca="false">G1174</f>
        <v>31.1655228375209</v>
      </c>
      <c r="D1174" s="0" t="n">
        <f aca="false">(C1174+C1173)/2</f>
        <v>31.1665326769698</v>
      </c>
      <c r="E1174" s="0" t="n">
        <f aca="false">F1174*$F$9</f>
        <v>7.69541084157363</v>
      </c>
      <c r="F1174" s="0" t="n">
        <f aca="false">(C1173-C1174)/0.5</f>
        <v>0.00403935779555553</v>
      </c>
      <c r="G1174" s="0" t="n">
        <f aca="false">G1173-L1173</f>
        <v>31.1655228375209</v>
      </c>
      <c r="H1174" s="0" t="n">
        <f aca="false">G1174*G1174</f>
        <v>971.289813736035</v>
      </c>
      <c r="I1174" s="0" t="n">
        <f aca="false">1000*COUNT(Q$24:Q1174)/N$16</f>
        <v>185.226906984229</v>
      </c>
      <c r="J1174" s="0" t="n">
        <f aca="false">$F$22*H1174+$E$22*G1174+$D$22</f>
        <v>745.101556528153</v>
      </c>
      <c r="K1174" s="0" t="n">
        <f aca="false">J1174/$F$9</f>
        <v>0.391107355124277</v>
      </c>
      <c r="L1174" s="0" t="n">
        <f aca="false">K1174*M1174</f>
        <v>0.00201962366749498</v>
      </c>
      <c r="M1174" s="0" t="n">
        <f aca="false">N1174</f>
        <v>0.00516386010396872</v>
      </c>
      <c r="N1174" s="0" t="n">
        <f aca="false">3600/(B1174*N$15)</f>
        <v>0.00516386010396872</v>
      </c>
      <c r="O1174" s="0" t="n">
        <f aca="false">ROUND(A1174*P$13,0)</f>
        <v>1433805</v>
      </c>
      <c r="P1174" s="0" t="n">
        <f aca="false">O1174-O1173</f>
        <v>1291</v>
      </c>
      <c r="Q1174" s="0" t="n">
        <f aca="false">F$9*(Q$23-P$13*1000/(P1174*N$16))*P$13/SUM(P$24:P1174)</f>
        <v>785.661907704991</v>
      </c>
      <c r="R1174" s="0" t="n">
        <f aca="false">F$9*((Q$23^2 - (P$13*1000/(P1174*N$16))^2)/2)/(1000*COUNT(Q$24:Q1174)/N$16)</f>
        <v>786.181970051212</v>
      </c>
    </row>
    <row r="1175" customFormat="false" ht="13.8" hidden="false" customHeight="false" outlineLevel="0" collapsed="false">
      <c r="A1175" s="0" t="n">
        <f aca="false">SUM(M$23:M1175)</f>
        <v>5.74038492423641</v>
      </c>
      <c r="B1175" s="0" t="n">
        <f aca="false">C1175*3600/1609.344</f>
        <v>69.7107713266226</v>
      </c>
      <c r="C1175" s="0" t="n">
        <f aca="false">G1175</f>
        <v>31.1635032138534</v>
      </c>
      <c r="D1175" s="0" t="n">
        <f aca="false">(C1175+C1174)/2</f>
        <v>31.1645130256871</v>
      </c>
      <c r="E1175" s="0" t="n">
        <f aca="false">F1175*$F$9</f>
        <v>7.69520040231549</v>
      </c>
      <c r="F1175" s="0" t="n">
        <f aca="false">(C1174-C1175)/0.5</f>
        <v>0.00403924733498684</v>
      </c>
      <c r="G1175" s="0" t="n">
        <f aca="false">G1174-L1174</f>
        <v>31.1635032138534</v>
      </c>
      <c r="H1175" s="0" t="n">
        <f aca="false">G1175*G1175</f>
        <v>971.163932559849</v>
      </c>
      <c r="I1175" s="0" t="n">
        <f aca="false">1000*COUNT(Q$24:Q1175)/N$16</f>
        <v>185.387833923399</v>
      </c>
      <c r="J1175" s="0" t="n">
        <f aca="false">$F$22*H1175+$E$22*G1175+$D$22</f>
        <v>745.032898646818</v>
      </c>
      <c r="K1175" s="0" t="n">
        <f aca="false">J1175/$F$9</f>
        <v>0.391071316275423</v>
      </c>
      <c r="L1175" s="0" t="n">
        <f aca="false">K1175*M1175</f>
        <v>0.00201956844229302</v>
      </c>
      <c r="M1175" s="0" t="n">
        <f aca="false">N1175</f>
        <v>0.00516419475999279</v>
      </c>
      <c r="N1175" s="0" t="n">
        <f aca="false">3600/(B1175*N$15)</f>
        <v>0.00516419475999279</v>
      </c>
      <c r="O1175" s="0" t="n">
        <f aca="false">ROUND(A1175*P$13,0)</f>
        <v>1435096</v>
      </c>
      <c r="P1175" s="0" t="n">
        <f aca="false">O1175-O1174</f>
        <v>1291</v>
      </c>
      <c r="Q1175" s="0" t="n">
        <f aca="false">F$9*(Q$23-P$13*1000/(P1175*N$16))*P$13/SUM(P$24:P1175)</f>
        <v>784.95454153419</v>
      </c>
      <c r="R1175" s="0" t="n">
        <f aca="false">F$9*((Q$23^2 - (P$13*1000/(P1175*N$16))^2)/2)/(1000*COUNT(Q$24:Q1175)/N$16)</f>
        <v>785.499520424431</v>
      </c>
    </row>
    <row r="1176" customFormat="false" ht="13.8" hidden="false" customHeight="false" outlineLevel="0" collapsed="false">
      <c r="A1176" s="0" t="n">
        <f aca="false">SUM(M$23:M1176)</f>
        <v>5.74554945368665</v>
      </c>
      <c r="B1176" s="0" t="n">
        <f aca="false">C1176*3600/1609.344</f>
        <v>69.7062536806798</v>
      </c>
      <c r="C1176" s="0" t="n">
        <f aca="false">G1176</f>
        <v>31.1614836454111</v>
      </c>
      <c r="D1176" s="0" t="n">
        <f aca="false">(C1176+C1175)/2</f>
        <v>31.1624934296322</v>
      </c>
      <c r="E1176" s="0" t="n">
        <f aca="false">F1176*$F$9</f>
        <v>7.69498998242822</v>
      </c>
      <c r="F1176" s="0" t="n">
        <f aca="false">(C1175-C1176)/0.5</f>
        <v>0.00403913688458601</v>
      </c>
      <c r="G1176" s="0" t="n">
        <f aca="false">G1175-L1175</f>
        <v>31.1614836454111</v>
      </c>
      <c r="H1176" s="0" t="n">
        <f aca="false">G1176*G1176</f>
        <v>971.038062983222</v>
      </c>
      <c r="I1176" s="0" t="n">
        <f aca="false">1000*COUNT(Q$24:Q1176)/N$16</f>
        <v>185.548760862568</v>
      </c>
      <c r="J1176" s="0" t="n">
        <f aca="false">$F$22*H1176+$E$22*G1176+$D$22</f>
        <v>744.964246601136</v>
      </c>
      <c r="K1176" s="0" t="n">
        <f aca="false">J1176/$F$9</f>
        <v>0.391035280489729</v>
      </c>
      <c r="L1176" s="0" t="n">
        <f aca="false">K1176*M1176</f>
        <v>0.00201951322217335</v>
      </c>
      <c r="M1176" s="0" t="n">
        <f aca="false">N1176</f>
        <v>0.00516452945024329</v>
      </c>
      <c r="N1176" s="0" t="n">
        <f aca="false">3600/(B1176*N$15)</f>
        <v>0.00516452945024329</v>
      </c>
      <c r="O1176" s="0" t="n">
        <f aca="false">ROUND(A1176*P$13,0)</f>
        <v>1436387</v>
      </c>
      <c r="P1176" s="0" t="n">
        <f aca="false">O1176-O1175</f>
        <v>1291</v>
      </c>
      <c r="Q1176" s="0" t="n">
        <f aca="false">F$9*(Q$23-P$13*1000/(P1176*N$16))*P$13/SUM(P$24:P1176)</f>
        <v>784.248447963721</v>
      </c>
      <c r="R1176" s="0" t="n">
        <f aca="false">F$9*((Q$23^2 - (P$13*1000/(P1176*N$16))^2)/2)/(1000*COUNT(Q$24:Q1176)/N$16)</f>
        <v>784.818254578443</v>
      </c>
    </row>
    <row r="1177" customFormat="false" ht="13.8" hidden="false" customHeight="false" outlineLevel="0" collapsed="false">
      <c r="A1177" s="0" t="n">
        <f aca="false">SUM(M$23:M1177)</f>
        <v>5.75071431786138</v>
      </c>
      <c r="B1177" s="0" t="n">
        <f aca="false">C1177*3600/1609.344</f>
        <v>69.7017361582608</v>
      </c>
      <c r="C1177" s="0" t="n">
        <f aca="false">G1177</f>
        <v>31.1594641321889</v>
      </c>
      <c r="D1177" s="0" t="n">
        <f aca="false">(C1177+C1176)/2</f>
        <v>31.1604738888</v>
      </c>
      <c r="E1177" s="0" t="n">
        <f aca="false">F1177*$F$9</f>
        <v>7.6947795818983</v>
      </c>
      <c r="F1177" s="0" t="n">
        <f aca="false">(C1176-C1177)/0.5</f>
        <v>0.00403902644434595</v>
      </c>
      <c r="G1177" s="0" t="n">
        <f aca="false">G1176-L1176</f>
        <v>31.1594641321889</v>
      </c>
      <c r="H1177" s="0" t="n">
        <f aca="false">G1177*G1177</f>
        <v>970.912205005167</v>
      </c>
      <c r="I1177" s="0" t="n">
        <f aca="false">1000*COUNT(Q$24:Q1177)/N$16</f>
        <v>185.709687801738</v>
      </c>
      <c r="J1177" s="0" t="n">
        <f aca="false">$F$22*H1177+$E$22*G1177+$D$22</f>
        <v>744.895600390608</v>
      </c>
      <c r="K1177" s="0" t="n">
        <f aca="false">J1177/$F$9</f>
        <v>0.390999247766937</v>
      </c>
      <c r="L1177" s="0" t="n">
        <f aca="false">K1177*M1177</f>
        <v>0.00201945800713624</v>
      </c>
      <c r="M1177" s="0" t="n">
        <f aca="false">N1177</f>
        <v>0.00516486417472593</v>
      </c>
      <c r="N1177" s="0" t="n">
        <f aca="false">3600/(B1177*N$15)</f>
        <v>0.00516486417472593</v>
      </c>
      <c r="O1177" s="0" t="n">
        <f aca="false">ROUND(A1177*P$13,0)</f>
        <v>1437679</v>
      </c>
      <c r="P1177" s="0" t="n">
        <f aca="false">O1177-O1176</f>
        <v>1292</v>
      </c>
      <c r="Q1177" s="0" t="n">
        <f aca="false">F$9*(Q$23-P$13*1000/(P1177*N$16))*P$13/SUM(P$24:P1177)</f>
        <v>791.540319737979</v>
      </c>
      <c r="R1177" s="0" t="n">
        <f aca="false">F$9*((Q$23^2 - (P$13*1000/(P1177*N$16))^2)/2)/(1000*COUNT(Q$24:Q1177)/N$16)</f>
        <v>791.846127542804</v>
      </c>
    </row>
    <row r="1178" customFormat="false" ht="13.8" hidden="false" customHeight="false" outlineLevel="0" collapsed="false">
      <c r="A1178" s="0" t="n">
        <f aca="false">SUM(M$23:M1178)</f>
        <v>5.75587951679483</v>
      </c>
      <c r="B1178" s="0" t="n">
        <f aca="false">C1178*3600/1609.344</f>
        <v>69.6972187593543</v>
      </c>
      <c r="C1178" s="0" t="n">
        <f aca="false">G1178</f>
        <v>31.1574446741818</v>
      </c>
      <c r="D1178" s="0" t="n">
        <f aca="false">(C1178+C1177)/2</f>
        <v>31.1584544031853</v>
      </c>
      <c r="E1178" s="0" t="n">
        <f aca="false">F1178*$F$9</f>
        <v>7.69456920073925</v>
      </c>
      <c r="F1178" s="0" t="n">
        <f aca="false">(C1177-C1178)/0.5</f>
        <v>0.00403891601427375</v>
      </c>
      <c r="G1178" s="0" t="n">
        <f aca="false">G1177-L1177</f>
        <v>31.1574446741818</v>
      </c>
      <c r="H1178" s="0" t="n">
        <f aca="false">G1178*G1178</f>
        <v>970.786358624698</v>
      </c>
      <c r="I1178" s="0" t="n">
        <f aca="false">1000*COUNT(Q$24:Q1178)/N$16</f>
        <v>185.870614740908</v>
      </c>
      <c r="J1178" s="0" t="n">
        <f aca="false">$F$22*H1178+$E$22*G1178+$D$22</f>
        <v>744.826960014737</v>
      </c>
      <c r="K1178" s="0" t="n">
        <f aca="false">J1178/$F$9</f>
        <v>0.390963218106783</v>
      </c>
      <c r="L1178" s="0" t="n">
        <f aca="false">K1178*M1178</f>
        <v>0.00201940279718194</v>
      </c>
      <c r="M1178" s="0" t="n">
        <f aca="false">N1178</f>
        <v>0.00516519893344644</v>
      </c>
      <c r="N1178" s="0" t="n">
        <f aca="false">3600/(B1178*N$15)</f>
        <v>0.00516519893344644</v>
      </c>
      <c r="O1178" s="0" t="n">
        <f aca="false">ROUND(A1178*P$13,0)</f>
        <v>1438970</v>
      </c>
      <c r="P1178" s="0" t="n">
        <f aca="false">O1178-O1177</f>
        <v>1291</v>
      </c>
      <c r="Q1178" s="0" t="n">
        <f aca="false">F$9*(Q$23-P$13*1000/(P1178*N$16))*P$13/SUM(P$24:P1178)</f>
        <v>782.839520429352</v>
      </c>
      <c r="R1178" s="0" t="n">
        <f aca="false">F$9*((Q$23^2 - (P$13*1000/(P1178*N$16))^2)/2)/(1000*COUNT(Q$24:Q1178)/N$16)</f>
        <v>783.459261929823</v>
      </c>
    </row>
    <row r="1179" customFormat="false" ht="13.8" hidden="false" customHeight="false" outlineLevel="0" collapsed="false">
      <c r="A1179" s="0" t="n">
        <f aca="false">SUM(M$23:M1179)</f>
        <v>5.76104505052124</v>
      </c>
      <c r="B1179" s="0" t="n">
        <f aca="false">C1179*3600/1609.344</f>
        <v>69.6927014839491</v>
      </c>
      <c r="C1179" s="0" t="n">
        <f aca="false">G1179</f>
        <v>31.1554252713846</v>
      </c>
      <c r="D1179" s="0" t="n">
        <f aca="false">(C1179+C1178)/2</f>
        <v>31.1564349727832</v>
      </c>
      <c r="E1179" s="0" t="n">
        <f aca="false">F1179*$F$9</f>
        <v>7.69435883893755</v>
      </c>
      <c r="F1179" s="0" t="n">
        <f aca="false">(C1178-C1179)/0.5</f>
        <v>0.00403880559436232</v>
      </c>
      <c r="G1179" s="0" t="n">
        <f aca="false">G1178-L1178</f>
        <v>31.1554252713846</v>
      </c>
      <c r="H1179" s="0" t="n">
        <f aca="false">G1179*G1179</f>
        <v>970.660523840829</v>
      </c>
      <c r="I1179" s="0" t="n">
        <f aca="false">1000*COUNT(Q$24:Q1179)/N$16</f>
        <v>186.031541680077</v>
      </c>
      <c r="J1179" s="0" t="n">
        <f aca="false">$F$22*H1179+$E$22*G1179+$D$22</f>
        <v>744.758325473025</v>
      </c>
      <c r="K1179" s="0" t="n">
        <f aca="false">J1179/$F$9</f>
        <v>0.390927191509007</v>
      </c>
      <c r="L1179" s="0" t="n">
        <f aca="false">K1179*M1179</f>
        <v>0.00201934759231073</v>
      </c>
      <c r="M1179" s="0" t="n">
        <f aca="false">N1179</f>
        <v>0.00516553372641053</v>
      </c>
      <c r="N1179" s="0" t="n">
        <f aca="false">3600/(B1179*N$15)</f>
        <v>0.00516553372641053</v>
      </c>
      <c r="O1179" s="0" t="n">
        <f aca="false">ROUND(A1179*P$13,0)</f>
        <v>1440261</v>
      </c>
      <c r="P1179" s="0" t="n">
        <f aca="false">O1179-O1178</f>
        <v>1291</v>
      </c>
      <c r="Q1179" s="0" t="n">
        <f aca="false">F$9*(Q$23-P$13*1000/(P1179*N$16))*P$13/SUM(P$24:P1179)</f>
        <v>782.137225098664</v>
      </c>
      <c r="R1179" s="0" t="n">
        <f aca="false">F$9*((Q$23^2 - (P$13*1000/(P1179*N$16))^2)/2)/(1000*COUNT(Q$24:Q1179)/N$16)</f>
        <v>782.781529004278</v>
      </c>
    </row>
    <row r="1180" customFormat="false" ht="13.8" hidden="false" customHeight="false" outlineLevel="0" collapsed="false">
      <c r="A1180" s="0" t="n">
        <f aca="false">SUM(M$23:M1180)</f>
        <v>5.76621091907486</v>
      </c>
      <c r="B1180" s="0" t="n">
        <f aca="false">C1180*3600/1609.344</f>
        <v>69.6881843320336</v>
      </c>
      <c r="C1180" s="0" t="n">
        <f aca="false">G1180</f>
        <v>31.1534059237923</v>
      </c>
      <c r="D1180" s="0" t="n">
        <f aca="false">(C1180+C1179)/2</f>
        <v>31.1544155975884</v>
      </c>
      <c r="E1180" s="0" t="n">
        <f aca="false">F1180*$F$9</f>
        <v>7.69414849650673</v>
      </c>
      <c r="F1180" s="0" t="n">
        <f aca="false">(C1179-C1180)/0.5</f>
        <v>0.00403869518461875</v>
      </c>
      <c r="G1180" s="0" t="n">
        <f aca="false">G1179-L1179</f>
        <v>31.1534059237923</v>
      </c>
      <c r="H1180" s="0" t="n">
        <f aca="false">G1180*G1180</f>
        <v>970.534700652576</v>
      </c>
      <c r="I1180" s="0" t="n">
        <f aca="false">1000*COUNT(Q$24:Q1180)/N$16</f>
        <v>186.192468619247</v>
      </c>
      <c r="J1180" s="0" t="n">
        <f aca="false">$F$22*H1180+$E$22*G1180+$D$22</f>
        <v>744.689696764977</v>
      </c>
      <c r="K1180" s="0" t="n">
        <f aca="false">J1180/$F$9</f>
        <v>0.390891167973349</v>
      </c>
      <c r="L1180" s="0" t="n">
        <f aca="false">K1180*M1180</f>
        <v>0.00201929239252286</v>
      </c>
      <c r="M1180" s="0" t="n">
        <f aca="false">N1180</f>
        <v>0.00516586855362393</v>
      </c>
      <c r="N1180" s="0" t="n">
        <f aca="false">3600/(B1180*N$15)</f>
        <v>0.00516586855362393</v>
      </c>
      <c r="O1180" s="0" t="n">
        <f aca="false">ROUND(A1180*P$13,0)</f>
        <v>1441553</v>
      </c>
      <c r="P1180" s="0" t="n">
        <f aca="false">O1180-O1179</f>
        <v>1292</v>
      </c>
      <c r="Q1180" s="0" t="n">
        <f aca="false">F$9*(Q$23-P$13*1000/(P1180*N$16))*P$13/SUM(P$24:P1180)</f>
        <v>789.411378291913</v>
      </c>
      <c r="R1180" s="0" t="n">
        <f aca="false">F$9*((Q$23^2 - (P$13*1000/(P1180*N$16))^2)/2)/(1000*COUNT(Q$24:Q1180)/N$16)</f>
        <v>789.792939658078</v>
      </c>
    </row>
    <row r="1181" customFormat="false" ht="13.8" hidden="false" customHeight="false" outlineLevel="0" collapsed="false">
      <c r="A1181" s="0" t="n">
        <f aca="false">SUM(M$23:M1181)</f>
        <v>5.77137712248995</v>
      </c>
      <c r="B1181" s="0" t="n">
        <f aca="false">C1181*3600/1609.344</f>
        <v>69.6836673035965</v>
      </c>
      <c r="C1181" s="0" t="n">
        <f aca="false">G1181</f>
        <v>31.1513866313998</v>
      </c>
      <c r="D1181" s="0" t="n">
        <f aca="false">(C1181+C1180)/2</f>
        <v>31.152396277596</v>
      </c>
      <c r="E1181" s="0" t="n">
        <f aca="false">F1181*$F$9</f>
        <v>7.69393817344678</v>
      </c>
      <c r="F1181" s="0" t="n">
        <f aca="false">(C1180-C1181)/0.5</f>
        <v>0.00403858478504304</v>
      </c>
      <c r="G1181" s="0" t="n">
        <f aca="false">G1180-L1180</f>
        <v>31.1513866313998</v>
      </c>
      <c r="H1181" s="0" t="n">
        <f aca="false">G1181*G1181</f>
        <v>970.408889058951</v>
      </c>
      <c r="I1181" s="0" t="n">
        <f aca="false">1000*COUNT(Q$24:Q1181)/N$16</f>
        <v>186.353395558416</v>
      </c>
      <c r="J1181" s="0" t="n">
        <f aca="false">$F$22*H1181+$E$22*G1181+$D$22</f>
        <v>744.621073890093</v>
      </c>
      <c r="K1181" s="0" t="n">
        <f aca="false">J1181/$F$9</f>
        <v>0.390855147499547</v>
      </c>
      <c r="L1181" s="0" t="n">
        <f aca="false">K1181*M1181</f>
        <v>0.00201923719781859</v>
      </c>
      <c r="M1181" s="0" t="n">
        <f aca="false">N1181</f>
        <v>0.00516620341509236</v>
      </c>
      <c r="N1181" s="0" t="n">
        <f aca="false">3600/(B1181*N$15)</f>
        <v>0.00516620341509236</v>
      </c>
      <c r="O1181" s="0" t="n">
        <f aca="false">ROUND(A1181*P$13,0)</f>
        <v>1442844</v>
      </c>
      <c r="P1181" s="0" t="n">
        <f aca="false">O1181-O1180</f>
        <v>1291</v>
      </c>
      <c r="Q1181" s="0" t="n">
        <f aca="false">F$9*(Q$23-P$13*1000/(P1181*N$16))*P$13/SUM(P$24:P1181)</f>
        <v>780.735866335731</v>
      </c>
      <c r="R1181" s="0" t="n">
        <f aca="false">F$9*((Q$23^2 - (P$13*1000/(P1181*N$16))^2)/2)/(1000*COUNT(Q$24:Q1181)/N$16)</f>
        <v>781.42957472275</v>
      </c>
    </row>
    <row r="1182" customFormat="false" ht="13.8" hidden="false" customHeight="false" outlineLevel="0" collapsed="false">
      <c r="A1182" s="0" t="n">
        <f aca="false">SUM(M$23:M1182)</f>
        <v>5.77654366080077</v>
      </c>
      <c r="B1182" s="0" t="n">
        <f aca="false">C1182*3600/1609.344</f>
        <v>69.6791503986264</v>
      </c>
      <c r="C1182" s="0" t="n">
        <f aca="false">G1182</f>
        <v>31.1493673942019</v>
      </c>
      <c r="D1182" s="0" t="n">
        <f aca="false">(C1182+C1181)/2</f>
        <v>31.1503770128008</v>
      </c>
      <c r="E1182" s="0" t="n">
        <f aca="false">F1182*$F$9</f>
        <v>7.69372786975772</v>
      </c>
      <c r="F1182" s="0" t="n">
        <f aca="false">(C1181-C1182)/0.5</f>
        <v>0.00403847439563521</v>
      </c>
      <c r="G1182" s="0" t="n">
        <f aca="false">G1181-L1181</f>
        <v>31.1493673942019</v>
      </c>
      <c r="H1182" s="0" t="n">
        <f aca="false">G1182*G1182</f>
        <v>970.283089058971</v>
      </c>
      <c r="I1182" s="0" t="n">
        <f aca="false">1000*COUNT(Q$24:Q1182)/N$16</f>
        <v>186.514322497586</v>
      </c>
      <c r="J1182" s="0" t="n">
        <f aca="false">$F$22*H1182+$E$22*G1182+$D$22</f>
        <v>744.552456847877</v>
      </c>
      <c r="K1182" s="0" t="n">
        <f aca="false">J1182/$F$9</f>
        <v>0.39081913008734</v>
      </c>
      <c r="L1182" s="0" t="n">
        <f aca="false">K1182*M1182</f>
        <v>0.0020191820081982</v>
      </c>
      <c r="M1182" s="0" t="n">
        <f aca="false">N1182</f>
        <v>0.00516653831082155</v>
      </c>
      <c r="N1182" s="0" t="n">
        <f aca="false">3600/(B1182*N$15)</f>
        <v>0.00516653831082155</v>
      </c>
      <c r="O1182" s="0" t="n">
        <f aca="false">ROUND(A1182*P$13,0)</f>
        <v>1444136</v>
      </c>
      <c r="P1182" s="0" t="n">
        <f aca="false">O1182-O1181</f>
        <v>1292</v>
      </c>
      <c r="Q1182" s="0" t="n">
        <f aca="false">F$9*(Q$23-P$13*1000/(P1182*N$16))*P$13/SUM(P$24:P1182)</f>
        <v>787.998252837889</v>
      </c>
      <c r="R1182" s="0" t="n">
        <f aca="false">F$9*((Q$23^2 - (P$13*1000/(P1182*N$16))^2)/2)/(1000*COUNT(Q$24:Q1182)/N$16)</f>
        <v>788.430052790678</v>
      </c>
    </row>
    <row r="1183" customFormat="false" ht="13.8" hidden="false" customHeight="false" outlineLevel="0" collapsed="false">
      <c r="A1183" s="0" t="n">
        <f aca="false">SUM(M$23:M1183)</f>
        <v>5.78171053404159</v>
      </c>
      <c r="B1183" s="0" t="n">
        <f aca="false">C1183*3600/1609.344</f>
        <v>69.674633617112</v>
      </c>
      <c r="C1183" s="0" t="n">
        <f aca="false">G1183</f>
        <v>31.1473482121937</v>
      </c>
      <c r="D1183" s="0" t="n">
        <f aca="false">(C1183+C1182)/2</f>
        <v>31.1483578031978</v>
      </c>
      <c r="E1183" s="0" t="n">
        <f aca="false">F1183*$F$9</f>
        <v>7.69351758543953</v>
      </c>
      <c r="F1183" s="0" t="n">
        <f aca="false">(C1182-C1183)/0.5</f>
        <v>0.00403836401639524</v>
      </c>
      <c r="G1183" s="0" t="n">
        <f aca="false">G1182-L1182</f>
        <v>31.1473482121937</v>
      </c>
      <c r="H1183" s="0" t="n">
        <f aca="false">G1183*G1183</f>
        <v>970.157300651649</v>
      </c>
      <c r="I1183" s="0" t="n">
        <f aca="false">1000*COUNT(Q$24:Q1183)/N$16</f>
        <v>186.675249436756</v>
      </c>
      <c r="J1183" s="0" t="n">
        <f aca="false">$F$22*H1183+$E$22*G1183+$D$22</f>
        <v>744.483845637831</v>
      </c>
      <c r="K1183" s="0" t="n">
        <f aca="false">J1183/$F$9</f>
        <v>0.390783115736467</v>
      </c>
      <c r="L1183" s="0" t="n">
        <f aca="false">K1183*M1183</f>
        <v>0.00201912682366193</v>
      </c>
      <c r="M1183" s="0" t="n">
        <f aca="false">N1183</f>
        <v>0.00516687324081722</v>
      </c>
      <c r="N1183" s="0" t="n">
        <f aca="false">3600/(B1183*N$15)</f>
        <v>0.00516687324081722</v>
      </c>
      <c r="O1183" s="0" t="n">
        <f aca="false">ROUND(A1183*P$13,0)</f>
        <v>1445428</v>
      </c>
      <c r="P1183" s="0" t="n">
        <f aca="false">O1183-O1182</f>
        <v>1292</v>
      </c>
      <c r="Q1183" s="0" t="n">
        <f aca="false">F$9*(Q$23-P$13*1000/(P1183*N$16))*P$13/SUM(P$24:P1183)</f>
        <v>787.293313075838</v>
      </c>
      <c r="R1183" s="0" t="n">
        <f aca="false">F$9*((Q$23^2 - (P$13*1000/(P1183*N$16))^2)/2)/(1000*COUNT(Q$24:Q1183)/N$16)</f>
        <v>787.750371710686</v>
      </c>
    </row>
    <row r="1184" customFormat="false" ht="13.8" hidden="false" customHeight="false" outlineLevel="0" collapsed="false">
      <c r="A1184" s="0" t="n">
        <f aca="false">SUM(M$23:M1184)</f>
        <v>5.78687774224668</v>
      </c>
      <c r="B1184" s="0" t="n">
        <f aca="false">C1184*3600/1609.344</f>
        <v>69.6701169590419</v>
      </c>
      <c r="C1184" s="0" t="n">
        <f aca="false">G1184</f>
        <v>31.1453290853701</v>
      </c>
      <c r="D1184" s="0" t="n">
        <f aca="false">(C1184+C1183)/2</f>
        <v>31.1463386487819</v>
      </c>
      <c r="E1184" s="0" t="n">
        <f aca="false">F1184*$F$9</f>
        <v>7.69330732049222</v>
      </c>
      <c r="F1184" s="0" t="n">
        <f aca="false">(C1183-C1184)/0.5</f>
        <v>0.00403825364732313</v>
      </c>
      <c r="G1184" s="0" t="n">
        <f aca="false">G1183-L1183</f>
        <v>31.1453290853701</v>
      </c>
      <c r="H1184" s="0" t="n">
        <f aca="false">G1184*G1184</f>
        <v>970.031523835999</v>
      </c>
      <c r="I1184" s="0" t="n">
        <f aca="false">1000*COUNT(Q$24:Q1184)/N$16</f>
        <v>186.836176375925</v>
      </c>
      <c r="J1184" s="0" t="n">
        <f aca="false">$F$22*H1184+$E$22*G1184+$D$22</f>
        <v>744.415240259459</v>
      </c>
      <c r="K1184" s="0" t="n">
        <f aca="false">J1184/$F$9</f>
        <v>0.390747104446668</v>
      </c>
      <c r="L1184" s="0" t="n">
        <f aca="false">K1184*M1184</f>
        <v>0.00201907164421007</v>
      </c>
      <c r="M1184" s="0" t="n">
        <f aca="false">N1184</f>
        <v>0.0051672082050851</v>
      </c>
      <c r="N1184" s="0" t="n">
        <f aca="false">3600/(B1184*N$15)</f>
        <v>0.0051672082050851</v>
      </c>
      <c r="O1184" s="0" t="n">
        <f aca="false">ROUND(A1184*P$13,0)</f>
        <v>1446719</v>
      </c>
      <c r="P1184" s="0" t="n">
        <f aca="false">O1184-O1183</f>
        <v>1291</v>
      </c>
      <c r="Q1184" s="0" t="n">
        <f aca="false">F$9*(Q$23-P$13*1000/(P1184*N$16))*P$13/SUM(P$24:P1184)</f>
        <v>778.642949202127</v>
      </c>
      <c r="R1184" s="0" t="n">
        <f aca="false">F$9*((Q$23^2 - (P$13*1000/(P1184*N$16))^2)/2)/(1000*COUNT(Q$24:Q1184)/N$16)</f>
        <v>779.41037685525</v>
      </c>
    </row>
    <row r="1185" customFormat="false" ht="13.8" hidden="false" customHeight="false" outlineLevel="0" collapsed="false">
      <c r="A1185" s="0" t="n">
        <f aca="false">SUM(M$23:M1185)</f>
        <v>5.79204528545031</v>
      </c>
      <c r="B1185" s="0" t="n">
        <f aca="false">C1185*3600/1609.344</f>
        <v>69.6656004244047</v>
      </c>
      <c r="C1185" s="0" t="n">
        <f aca="false">G1185</f>
        <v>31.1433100137259</v>
      </c>
      <c r="D1185" s="0" t="n">
        <f aca="false">(C1185+C1184)/2</f>
        <v>31.144319549548</v>
      </c>
      <c r="E1185" s="0" t="n">
        <f aca="false">F1185*$F$9</f>
        <v>7.69309707491579</v>
      </c>
      <c r="F1185" s="0" t="n">
        <f aca="false">(C1184-C1185)/0.5</f>
        <v>0.00403814328841889</v>
      </c>
      <c r="G1185" s="0" t="n">
        <f aca="false">G1184-L1184</f>
        <v>31.1433100137259</v>
      </c>
      <c r="H1185" s="0" t="n">
        <f aca="false">G1185*G1185</f>
        <v>969.905758611038</v>
      </c>
      <c r="I1185" s="0" t="n">
        <f aca="false">1000*COUNT(Q$24:Q1185)/N$16</f>
        <v>186.997103315095</v>
      </c>
      <c r="J1185" s="0" t="n">
        <f aca="false">$F$22*H1185+$E$22*G1185+$D$22</f>
        <v>744.346640712264</v>
      </c>
      <c r="K1185" s="0" t="n">
        <f aca="false">J1185/$F$9</f>
        <v>0.39071109621768</v>
      </c>
      <c r="L1185" s="0" t="n">
        <f aca="false">K1185*M1185</f>
        <v>0.00201901646984286</v>
      </c>
      <c r="M1185" s="0" t="n">
        <f aca="false">N1185</f>
        <v>0.00516754320363092</v>
      </c>
      <c r="N1185" s="0" t="n">
        <f aca="false">3600/(B1185*N$15)</f>
        <v>0.00516754320363092</v>
      </c>
      <c r="O1185" s="0" t="n">
        <f aca="false">ROUND(A1185*P$13,0)</f>
        <v>1448011</v>
      </c>
      <c r="P1185" s="0" t="n">
        <f aca="false">O1185-O1184</f>
        <v>1292</v>
      </c>
      <c r="Q1185" s="0" t="n">
        <f aca="false">F$9*(Q$23-P$13*1000/(P1185*N$16))*P$13/SUM(P$24:P1185)</f>
        <v>785.887753795687</v>
      </c>
      <c r="R1185" s="0" t="n">
        <f aca="false">F$9*((Q$23^2 - (P$13*1000/(P1185*N$16))^2)/2)/(1000*COUNT(Q$24:Q1185)/N$16)</f>
        <v>786.394519091563</v>
      </c>
    </row>
    <row r="1186" customFormat="false" ht="13.8" hidden="false" customHeight="false" outlineLevel="0" collapsed="false">
      <c r="A1186" s="0" t="n">
        <f aca="false">SUM(M$23:M1186)</f>
        <v>5.79721316368677</v>
      </c>
      <c r="B1186" s="0" t="n">
        <f aca="false">C1186*3600/1609.344</f>
        <v>69.661084013189</v>
      </c>
      <c r="C1186" s="0" t="n">
        <f aca="false">G1186</f>
        <v>31.141290997256</v>
      </c>
      <c r="D1186" s="0" t="n">
        <f aca="false">(C1186+C1185)/2</f>
        <v>31.142300505491</v>
      </c>
      <c r="E1186" s="0" t="n">
        <f aca="false">F1186*$F$9</f>
        <v>7.69288684871024</v>
      </c>
      <c r="F1186" s="0" t="n">
        <f aca="false">(C1185-C1186)/0.5</f>
        <v>0.00403803293968252</v>
      </c>
      <c r="G1186" s="0" t="n">
        <f aca="false">G1185-L1185</f>
        <v>31.141290997256</v>
      </c>
      <c r="H1186" s="0" t="n">
        <f aca="false">G1186*G1186</f>
        <v>969.780004975779</v>
      </c>
      <c r="I1186" s="0" t="n">
        <f aca="false">1000*COUNT(Q$24:Q1186)/N$16</f>
        <v>187.158030254265</v>
      </c>
      <c r="J1186" s="0" t="n">
        <f aca="false">$F$22*H1186+$E$22*G1186+$D$22</f>
        <v>744.278046995747</v>
      </c>
      <c r="K1186" s="0" t="n">
        <f aca="false">J1186/$F$9</f>
        <v>0.390675091049244</v>
      </c>
      <c r="L1186" s="0" t="n">
        <f aca="false">K1186*M1186</f>
        <v>0.00201896130056058</v>
      </c>
      <c r="M1186" s="0" t="n">
        <f aca="false">N1186</f>
        <v>0.00516787823646041</v>
      </c>
      <c r="N1186" s="0" t="n">
        <f aca="false">3600/(B1186*N$15)</f>
        <v>0.00516787823646041</v>
      </c>
      <c r="O1186" s="0" t="n">
        <f aca="false">ROUND(A1186*P$13,0)</f>
        <v>1449303</v>
      </c>
      <c r="P1186" s="0" t="n">
        <f aca="false">O1186-O1185</f>
        <v>1292</v>
      </c>
      <c r="Q1186" s="0" t="n">
        <f aca="false">F$9*(Q$23-P$13*1000/(P1186*N$16))*P$13/SUM(P$24:P1186)</f>
        <v>785.186583383151</v>
      </c>
      <c r="R1186" s="0" t="n">
        <f aca="false">F$9*((Q$23^2 - (P$13*1000/(P1186*N$16))^2)/2)/(1000*COUNT(Q$24:Q1186)/N$16)</f>
        <v>785.718341517108</v>
      </c>
    </row>
    <row r="1187" customFormat="false" ht="13.8" hidden="false" customHeight="false" outlineLevel="0" collapsed="false">
      <c r="A1187" s="0" t="n">
        <f aca="false">SUM(M$23:M1187)</f>
        <v>5.80238137699035</v>
      </c>
      <c r="B1187" s="0" t="n">
        <f aca="false">C1187*3600/1609.344</f>
        <v>69.6565677253836</v>
      </c>
      <c r="C1187" s="0" t="n">
        <f aca="false">G1187</f>
        <v>31.1392720359555</v>
      </c>
      <c r="D1187" s="0" t="n">
        <f aca="false">(C1187+C1186)/2</f>
        <v>31.1402815166057</v>
      </c>
      <c r="E1187" s="0" t="n">
        <f aca="false">F1187*$F$9</f>
        <v>7.69267664188911</v>
      </c>
      <c r="F1187" s="0" t="n">
        <f aca="false">(C1186-C1187)/0.5</f>
        <v>0.00403792260112112</v>
      </c>
      <c r="G1187" s="0" t="n">
        <f aca="false">G1186-L1186</f>
        <v>31.1392720359555</v>
      </c>
      <c r="H1187" s="0" t="n">
        <f aca="false">G1187*G1187</f>
        <v>969.654262929238</v>
      </c>
      <c r="I1187" s="0" t="n">
        <f aca="false">1000*COUNT(Q$24:Q1187)/N$16</f>
        <v>187.318957193434</v>
      </c>
      <c r="J1187" s="0" t="n">
        <f aca="false">$F$22*H1187+$E$22*G1187+$D$22</f>
        <v>744.209459109413</v>
      </c>
      <c r="K1187" s="0" t="n">
        <f aca="false">J1187/$F$9</f>
        <v>0.390639088941098</v>
      </c>
      <c r="L1187" s="0" t="n">
        <f aca="false">K1187*M1187</f>
        <v>0.00201890613636348</v>
      </c>
      <c r="M1187" s="0" t="n">
        <f aca="false">N1187</f>
        <v>0.0051682133035793</v>
      </c>
      <c r="N1187" s="0" t="n">
        <f aca="false">3600/(B1187*N$15)</f>
        <v>0.0051682133035793</v>
      </c>
      <c r="O1187" s="0" t="n">
        <f aca="false">ROUND(A1187*P$13,0)</f>
        <v>1450595</v>
      </c>
      <c r="P1187" s="0" t="n">
        <f aca="false">O1187-O1186</f>
        <v>1292</v>
      </c>
      <c r="Q1187" s="0" t="n">
        <f aca="false">F$9*(Q$23-P$13*1000/(P1187*N$16))*P$13/SUM(P$24:P1187)</f>
        <v>784.486663026222</v>
      </c>
      <c r="R1187" s="0" t="n">
        <f aca="false">F$9*((Q$23^2 - (P$13*1000/(P1187*N$16))^2)/2)/(1000*COUNT(Q$24:Q1187)/N$16)</f>
        <v>785.04332575979</v>
      </c>
    </row>
    <row r="1188" customFormat="false" ht="13.8" hidden="false" customHeight="false" outlineLevel="0" collapsed="false">
      <c r="A1188" s="0" t="n">
        <f aca="false">SUM(M$23:M1188)</f>
        <v>5.80754992539534</v>
      </c>
      <c r="B1188" s="0" t="n">
        <f aca="false">C1188*3600/1609.344</f>
        <v>69.6520515609769</v>
      </c>
      <c r="C1188" s="0" t="n">
        <f aca="false">G1188</f>
        <v>31.1372531298191</v>
      </c>
      <c r="D1188" s="0" t="n">
        <f aca="false">(C1188+C1187)/2</f>
        <v>31.1382625828873</v>
      </c>
      <c r="E1188" s="0" t="n">
        <f aca="false">F1188*$F$9</f>
        <v>7.69246645443885</v>
      </c>
      <c r="F1188" s="0" t="n">
        <f aca="false">(C1187-C1188)/0.5</f>
        <v>0.00403781227272759</v>
      </c>
      <c r="G1188" s="0" t="n">
        <f aca="false">G1187-L1187</f>
        <v>31.1372531298191</v>
      </c>
      <c r="H1188" s="0" t="n">
        <f aca="false">G1188*G1188</f>
        <v>969.52853247043</v>
      </c>
      <c r="I1188" s="0" t="n">
        <f aca="false">1000*COUNT(Q$24:Q1188)/N$16</f>
        <v>187.479884132604</v>
      </c>
      <c r="J1188" s="0" t="n">
        <f aca="false">$F$22*H1188+$E$22*G1188+$D$22</f>
        <v>744.140877052763</v>
      </c>
      <c r="K1188" s="0" t="n">
        <f aca="false">J1188/$F$9</f>
        <v>0.390603089892981</v>
      </c>
      <c r="L1188" s="0" t="n">
        <f aca="false">K1188*M1188</f>
        <v>0.00201885097725183</v>
      </c>
      <c r="M1188" s="0" t="n">
        <f aca="false">N1188</f>
        <v>0.00516854840499333</v>
      </c>
      <c r="N1188" s="0" t="n">
        <f aca="false">3600/(B1188*N$15)</f>
        <v>0.00516854840499333</v>
      </c>
      <c r="O1188" s="0" t="n">
        <f aca="false">ROUND(A1188*P$13,0)</f>
        <v>1451887</v>
      </c>
      <c r="P1188" s="0" t="n">
        <f aca="false">O1188-O1187</f>
        <v>1292</v>
      </c>
      <c r="Q1188" s="0" t="n">
        <f aca="false">F$9*(Q$23-P$13*1000/(P1188*N$16))*P$13/SUM(P$24:P1188)</f>
        <v>783.787989384955</v>
      </c>
      <c r="R1188" s="0" t="n">
        <f aca="false">F$9*((Q$23^2 - (P$13*1000/(P1188*N$16))^2)/2)/(1000*COUNT(Q$24:Q1188)/N$16)</f>
        <v>784.369468827808</v>
      </c>
    </row>
    <row r="1189" customFormat="false" ht="13.8" hidden="false" customHeight="false" outlineLevel="0" collapsed="false">
      <c r="A1189" s="0" t="n">
        <f aca="false">SUM(M$23:M1189)</f>
        <v>5.81271880893605</v>
      </c>
      <c r="B1189" s="0" t="n">
        <f aca="false">C1189*3600/1609.344</f>
        <v>69.6475355199576</v>
      </c>
      <c r="C1189" s="0" t="n">
        <f aca="false">G1189</f>
        <v>31.1352342788419</v>
      </c>
      <c r="D1189" s="0" t="n">
        <f aca="false">(C1189+C1188)/2</f>
        <v>31.1362437043305</v>
      </c>
      <c r="E1189" s="0" t="n">
        <f aca="false">F1189*$F$9</f>
        <v>7.69225628635947</v>
      </c>
      <c r="F1189" s="0" t="n">
        <f aca="false">(C1188-C1189)/0.5</f>
        <v>0.00403770195450193</v>
      </c>
      <c r="G1189" s="0" t="n">
        <f aca="false">G1188-L1188</f>
        <v>31.1352342788419</v>
      </c>
      <c r="H1189" s="0" t="n">
        <f aca="false">G1189*G1189</f>
        <v>969.402813598369</v>
      </c>
      <c r="I1189" s="0" t="n">
        <f aca="false">1000*COUNT(Q$24:Q1189)/N$16</f>
        <v>187.640811071773</v>
      </c>
      <c r="J1189" s="0" t="n">
        <f aca="false">$F$22*H1189+$E$22*G1189+$D$22</f>
        <v>744.072300825302</v>
      </c>
      <c r="K1189" s="0" t="n">
        <f aca="false">J1189/$F$9</f>
        <v>0.390567093904633</v>
      </c>
      <c r="L1189" s="0" t="n">
        <f aca="false">K1189*M1189</f>
        <v>0.0020187958232259</v>
      </c>
      <c r="M1189" s="0" t="n">
        <f aca="false">N1189</f>
        <v>0.00516888354070822</v>
      </c>
      <c r="N1189" s="0" t="n">
        <f aca="false">3600/(B1189*N$15)</f>
        <v>0.00516888354070822</v>
      </c>
      <c r="O1189" s="0" t="n">
        <f aca="false">ROUND(A1189*P$13,0)</f>
        <v>1453180</v>
      </c>
      <c r="P1189" s="0" t="n">
        <f aca="false">O1189-O1188</f>
        <v>1293</v>
      </c>
      <c r="Q1189" s="0" t="n">
        <f aca="false">F$9*(Q$23-P$13*1000/(P1189*N$16))*P$13/SUM(P$24:P1189)</f>
        <v>790.989646757835</v>
      </c>
      <c r="R1189" s="0" t="n">
        <f aca="false">F$9*((Q$23^2 - (P$13*1000/(P1189*N$16))^2)/2)/(1000*COUNT(Q$24:Q1189)/N$16)</f>
        <v>791.307705667604</v>
      </c>
    </row>
    <row r="1190" customFormat="false" ht="13.8" hidden="false" customHeight="false" outlineLevel="0" collapsed="false">
      <c r="A1190" s="0" t="n">
        <f aca="false">SUM(M$23:M1190)</f>
        <v>5.81788802764678</v>
      </c>
      <c r="B1190" s="0" t="n">
        <f aca="false">C1190*3600/1609.344</f>
        <v>69.6430196023144</v>
      </c>
      <c r="C1190" s="0" t="n">
        <f aca="false">G1190</f>
        <v>31.1332154830186</v>
      </c>
      <c r="D1190" s="0" t="n">
        <f aca="false">(C1190+C1189)/2</f>
        <v>31.1342248809302</v>
      </c>
      <c r="E1190" s="0" t="n">
        <f aca="false">F1190*$F$9</f>
        <v>7.69204613766451</v>
      </c>
      <c r="F1190" s="0" t="n">
        <f aca="false">(C1189-C1190)/0.5</f>
        <v>0.00403759164645123</v>
      </c>
      <c r="G1190" s="0" t="n">
        <f aca="false">G1189-L1189</f>
        <v>31.1332154830186</v>
      </c>
      <c r="H1190" s="0" t="n">
        <f aca="false">G1190*G1190</f>
        <v>969.277106312071</v>
      </c>
      <c r="I1190" s="0" t="n">
        <f aca="false">1000*COUNT(Q$24:Q1190)/N$16</f>
        <v>187.801738010943</v>
      </c>
      <c r="J1190" s="0" t="n">
        <f aca="false">$F$22*H1190+$E$22*G1190+$D$22</f>
        <v>744.003730426532</v>
      </c>
      <c r="K1190" s="0" t="n">
        <f aca="false">J1190/$F$9</f>
        <v>0.390531100975793</v>
      </c>
      <c r="L1190" s="0" t="n">
        <f aca="false">K1190*M1190</f>
        <v>0.00201874067428595</v>
      </c>
      <c r="M1190" s="0" t="n">
        <f aca="false">N1190</f>
        <v>0.00516921871072972</v>
      </c>
      <c r="N1190" s="0" t="n">
        <f aca="false">3600/(B1190*N$15)</f>
        <v>0.00516921871072972</v>
      </c>
      <c r="O1190" s="0" t="n">
        <f aca="false">ROUND(A1190*P$13,0)</f>
        <v>1454472</v>
      </c>
      <c r="P1190" s="0" t="n">
        <f aca="false">O1190-O1189</f>
        <v>1292</v>
      </c>
      <c r="Q1190" s="0" t="n">
        <f aca="false">F$9*(Q$23-P$13*1000/(P1190*N$16))*P$13/SUM(P$24:P1190)</f>
        <v>782.393830581537</v>
      </c>
      <c r="R1190" s="0" t="n">
        <f aca="false">F$9*((Q$23^2 - (P$13*1000/(P1190*N$16))^2)/2)/(1000*COUNT(Q$24:Q1190)/N$16)</f>
        <v>783.025219523904</v>
      </c>
    </row>
    <row r="1191" customFormat="false" ht="13.8" hidden="false" customHeight="false" outlineLevel="0" collapsed="false">
      <c r="A1191" s="0" t="n">
        <f aca="false">SUM(M$23:M1191)</f>
        <v>5.82305758156184</v>
      </c>
      <c r="B1191" s="0" t="n">
        <f aca="false">C1191*3600/1609.344</f>
        <v>69.6385038080358</v>
      </c>
      <c r="C1191" s="0" t="n">
        <f aca="false">G1191</f>
        <v>31.1311967423443</v>
      </c>
      <c r="D1191" s="0" t="n">
        <f aca="false">(C1191+C1190)/2</f>
        <v>31.1322061126815</v>
      </c>
      <c r="E1191" s="0" t="n">
        <f aca="false">F1191*$F$9</f>
        <v>7.69183600834043</v>
      </c>
      <c r="F1191" s="0" t="n">
        <f aca="false">(C1190-C1191)/0.5</f>
        <v>0.00403748134856841</v>
      </c>
      <c r="G1191" s="0" t="n">
        <f aca="false">G1190-L1190</f>
        <v>31.1311967423443</v>
      </c>
      <c r="H1191" s="0" t="n">
        <f aca="false">G1191*G1191</f>
        <v>969.151410610551</v>
      </c>
      <c r="I1191" s="0" t="n">
        <f aca="false">1000*COUNT(Q$24:Q1191)/N$16</f>
        <v>187.962664950113</v>
      </c>
      <c r="J1191" s="0" t="n">
        <f aca="false">$F$22*H1191+$E$22*G1191+$D$22</f>
        <v>743.935165855956</v>
      </c>
      <c r="K1191" s="0" t="n">
        <f aca="false">J1191/$F$9</f>
        <v>0.3904951111062</v>
      </c>
      <c r="L1191" s="0" t="n">
        <f aca="false">K1191*M1191</f>
        <v>0.00201868553043223</v>
      </c>
      <c r="M1191" s="0" t="n">
        <f aca="false">N1191</f>
        <v>0.00516955391506356</v>
      </c>
      <c r="N1191" s="0" t="n">
        <f aca="false">3600/(B1191*N$15)</f>
        <v>0.00516955391506356</v>
      </c>
      <c r="O1191" s="0" t="n">
        <f aca="false">ROUND(A1191*P$13,0)</f>
        <v>1455764</v>
      </c>
      <c r="P1191" s="0" t="n">
        <f aca="false">O1191-O1190</f>
        <v>1292</v>
      </c>
      <c r="Q1191" s="0" t="n">
        <f aca="false">F$9*(Q$23-P$13*1000/(P1191*N$16))*P$13/SUM(P$24:P1191)</f>
        <v>781.698878122167</v>
      </c>
      <c r="R1191" s="0" t="n">
        <f aca="false">F$9*((Q$23^2 - (P$13*1000/(P1191*N$16))^2)/2)/(1000*COUNT(Q$24:Q1191)/N$16)</f>
        <v>782.354821219517</v>
      </c>
    </row>
    <row r="1192" customFormat="false" ht="13.8" hidden="false" customHeight="false" outlineLevel="0" collapsed="false">
      <c r="A1192" s="0" t="n">
        <f aca="false">SUM(M$23:M1192)</f>
        <v>5.82822747071556</v>
      </c>
      <c r="B1192" s="0" t="n">
        <f aca="false">C1192*3600/1609.344</f>
        <v>69.6339881371106</v>
      </c>
      <c r="C1192" s="0" t="n">
        <f aca="false">G1192</f>
        <v>31.1291780568139</v>
      </c>
      <c r="D1192" s="0" t="n">
        <f aca="false">(C1192+C1191)/2</f>
        <v>31.1301873995791</v>
      </c>
      <c r="E1192" s="0" t="n">
        <f aca="false">F1192*$F$9</f>
        <v>7.6916258984143</v>
      </c>
      <c r="F1192" s="0" t="n">
        <f aca="false">(C1191-C1192)/0.5</f>
        <v>0.00403737106086766</v>
      </c>
      <c r="G1192" s="0" t="n">
        <f aca="false">G1191-L1191</f>
        <v>31.1291780568139</v>
      </c>
      <c r="H1192" s="0" t="n">
        <f aca="false">G1192*G1192</f>
        <v>969.025726492825</v>
      </c>
      <c r="I1192" s="0" t="n">
        <f aca="false">1000*COUNT(Q$24:Q1192)/N$16</f>
        <v>188.123591889282</v>
      </c>
      <c r="J1192" s="0" t="n">
        <f aca="false">$F$22*H1192+$E$22*G1192+$D$22</f>
        <v>743.866607113077</v>
      </c>
      <c r="K1192" s="0" t="n">
        <f aca="false">J1192/$F$9</f>
        <v>0.390459124295593</v>
      </c>
      <c r="L1192" s="0" t="n">
        <f aca="false">K1192*M1192</f>
        <v>0.00201863039166503</v>
      </c>
      <c r="M1192" s="0" t="n">
        <f aca="false">N1192</f>
        <v>0.00516988915371547</v>
      </c>
      <c r="N1192" s="0" t="n">
        <f aca="false">3600/(B1192*N$15)</f>
        <v>0.00516988915371547</v>
      </c>
      <c r="O1192" s="0" t="n">
        <f aca="false">ROUND(A1192*P$13,0)</f>
        <v>1457057</v>
      </c>
      <c r="P1192" s="0" t="n">
        <f aca="false">O1192-O1191</f>
        <v>1293</v>
      </c>
      <c r="Q1192" s="0" t="n">
        <f aca="false">F$9*(Q$23-P$13*1000/(P1192*N$16))*P$13/SUM(P$24:P1192)</f>
        <v>788.883212636572</v>
      </c>
      <c r="R1192" s="0" t="n">
        <f aca="false">F$9*((Q$23^2 - (P$13*1000/(P1192*N$16))^2)/2)/(1000*COUNT(Q$24:Q1192)/N$16)</f>
        <v>789.276975884026</v>
      </c>
    </row>
    <row r="1193" customFormat="false" ht="13.8" hidden="false" customHeight="false" outlineLevel="0" collapsed="false">
      <c r="A1193" s="0" t="n">
        <f aca="false">SUM(M$23:M1193)</f>
        <v>5.83339769514225</v>
      </c>
      <c r="B1193" s="0" t="n">
        <f aca="false">C1193*3600/1609.344</f>
        <v>69.6294725895272</v>
      </c>
      <c r="C1193" s="0" t="n">
        <f aca="false">G1193</f>
        <v>31.1271594264222</v>
      </c>
      <c r="D1193" s="0" t="n">
        <f aca="false">(C1193+C1192)/2</f>
        <v>31.1281687416181</v>
      </c>
      <c r="E1193" s="0" t="n">
        <f aca="false">F1193*$F$9</f>
        <v>7.69141580784551</v>
      </c>
      <c r="F1193" s="0" t="n">
        <f aca="false">(C1192-C1193)/0.5</f>
        <v>0.00403726078332767</v>
      </c>
      <c r="G1193" s="0" t="n">
        <f aca="false">G1192-L1192</f>
        <v>31.1271594264222</v>
      </c>
      <c r="H1193" s="0" t="n">
        <f aca="false">G1193*G1193</f>
        <v>968.900053957907</v>
      </c>
      <c r="I1193" s="0" t="n">
        <f aca="false">1000*COUNT(Q$24:Q1193)/N$16</f>
        <v>188.284518828452</v>
      </c>
      <c r="J1193" s="0" t="n">
        <f aca="false">$F$22*H1193+$E$22*G1193+$D$22</f>
        <v>743.798054197399</v>
      </c>
      <c r="K1193" s="0" t="n">
        <f aca="false">J1193/$F$9</f>
        <v>0.390423140543711</v>
      </c>
      <c r="L1193" s="0" t="n">
        <f aca="false">K1193*M1193</f>
        <v>0.00201857525798459</v>
      </c>
      <c r="M1193" s="0" t="n">
        <f aca="false">N1193</f>
        <v>0.00517022442669122</v>
      </c>
      <c r="N1193" s="0" t="n">
        <f aca="false">3600/(B1193*N$15)</f>
        <v>0.00517022442669122</v>
      </c>
      <c r="O1193" s="0" t="n">
        <f aca="false">ROUND(A1193*P$13,0)</f>
        <v>1458349</v>
      </c>
      <c r="P1193" s="0" t="n">
        <f aca="false">O1193-O1192</f>
        <v>1292</v>
      </c>
      <c r="Q1193" s="0" t="n">
        <f aca="false">F$9*(Q$23-P$13*1000/(P1193*N$16))*P$13/SUM(P$24:P1193)</f>
        <v>780.312134831024</v>
      </c>
      <c r="R1193" s="0" t="n">
        <f aca="false">F$9*((Q$23^2 - (P$13*1000/(P1193*N$16))^2)/2)/(1000*COUNT(Q$24:Q1193)/N$16)</f>
        <v>781.017462550766</v>
      </c>
    </row>
    <row r="1194" customFormat="false" ht="13.8" hidden="false" customHeight="false" outlineLevel="0" collapsed="false">
      <c r="A1194" s="0" t="n">
        <f aca="false">SUM(M$23:M1194)</f>
        <v>5.83856825487625</v>
      </c>
      <c r="B1194" s="0" t="n">
        <f aca="false">C1194*3600/1609.344</f>
        <v>69.6249571652744</v>
      </c>
      <c r="C1194" s="0" t="n">
        <f aca="false">G1194</f>
        <v>31.1251408511643</v>
      </c>
      <c r="D1194" s="0" t="n">
        <f aca="false">(C1194+C1193)/2</f>
        <v>31.1261501387933</v>
      </c>
      <c r="E1194" s="0" t="n">
        <f aca="false">F1194*$F$9</f>
        <v>7.69120573667467</v>
      </c>
      <c r="F1194" s="0" t="n">
        <f aca="false">(C1193-C1194)/0.5</f>
        <v>0.00403715051596976</v>
      </c>
      <c r="G1194" s="0" t="n">
        <f aca="false">G1193-L1193</f>
        <v>31.1251408511643</v>
      </c>
      <c r="H1194" s="0" t="n">
        <f aca="false">G1194*G1194</f>
        <v>968.774393004814</v>
      </c>
      <c r="I1194" s="0" t="n">
        <f aca="false">1000*COUNT(Q$24:Q1194)/N$16</f>
        <v>188.445445767622</v>
      </c>
      <c r="J1194" s="0" t="n">
        <f aca="false">$F$22*H1194+$E$22*G1194+$D$22</f>
        <v>743.729507108425</v>
      </c>
      <c r="K1194" s="0" t="n">
        <f aca="false">J1194/$F$9</f>
        <v>0.390387159850294</v>
      </c>
      <c r="L1194" s="0" t="n">
        <f aca="false">K1194*M1194</f>
        <v>0.00201852012939119</v>
      </c>
      <c r="M1194" s="0" t="n">
        <f aca="false">N1194</f>
        <v>0.00517055973399652</v>
      </c>
      <c r="N1194" s="0" t="n">
        <f aca="false">3600/(B1194*N$15)</f>
        <v>0.00517055973399652</v>
      </c>
      <c r="O1194" s="0" t="n">
        <f aca="false">ROUND(A1194*P$13,0)</f>
        <v>1459642</v>
      </c>
      <c r="P1194" s="0" t="n">
        <f aca="false">O1194-O1193</f>
        <v>1293</v>
      </c>
      <c r="Q1194" s="0" t="n">
        <f aca="false">F$9*(Q$23-P$13*1000/(P1194*N$16))*P$13/SUM(P$24:P1194)</f>
        <v>787.484964982798</v>
      </c>
      <c r="R1194" s="0" t="n">
        <f aca="false">F$9*((Q$23^2 - (P$13*1000/(P1194*N$16))^2)/2)/(1000*COUNT(Q$24:Q1194)/N$16)</f>
        <v>787.928936642551</v>
      </c>
    </row>
    <row r="1195" customFormat="false" ht="13.8" hidden="false" customHeight="false" outlineLevel="0" collapsed="false">
      <c r="A1195" s="0" t="n">
        <f aca="false">SUM(M$23:M1195)</f>
        <v>5.84373914995188</v>
      </c>
      <c r="B1195" s="0" t="n">
        <f aca="false">C1195*3600/1609.344</f>
        <v>69.6204418643407</v>
      </c>
      <c r="C1195" s="0" t="n">
        <f aca="false">G1195</f>
        <v>31.1231223310349</v>
      </c>
      <c r="D1195" s="0" t="n">
        <f aca="false">(C1195+C1194)/2</f>
        <v>31.1241315910996</v>
      </c>
      <c r="E1195" s="0" t="n">
        <f aca="false">F1195*$F$9</f>
        <v>7.69099568487471</v>
      </c>
      <c r="F1195" s="0" t="n">
        <f aca="false">(C1194-C1195)/0.5</f>
        <v>0.00403704025877971</v>
      </c>
      <c r="G1195" s="0" t="n">
        <f aca="false">G1194-L1194</f>
        <v>31.1231223310349</v>
      </c>
      <c r="H1195" s="0" t="n">
        <f aca="false">G1195*G1195</f>
        <v>968.648743632562</v>
      </c>
      <c r="I1195" s="0" t="n">
        <f aca="false">1000*COUNT(Q$24:Q1195)/N$16</f>
        <v>188.606372706791</v>
      </c>
      <c r="J1195" s="0" t="n">
        <f aca="false">$F$22*H1195+$E$22*G1195+$D$22</f>
        <v>743.660965845658</v>
      </c>
      <c r="K1195" s="0" t="n">
        <f aca="false">J1195/$F$9</f>
        <v>0.39035118221508</v>
      </c>
      <c r="L1195" s="0" t="n">
        <f aca="false">K1195*M1195</f>
        <v>0.00201846500588509</v>
      </c>
      <c r="M1195" s="0" t="n">
        <f aca="false">N1195</f>
        <v>0.00517089507563712</v>
      </c>
      <c r="N1195" s="0" t="n">
        <f aca="false">3600/(B1195*N$15)</f>
        <v>0.00517089507563712</v>
      </c>
      <c r="O1195" s="0" t="n">
        <f aca="false">ROUND(A1195*P$13,0)</f>
        <v>1460935</v>
      </c>
      <c r="P1195" s="0" t="n">
        <f aca="false">O1195-O1194</f>
        <v>1293</v>
      </c>
      <c r="Q1195" s="0" t="n">
        <f aca="false">F$9*(Q$23-P$13*1000/(P1195*N$16))*P$13/SUM(P$24:P1195)</f>
        <v>786.787428745246</v>
      </c>
      <c r="R1195" s="0" t="n">
        <f aca="false">F$9*((Q$23^2 - (P$13*1000/(P1195*N$16))^2)/2)/(1000*COUNT(Q$24:Q1195)/N$16)</f>
        <v>787.256642328009</v>
      </c>
    </row>
    <row r="1196" customFormat="false" ht="13.8" hidden="false" customHeight="false" outlineLevel="0" collapsed="false">
      <c r="A1196" s="0" t="n">
        <f aca="false">SUM(M$23:M1196)</f>
        <v>5.8489103804035</v>
      </c>
      <c r="B1196" s="0" t="n">
        <f aca="false">C1196*3600/1609.344</f>
        <v>69.6159266867148</v>
      </c>
      <c r="C1196" s="0" t="n">
        <f aca="false">G1196</f>
        <v>31.121103866029</v>
      </c>
      <c r="D1196" s="0" t="n">
        <f aca="false">(C1196+C1195)/2</f>
        <v>31.1221130985319</v>
      </c>
      <c r="E1196" s="0" t="n">
        <f aca="false">F1196*$F$9</f>
        <v>7.69078565247271</v>
      </c>
      <c r="F1196" s="0" t="n">
        <f aca="false">(C1195-C1196)/0.5</f>
        <v>0.00403693001177174</v>
      </c>
      <c r="G1196" s="0" t="n">
        <f aca="false">G1195-L1195</f>
        <v>31.121103866029</v>
      </c>
      <c r="H1196" s="0" t="n">
        <f aca="false">G1196*G1196</f>
        <v>968.523105840164</v>
      </c>
      <c r="I1196" s="0" t="n">
        <f aca="false">1000*COUNT(Q$24:Q1196)/N$16</f>
        <v>188.767299645961</v>
      </c>
      <c r="J1196" s="0" t="n">
        <f aca="false">$F$22*H1196+$E$22*G1196+$D$22</f>
        <v>743.592430408601</v>
      </c>
      <c r="K1196" s="0" t="n">
        <f aca="false">J1196/$F$9</f>
        <v>0.39031520763781</v>
      </c>
      <c r="L1196" s="0" t="n">
        <f aca="false">K1196*M1196</f>
        <v>0.00201840988746655</v>
      </c>
      <c r="M1196" s="0" t="n">
        <f aca="false">N1196</f>
        <v>0.00517123045161878</v>
      </c>
      <c r="N1196" s="0" t="n">
        <f aca="false">3600/(B1196*N$15)</f>
        <v>0.00517123045161878</v>
      </c>
      <c r="O1196" s="0" t="n">
        <f aca="false">ROUND(A1196*P$13,0)</f>
        <v>1462228</v>
      </c>
      <c r="P1196" s="0" t="n">
        <f aca="false">O1196-O1195</f>
        <v>1293</v>
      </c>
      <c r="Q1196" s="0" t="n">
        <f aca="false">F$9*(Q$23-P$13*1000/(P1196*N$16))*P$13/SUM(P$24:P1196)</f>
        <v>786.091127137496</v>
      </c>
      <c r="R1196" s="0" t="n">
        <f aca="false">F$9*((Q$23^2 - (P$13*1000/(P1196*N$16))^2)/2)/(1000*COUNT(Q$24:Q1196)/N$16)</f>
        <v>786.585494295334</v>
      </c>
    </row>
    <row r="1197" customFormat="false" ht="13.8" hidden="false" customHeight="false" outlineLevel="0" collapsed="false">
      <c r="A1197" s="0" t="n">
        <f aca="false">SUM(M$23:M1197)</f>
        <v>5.85408194626545</v>
      </c>
      <c r="B1197" s="0" t="n">
        <f aca="false">C1197*3600/1609.344</f>
        <v>69.6114116323853</v>
      </c>
      <c r="C1197" s="0" t="n">
        <f aca="false">G1197</f>
        <v>31.1190854561415</v>
      </c>
      <c r="D1197" s="0" t="n">
        <f aca="false">(C1197+C1196)/2</f>
        <v>31.1200946610853</v>
      </c>
      <c r="E1197" s="0" t="n">
        <f aca="false">F1197*$F$9</f>
        <v>7.69057563944158</v>
      </c>
      <c r="F1197" s="0" t="n">
        <f aca="false">(C1196-C1197)/0.5</f>
        <v>0.00403681977493164</v>
      </c>
      <c r="G1197" s="0" t="n">
        <f aca="false">G1196-L1196</f>
        <v>31.1190854561415</v>
      </c>
      <c r="H1197" s="0" t="n">
        <f aca="false">G1197*G1197</f>
        <v>968.397479626639</v>
      </c>
      <c r="I1197" s="0" t="n">
        <f aca="false">1000*COUNT(Q$24:Q1197)/N$16</f>
        <v>188.92822658513</v>
      </c>
      <c r="J1197" s="0" t="n">
        <f aca="false">$F$22*H1197+$E$22*G1197+$D$22</f>
        <v>743.523900796758</v>
      </c>
      <c r="K1197" s="0" t="n">
        <f aca="false">J1197/$F$9</f>
        <v>0.390279236118222</v>
      </c>
      <c r="L1197" s="0" t="n">
        <f aca="false">K1197*M1197</f>
        <v>0.00201835477413584</v>
      </c>
      <c r="M1197" s="0" t="n">
        <f aca="false">N1197</f>
        <v>0.00517156586194723</v>
      </c>
      <c r="N1197" s="0" t="n">
        <f aca="false">3600/(B1197*N$15)</f>
        <v>0.00517156586194723</v>
      </c>
      <c r="O1197" s="0" t="n">
        <f aca="false">ROUND(A1197*P$13,0)</f>
        <v>1463520</v>
      </c>
      <c r="P1197" s="0" t="n">
        <f aca="false">O1197-O1196</f>
        <v>1292</v>
      </c>
      <c r="Q1197" s="0" t="n">
        <f aca="false">F$9*(Q$23-P$13*1000/(P1197*N$16))*P$13/SUM(P$24:P1197)</f>
        <v>777.552824933593</v>
      </c>
      <c r="R1197" s="0" t="n">
        <f aca="false">F$9*((Q$23^2 - (P$13*1000/(P1197*N$16))^2)/2)/(1000*COUNT(Q$24:Q1197)/N$16)</f>
        <v>778.356414978191</v>
      </c>
    </row>
    <row r="1198" customFormat="false" ht="13.8" hidden="false" customHeight="false" outlineLevel="0" collapsed="false">
      <c r="A1198" s="0" t="n">
        <f aca="false">SUM(M$23:M1198)</f>
        <v>5.85925384757208</v>
      </c>
      <c r="B1198" s="0" t="n">
        <f aca="false">C1198*3600/1609.344</f>
        <v>69.6068967013408</v>
      </c>
      <c r="C1198" s="0" t="n">
        <f aca="false">G1198</f>
        <v>31.1170671013674</v>
      </c>
      <c r="D1198" s="0" t="n">
        <f aca="false">(C1198+C1197)/2</f>
        <v>31.1180762787545</v>
      </c>
      <c r="E1198" s="0" t="n">
        <f aca="false">F1198*$F$9</f>
        <v>7.6903656458084</v>
      </c>
      <c r="F1198" s="0" t="n">
        <f aca="false">(C1197-C1198)/0.5</f>
        <v>0.00403670954827362</v>
      </c>
      <c r="G1198" s="0" t="n">
        <f aca="false">G1197-L1197</f>
        <v>31.1170671013674</v>
      </c>
      <c r="H1198" s="0" t="n">
        <f aca="false">G1198*G1198</f>
        <v>968.271864991</v>
      </c>
      <c r="I1198" s="0" t="n">
        <f aca="false">1000*COUNT(Q$24:Q1198)/N$16</f>
        <v>189.0891535243</v>
      </c>
      <c r="J1198" s="0" t="n">
        <f aca="false">$F$22*H1198+$E$22*G1198+$D$22</f>
        <v>743.455377009631</v>
      </c>
      <c r="K1198" s="0" t="n">
        <f aca="false">J1198/$F$9</f>
        <v>0.390243267656056</v>
      </c>
      <c r="L1198" s="0" t="n">
        <f aca="false">K1198*M1198</f>
        <v>0.00201829966589322</v>
      </c>
      <c r="M1198" s="0" t="n">
        <f aca="false">N1198</f>
        <v>0.00517190130662822</v>
      </c>
      <c r="N1198" s="0" t="n">
        <f aca="false">3600/(B1198*N$15)</f>
        <v>0.00517190130662822</v>
      </c>
      <c r="O1198" s="0" t="n">
        <f aca="false">ROUND(A1198*P$13,0)</f>
        <v>1464813</v>
      </c>
      <c r="P1198" s="0" t="n">
        <f aca="false">O1198-O1197</f>
        <v>1293</v>
      </c>
      <c r="Q1198" s="0" t="n">
        <f aca="false">F$9*(Q$23-P$13*1000/(P1198*N$16))*P$13/SUM(P$24:P1198)</f>
        <v>784.702750863406</v>
      </c>
      <c r="R1198" s="0" t="n">
        <f aca="false">F$9*((Q$23^2 - (P$13*1000/(P1198*N$16))^2)/2)/(1000*COUNT(Q$24:Q1198)/N$16)</f>
        <v>785.246625368874</v>
      </c>
    </row>
    <row r="1199" customFormat="false" ht="13.8" hidden="false" customHeight="false" outlineLevel="0" collapsed="false">
      <c r="A1199" s="0" t="n">
        <f aca="false">SUM(M$23:M1199)</f>
        <v>5.86442608435775</v>
      </c>
      <c r="B1199" s="0" t="n">
        <f aca="false">C1199*3600/1609.344</f>
        <v>69.6023818935699</v>
      </c>
      <c r="C1199" s="0" t="n">
        <f aca="false">G1199</f>
        <v>31.1150488017015</v>
      </c>
      <c r="D1199" s="0" t="n">
        <f aca="false">(C1199+C1198)/2</f>
        <v>31.1160579515344</v>
      </c>
      <c r="E1199" s="0" t="n">
        <f aca="false">F1199*$F$9</f>
        <v>7.69015567154611</v>
      </c>
      <c r="F1199" s="0" t="n">
        <f aca="false">(C1198-C1199)/0.5</f>
        <v>0.00403659933178346</v>
      </c>
      <c r="G1199" s="0" t="n">
        <f aca="false">G1198-L1198</f>
        <v>31.1150488017015</v>
      </c>
      <c r="H1199" s="0" t="n">
        <f aca="false">G1199*G1199</f>
        <v>968.146261932265</v>
      </c>
      <c r="I1199" s="0" t="n">
        <f aca="false">1000*COUNT(Q$24:Q1199)/N$16</f>
        <v>189.25008046347</v>
      </c>
      <c r="J1199" s="0" t="n">
        <f aca="false">$F$22*H1199+$E$22*G1199+$D$22</f>
        <v>743.386859046726</v>
      </c>
      <c r="K1199" s="0" t="n">
        <f aca="false">J1199/$F$9</f>
        <v>0.39020730225105</v>
      </c>
      <c r="L1199" s="0" t="n">
        <f aca="false">K1199*M1199</f>
        <v>0.00201824456273896</v>
      </c>
      <c r="M1199" s="0" t="n">
        <f aca="false">N1199</f>
        <v>0.0051722367856675</v>
      </c>
      <c r="N1199" s="0" t="n">
        <f aca="false">3600/(B1199*N$15)</f>
        <v>0.0051722367856675</v>
      </c>
      <c r="O1199" s="0" t="n">
        <f aca="false">ROUND(A1199*P$13,0)</f>
        <v>1466107</v>
      </c>
      <c r="P1199" s="0" t="n">
        <f aca="false">O1199-O1198</f>
        <v>1294</v>
      </c>
      <c r="Q1199" s="0" t="n">
        <f aca="false">F$9*(Q$23-P$13*1000/(P1199*N$16))*P$13/SUM(P$24:P1199)</f>
        <v>791.827412601367</v>
      </c>
      <c r="R1199" s="0" t="n">
        <f aca="false">F$9*((Q$23^2 - (P$13*1000/(P1199*N$16))^2)/2)/(1000*COUNT(Q$24:Q1199)/N$16)</f>
        <v>792.107629377326</v>
      </c>
    </row>
    <row r="1200" customFormat="false" ht="13.8" hidden="false" customHeight="false" outlineLevel="0" collapsed="false">
      <c r="A1200" s="0" t="n">
        <f aca="false">SUM(M$23:M1200)</f>
        <v>5.86959865665682</v>
      </c>
      <c r="B1200" s="0" t="n">
        <f aca="false">C1200*3600/1609.344</f>
        <v>69.5978672090613</v>
      </c>
      <c r="C1200" s="0" t="n">
        <f aca="false">G1200</f>
        <v>31.1130305571388</v>
      </c>
      <c r="D1200" s="0" t="n">
        <f aca="false">(C1200+C1199)/2</f>
        <v>31.1140396794201</v>
      </c>
      <c r="E1200" s="0" t="n">
        <f aca="false">F1200*$F$9</f>
        <v>7.68994571668176</v>
      </c>
      <c r="F1200" s="0" t="n">
        <f aca="false">(C1199-C1200)/0.5</f>
        <v>0.00403648912547538</v>
      </c>
      <c r="G1200" s="0" t="n">
        <f aca="false">G1199-L1199</f>
        <v>31.1130305571388</v>
      </c>
      <c r="H1200" s="0" t="n">
        <f aca="false">G1200*G1200</f>
        <v>968.02067044945</v>
      </c>
      <c r="I1200" s="0" t="n">
        <f aca="false">1000*COUNT(Q$24:Q1200)/N$16</f>
        <v>189.411007402639</v>
      </c>
      <c r="J1200" s="0" t="n">
        <f aca="false">$F$22*H1200+$E$22*G1200+$D$22</f>
        <v>743.318346907544</v>
      </c>
      <c r="K1200" s="0" t="n">
        <f aca="false">J1200/$F$9</f>
        <v>0.390171339902945</v>
      </c>
      <c r="L1200" s="0" t="n">
        <f aca="false">K1200*M1200</f>
        <v>0.00201818946467332</v>
      </c>
      <c r="M1200" s="0" t="n">
        <f aca="false">N1200</f>
        <v>0.00517257229907082</v>
      </c>
      <c r="N1200" s="0" t="n">
        <f aca="false">3600/(B1200*N$15)</f>
        <v>0.00517257229907082</v>
      </c>
      <c r="O1200" s="0" t="n">
        <f aca="false">ROUND(A1200*P$13,0)</f>
        <v>1467400</v>
      </c>
      <c r="P1200" s="0" t="n">
        <f aca="false">O1200-O1199</f>
        <v>1293</v>
      </c>
      <c r="Q1200" s="0" t="n">
        <f aca="false">F$9*(Q$23-P$13*1000/(P1200*N$16))*P$13/SUM(P$24:P1200)</f>
        <v>783.318201677426</v>
      </c>
      <c r="R1200" s="0" t="n">
        <f aca="false">F$9*((Q$23^2 - (P$13*1000/(P1200*N$16))^2)/2)/(1000*COUNT(Q$24:Q1200)/N$16)</f>
        <v>783.912306549215</v>
      </c>
    </row>
    <row r="1201" customFormat="false" ht="13.8" hidden="false" customHeight="false" outlineLevel="0" collapsed="false">
      <c r="A1201" s="0" t="n">
        <f aca="false">SUM(M$23:M1201)</f>
        <v>5.87477156450366</v>
      </c>
      <c r="B1201" s="0" t="n">
        <f aca="false">C1201*3600/1609.344</f>
        <v>69.5933526478035</v>
      </c>
      <c r="C1201" s="0" t="n">
        <f aca="false">G1201</f>
        <v>31.1110123676741</v>
      </c>
      <c r="D1201" s="0" t="n">
        <f aca="false">(C1201+C1200)/2</f>
        <v>31.1120214624064</v>
      </c>
      <c r="E1201" s="0" t="n">
        <f aca="false">F1201*$F$9</f>
        <v>7.68973578121537</v>
      </c>
      <c r="F1201" s="0" t="n">
        <f aca="false">(C1200-C1201)/0.5</f>
        <v>0.00403637892934938</v>
      </c>
      <c r="G1201" s="0" t="n">
        <f aca="false">G1200-L1200</f>
        <v>31.1110123676741</v>
      </c>
      <c r="H1201" s="0" t="n">
        <f aca="false">G1201*G1201</f>
        <v>967.89509054157</v>
      </c>
      <c r="I1201" s="0" t="n">
        <f aca="false">1000*COUNT(Q$24:Q1201)/N$16</f>
        <v>189.571934341809</v>
      </c>
      <c r="J1201" s="0" t="n">
        <f aca="false">$F$22*H1201+$E$22*G1201+$D$22</f>
        <v>743.249840591589</v>
      </c>
      <c r="K1201" s="0" t="n">
        <f aca="false">J1201/$F$9</f>
        <v>0.39013538061148</v>
      </c>
      <c r="L1201" s="0" t="n">
        <f aca="false">K1201*M1201</f>
        <v>0.00201813437169657</v>
      </c>
      <c r="M1201" s="0" t="n">
        <f aca="false">N1201</f>
        <v>0.00517290784684394</v>
      </c>
      <c r="N1201" s="0" t="n">
        <f aca="false">3600/(B1201*N$15)</f>
        <v>0.00517290784684394</v>
      </c>
      <c r="O1201" s="0" t="n">
        <f aca="false">ROUND(A1201*P$13,0)</f>
        <v>1468693</v>
      </c>
      <c r="P1201" s="0" t="n">
        <f aca="false">O1201-O1200</f>
        <v>1293</v>
      </c>
      <c r="Q1201" s="0" t="n">
        <f aca="false">F$9*(Q$23-P$13*1000/(P1201*N$16))*P$13/SUM(P$24:P1201)</f>
        <v>782.628024324097</v>
      </c>
      <c r="R1201" s="0" t="n">
        <f aca="false">F$9*((Q$23^2 - (P$13*1000/(P1201*N$16))^2)/2)/(1000*COUNT(Q$24:Q1201)/N$16)</f>
        <v>783.246846187119</v>
      </c>
    </row>
    <row r="1202" customFormat="false" ht="13.8" hidden="false" customHeight="false" outlineLevel="0" collapsed="false">
      <c r="A1202" s="0" t="n">
        <f aca="false">SUM(M$23:M1202)</f>
        <v>5.87994480793265</v>
      </c>
      <c r="B1202" s="0" t="n">
        <f aca="false">C1202*3600/1609.344</f>
        <v>69.5888382097852</v>
      </c>
      <c r="C1202" s="0" t="n">
        <f aca="false">G1202</f>
        <v>31.1089942333024</v>
      </c>
      <c r="D1202" s="0" t="n">
        <f aca="false">(C1202+C1201)/2</f>
        <v>31.1100033004882</v>
      </c>
      <c r="E1202" s="0" t="n">
        <f aca="false">F1202*$F$9</f>
        <v>7.68952586511986</v>
      </c>
      <c r="F1202" s="0" t="n">
        <f aca="false">(C1201-C1202)/0.5</f>
        <v>0.00403626874339125</v>
      </c>
      <c r="G1202" s="0" t="n">
        <f aca="false">G1201-L1201</f>
        <v>31.1089942333024</v>
      </c>
      <c r="H1202" s="0" t="n">
        <f aca="false">G1202*G1202</f>
        <v>967.769522207641</v>
      </c>
      <c r="I1202" s="0" t="n">
        <f aca="false">1000*COUNT(Q$24:Q1202)/N$16</f>
        <v>189.732861280978</v>
      </c>
      <c r="J1202" s="0" t="n">
        <f aca="false">$F$22*H1202+$E$22*G1202+$D$22</f>
        <v>743.181340098366</v>
      </c>
      <c r="K1202" s="0" t="n">
        <f aca="false">J1202/$F$9</f>
        <v>0.390099424376394</v>
      </c>
      <c r="L1202" s="0" t="n">
        <f aca="false">K1202*M1202</f>
        <v>0.00201807928380898</v>
      </c>
      <c r="M1202" s="0" t="n">
        <f aca="false">N1202</f>
        <v>0.00517324342899259</v>
      </c>
      <c r="N1202" s="0" t="n">
        <f aca="false">3600/(B1202*N$15)</f>
        <v>0.00517324342899259</v>
      </c>
      <c r="O1202" s="0" t="n">
        <f aca="false">ROUND(A1202*P$13,0)</f>
        <v>1469986</v>
      </c>
      <c r="P1202" s="0" t="n">
        <f aca="false">O1202-O1201</f>
        <v>1293</v>
      </c>
      <c r="Q1202" s="0" t="n">
        <f aca="false">F$9*(Q$23-P$13*1000/(P1202*N$16))*P$13/SUM(P$24:P1202)</f>
        <v>781.939062123033</v>
      </c>
      <c r="R1202" s="0" t="n">
        <f aca="false">F$9*((Q$23^2 - (P$13*1000/(P1202*N$16))^2)/2)/(1000*COUNT(Q$24:Q1202)/N$16)</f>
        <v>782.582514680599</v>
      </c>
    </row>
    <row r="1203" customFormat="false" ht="13.8" hidden="false" customHeight="false" outlineLevel="0" collapsed="false">
      <c r="A1203" s="0" t="n">
        <f aca="false">SUM(M$23:M1203)</f>
        <v>5.88511838697818</v>
      </c>
      <c r="B1203" s="0" t="n">
        <f aca="false">C1203*3600/1609.344</f>
        <v>69.584323894995</v>
      </c>
      <c r="C1203" s="0" t="n">
        <f aca="false">G1203</f>
        <v>31.1069761540186</v>
      </c>
      <c r="D1203" s="0" t="n">
        <f aca="false">(C1203+C1202)/2</f>
        <v>31.1079851936605</v>
      </c>
      <c r="E1203" s="0" t="n">
        <f aca="false">F1203*$F$9</f>
        <v>7.6893159684223</v>
      </c>
      <c r="F1203" s="0" t="n">
        <f aca="false">(C1202-C1203)/0.5</f>
        <v>0.00403615856761519</v>
      </c>
      <c r="G1203" s="0" t="n">
        <f aca="false">G1202-L1202</f>
        <v>31.1069761540186</v>
      </c>
      <c r="H1203" s="0" t="n">
        <f aca="false">G1203*G1203</f>
        <v>967.64396544668</v>
      </c>
      <c r="I1203" s="0" t="n">
        <f aca="false">1000*COUNT(Q$24:Q1203)/N$16</f>
        <v>189.893788220148</v>
      </c>
      <c r="J1203" s="0" t="n">
        <f aca="false">$F$22*H1203+$E$22*G1203+$D$22</f>
        <v>743.112845427377</v>
      </c>
      <c r="K1203" s="0" t="n">
        <f aca="false">J1203/$F$9</f>
        <v>0.390063471197427</v>
      </c>
      <c r="L1203" s="0" t="n">
        <f aca="false">K1203*M1203</f>
        <v>0.0020180242010108</v>
      </c>
      <c r="M1203" s="0" t="n">
        <f aca="false">N1203</f>
        <v>0.00517357904552255</v>
      </c>
      <c r="N1203" s="0" t="n">
        <f aca="false">3600/(B1203*N$15)</f>
        <v>0.00517357904552255</v>
      </c>
      <c r="O1203" s="0" t="n">
        <f aca="false">ROUND(A1203*P$13,0)</f>
        <v>1471280</v>
      </c>
      <c r="P1203" s="0" t="n">
        <f aca="false">O1203-O1202</f>
        <v>1294</v>
      </c>
      <c r="Q1203" s="0" t="n">
        <f aca="false">F$9*(Q$23-P$13*1000/(P1203*N$16))*P$13/SUM(P$24:P1203)</f>
        <v>789.041085867185</v>
      </c>
      <c r="R1203" s="0" t="n">
        <f aca="false">F$9*((Q$23^2 - (P$13*1000/(P1203*N$16))^2)/2)/(1000*COUNT(Q$24:Q1203)/N$16)</f>
        <v>789.422518769268</v>
      </c>
    </row>
    <row r="1204" customFormat="false" ht="13.8" hidden="false" customHeight="false" outlineLevel="0" collapsed="false">
      <c r="A1204" s="0" t="n">
        <f aca="false">SUM(M$23:M1204)</f>
        <v>5.89029230167462</v>
      </c>
      <c r="B1204" s="0" t="n">
        <f aca="false">C1204*3600/1609.344</f>
        <v>69.5798097034215</v>
      </c>
      <c r="C1204" s="0" t="n">
        <f aca="false">G1204</f>
        <v>31.1049581298176</v>
      </c>
      <c r="D1204" s="0" t="n">
        <f aca="false">(C1204+C1203)/2</f>
        <v>31.1059671419181</v>
      </c>
      <c r="E1204" s="0" t="n">
        <f aca="false">F1204*$F$9</f>
        <v>7.68910609112269</v>
      </c>
      <c r="F1204" s="0" t="n">
        <f aca="false">(C1203-C1204)/0.5</f>
        <v>0.00403604840202121</v>
      </c>
      <c r="G1204" s="0" t="n">
        <f aca="false">G1203-L1203</f>
        <v>31.1049581298176</v>
      </c>
      <c r="H1204" s="0" t="n">
        <f aca="false">G1204*G1204</f>
        <v>967.518420257704</v>
      </c>
      <c r="I1204" s="0" t="n">
        <f aca="false">1000*COUNT(Q$24:Q1204)/N$16</f>
        <v>190.054715159318</v>
      </c>
      <c r="J1204" s="0" t="n">
        <f aca="false">$F$22*H1204+$E$22*G1204+$D$22</f>
        <v>743.044356578126</v>
      </c>
      <c r="K1204" s="0" t="n">
        <f aca="false">J1204/$F$9</f>
        <v>0.390027521074318</v>
      </c>
      <c r="L1204" s="0" t="n">
        <f aca="false">K1204*M1204</f>
        <v>0.0020179691233023</v>
      </c>
      <c r="M1204" s="0" t="n">
        <f aca="false">N1204</f>
        <v>0.00517391469643955</v>
      </c>
      <c r="N1204" s="0" t="n">
        <f aca="false">3600/(B1204*N$15)</f>
        <v>0.00517391469643955</v>
      </c>
      <c r="O1204" s="0" t="n">
        <f aca="false">ROUND(A1204*P$13,0)</f>
        <v>1472573</v>
      </c>
      <c r="P1204" s="0" t="n">
        <f aca="false">O1204-O1203</f>
        <v>1293</v>
      </c>
      <c r="Q1204" s="0" t="n">
        <f aca="false">F$9*(Q$23-P$13*1000/(P1204*N$16))*P$13/SUM(P$24:P1204)</f>
        <v>780.56423986266</v>
      </c>
      <c r="R1204" s="0" t="n">
        <f aca="false">F$9*((Q$23^2 - (P$13*1000/(P1204*N$16))^2)/2)/(1000*COUNT(Q$24:Q1204)/N$16)</f>
        <v>781.257226764121</v>
      </c>
    </row>
    <row r="1205" customFormat="false" ht="13.8" hidden="false" customHeight="false" outlineLevel="0" collapsed="false">
      <c r="A1205" s="0" t="n">
        <f aca="false">SUM(M$23:M1205)</f>
        <v>5.89546655205637</v>
      </c>
      <c r="B1205" s="0" t="n">
        <f aca="false">C1205*3600/1609.344</f>
        <v>69.5752956350534</v>
      </c>
      <c r="C1205" s="0" t="n">
        <f aca="false">G1205</f>
        <v>31.1029401606943</v>
      </c>
      <c r="D1205" s="0" t="n">
        <f aca="false">(C1205+C1204)/2</f>
        <v>31.1039491452559</v>
      </c>
      <c r="E1205" s="0" t="n">
        <f aca="false">F1205*$F$9</f>
        <v>7.68889623320749</v>
      </c>
      <c r="F1205" s="0" t="n">
        <f aca="false">(C1204-C1205)/0.5</f>
        <v>0.0040359382466022</v>
      </c>
      <c r="G1205" s="0" t="n">
        <f aca="false">G1204-L1204</f>
        <v>31.1029401606943</v>
      </c>
      <c r="H1205" s="0" t="n">
        <f aca="false">G1205*G1205</f>
        <v>967.392886639728</v>
      </c>
      <c r="I1205" s="0" t="n">
        <f aca="false">1000*COUNT(Q$24:Q1205)/N$16</f>
        <v>190.215642098487</v>
      </c>
      <c r="J1205" s="0" t="n">
        <f aca="false">$F$22*H1205+$E$22*G1205+$D$22</f>
        <v>742.975873550117</v>
      </c>
      <c r="K1205" s="0" t="n">
        <f aca="false">J1205/$F$9</f>
        <v>0.389991574006806</v>
      </c>
      <c r="L1205" s="0" t="n">
        <f aca="false">K1205*M1205</f>
        <v>0.00201791405068375</v>
      </c>
      <c r="M1205" s="0" t="n">
        <f aca="false">N1205</f>
        <v>0.00517425038174937</v>
      </c>
      <c r="N1205" s="0" t="n">
        <f aca="false">3600/(B1205*N$15)</f>
        <v>0.00517425038174937</v>
      </c>
      <c r="O1205" s="0" t="n">
        <f aca="false">ROUND(A1205*P$13,0)</f>
        <v>1473867</v>
      </c>
      <c r="P1205" s="0" t="n">
        <f aca="false">O1205-O1204</f>
        <v>1294</v>
      </c>
      <c r="Q1205" s="0" t="n">
        <f aca="false">F$9*(Q$23-P$13*1000/(P1205*N$16))*P$13/SUM(P$24:P1205)</f>
        <v>787.654995672227</v>
      </c>
      <c r="R1205" s="0" t="n">
        <f aca="false">F$9*((Q$23^2 - (P$13*1000/(P1205*N$16))^2)/2)/(1000*COUNT(Q$24:Q1205)/N$16)</f>
        <v>788.086778466782</v>
      </c>
    </row>
    <row r="1206" customFormat="false" ht="13.8" hidden="false" customHeight="false" outlineLevel="0" collapsed="false">
      <c r="A1206" s="0" t="n">
        <f aca="false">SUM(M$23:M1206)</f>
        <v>5.90064113815782</v>
      </c>
      <c r="B1206" s="0" t="n">
        <f aca="false">C1206*3600/1609.344</f>
        <v>69.5707816898792</v>
      </c>
      <c r="C1206" s="0" t="n">
        <f aca="false">G1206</f>
        <v>31.1009222466436</v>
      </c>
      <c r="D1206" s="0" t="n">
        <f aca="false">(C1206+C1205)/2</f>
        <v>31.1019312036689</v>
      </c>
      <c r="E1206" s="0" t="n">
        <f aca="false">F1206*$F$9</f>
        <v>7.68868639469025</v>
      </c>
      <c r="F1206" s="0" t="n">
        <f aca="false">(C1205-C1206)/0.5</f>
        <v>0.00403582810136527</v>
      </c>
      <c r="G1206" s="0" t="n">
        <f aca="false">G1205-L1205</f>
        <v>31.1009222466436</v>
      </c>
      <c r="H1206" s="0" t="n">
        <f aca="false">G1206*G1206</f>
        <v>967.26736459177</v>
      </c>
      <c r="I1206" s="0" t="n">
        <f aca="false">1000*COUNT(Q$24:Q1206)/N$16</f>
        <v>190.376569037657</v>
      </c>
      <c r="J1206" s="0" t="n">
        <f aca="false">$F$22*H1206+$E$22*G1206+$D$22</f>
        <v>742.907396342853</v>
      </c>
      <c r="K1206" s="0" t="n">
        <f aca="false">J1206/$F$9</f>
        <v>0.389955629994632</v>
      </c>
      <c r="L1206" s="0" t="n">
        <f aca="false">K1206*M1206</f>
        <v>0.00201785898315542</v>
      </c>
      <c r="M1206" s="0" t="n">
        <f aca="false">N1206</f>
        <v>0.00517458610145775</v>
      </c>
      <c r="N1206" s="0" t="n">
        <f aca="false">3600/(B1206*N$15)</f>
        <v>0.00517458610145775</v>
      </c>
      <c r="O1206" s="0" t="n">
        <f aca="false">ROUND(A1206*P$13,0)</f>
        <v>1475160</v>
      </c>
      <c r="P1206" s="0" t="n">
        <f aca="false">O1206-O1205</f>
        <v>1293</v>
      </c>
      <c r="Q1206" s="0" t="n">
        <f aca="false">F$9*(Q$23-P$13*1000/(P1206*N$16))*P$13/SUM(P$24:P1206)</f>
        <v>779.19424360189</v>
      </c>
      <c r="R1206" s="0" t="n">
        <f aca="false">F$9*((Q$23^2 - (P$13*1000/(P1206*N$16))^2)/2)/(1000*COUNT(Q$24:Q1206)/N$16)</f>
        <v>779.936419956405</v>
      </c>
    </row>
    <row r="1207" customFormat="false" ht="13.8" hidden="false" customHeight="false" outlineLevel="0" collapsed="false">
      <c r="A1207" s="0" t="n">
        <f aca="false">SUM(M$23:M1207)</f>
        <v>5.90581606001339</v>
      </c>
      <c r="B1207" s="0" t="n">
        <f aca="false">C1207*3600/1609.344</f>
        <v>69.5662678678875</v>
      </c>
      <c r="C1207" s="0" t="n">
        <f aca="false">G1207</f>
        <v>31.0989043876604</v>
      </c>
      <c r="D1207" s="0" t="n">
        <f aca="false">(C1207+C1206)/2</f>
        <v>31.099913317152</v>
      </c>
      <c r="E1207" s="0" t="n">
        <f aca="false">F1207*$F$9</f>
        <v>7.68847657557096</v>
      </c>
      <c r="F1207" s="0" t="n">
        <f aca="false">(C1206-C1207)/0.5</f>
        <v>0.00403571796631042</v>
      </c>
      <c r="G1207" s="0" t="n">
        <f aca="false">G1206-L1206</f>
        <v>31.0989043876604</v>
      </c>
      <c r="H1207" s="0" t="n">
        <f aca="false">G1207*G1207</f>
        <v>967.141854112845</v>
      </c>
      <c r="I1207" s="0" t="n">
        <f aca="false">1000*COUNT(Q$24:Q1207)/N$16</f>
        <v>190.537495976827</v>
      </c>
      <c r="J1207" s="0" t="n">
        <f aca="false">$F$22*H1207+$E$22*G1207+$D$22</f>
        <v>742.838924955838</v>
      </c>
      <c r="K1207" s="0" t="n">
        <f aca="false">J1207/$F$9</f>
        <v>0.389919689037533</v>
      </c>
      <c r="L1207" s="0" t="n">
        <f aca="false">K1207*M1207</f>
        <v>0.00201780392071757</v>
      </c>
      <c r="M1207" s="0" t="n">
        <f aca="false">N1207</f>
        <v>0.00517492185557046</v>
      </c>
      <c r="N1207" s="0" t="n">
        <f aca="false">3600/(B1207*N$15)</f>
        <v>0.00517492185557046</v>
      </c>
      <c r="O1207" s="0" t="n">
        <f aca="false">ROUND(A1207*P$13,0)</f>
        <v>1476454</v>
      </c>
      <c r="P1207" s="0" t="n">
        <f aca="false">O1207-O1206</f>
        <v>1294</v>
      </c>
      <c r="Q1207" s="0" t="n">
        <f aca="false">F$9*(Q$23-P$13*1000/(P1207*N$16))*P$13/SUM(P$24:P1207)</f>
        <v>786.273766762626</v>
      </c>
      <c r="R1207" s="0" t="n">
        <f aca="false">F$9*((Q$23^2 - (P$13*1000/(P1207*N$16))^2)/2)/(1000*COUNT(Q$24:Q1207)/N$16)</f>
        <v>786.755550800453</v>
      </c>
    </row>
    <row r="1208" customFormat="false" ht="13.8" hidden="false" customHeight="false" outlineLevel="0" collapsed="false">
      <c r="A1208" s="0" t="n">
        <f aca="false">SUM(M$23:M1208)</f>
        <v>5.91099131765749</v>
      </c>
      <c r="B1208" s="0" t="n">
        <f aca="false">C1208*3600/1609.344</f>
        <v>69.561754169067</v>
      </c>
      <c r="C1208" s="0" t="n">
        <f aca="false">G1208</f>
        <v>31.0968865837397</v>
      </c>
      <c r="D1208" s="0" t="n">
        <f aca="false">(C1208+C1207)/2</f>
        <v>31.0978954857001</v>
      </c>
      <c r="E1208" s="0" t="n">
        <f aca="false">F1208*$F$9</f>
        <v>7.68826677584962</v>
      </c>
      <c r="F1208" s="0" t="n">
        <f aca="false">(C1207-C1208)/0.5</f>
        <v>0.00403560784143764</v>
      </c>
      <c r="G1208" s="0" t="n">
        <f aca="false">G1207-L1207</f>
        <v>31.0968865837397</v>
      </c>
      <c r="H1208" s="0" t="n">
        <f aca="false">G1208*G1208</f>
        <v>967.016355201971</v>
      </c>
      <c r="I1208" s="0" t="n">
        <f aca="false">1000*COUNT(Q$24:Q1208)/N$16</f>
        <v>190.698422915996</v>
      </c>
      <c r="J1208" s="0" t="n">
        <f aca="false">$F$22*H1208+$E$22*G1208+$D$22</f>
        <v>742.770459388577</v>
      </c>
      <c r="K1208" s="0" t="n">
        <f aca="false">J1208/$F$9</f>
        <v>0.389883751135251</v>
      </c>
      <c r="L1208" s="0" t="n">
        <f aca="false">K1208*M1208</f>
        <v>0.00201774886337046</v>
      </c>
      <c r="M1208" s="0" t="n">
        <f aca="false">N1208</f>
        <v>0.00517525764409326</v>
      </c>
      <c r="N1208" s="0" t="n">
        <f aca="false">3600/(B1208*N$15)</f>
        <v>0.00517525764409326</v>
      </c>
      <c r="O1208" s="0" t="n">
        <f aca="false">ROUND(A1208*P$13,0)</f>
        <v>1477748</v>
      </c>
      <c r="P1208" s="0" t="n">
        <f aca="false">O1208-O1207</f>
        <v>1294</v>
      </c>
      <c r="Q1208" s="0" t="n">
        <f aca="false">F$9*(Q$23-P$13*1000/(P1208*N$16))*P$13/SUM(P$24:P1208)</f>
        <v>785.584701284097</v>
      </c>
      <c r="R1208" s="0" t="n">
        <f aca="false">F$9*((Q$23^2 - (P$13*1000/(P1208*N$16))^2)/2)/(1000*COUNT(Q$24:Q1208)/N$16)</f>
        <v>786.0916220656</v>
      </c>
    </row>
    <row r="1209" customFormat="false" ht="13.8" hidden="false" customHeight="false" outlineLevel="0" collapsed="false">
      <c r="A1209" s="0" t="n">
        <f aca="false">SUM(M$23:M1209)</f>
        <v>5.91616691112452</v>
      </c>
      <c r="B1209" s="0" t="n">
        <f aca="false">C1209*3600/1609.344</f>
        <v>69.5572405934063</v>
      </c>
      <c r="C1209" s="0" t="n">
        <f aca="false">G1209</f>
        <v>31.0948688348763</v>
      </c>
      <c r="D1209" s="0" t="n">
        <f aca="false">(C1209+C1208)/2</f>
        <v>31.095877709308</v>
      </c>
      <c r="E1209" s="0" t="n">
        <f aca="false">F1209*$F$9</f>
        <v>7.6880569955127</v>
      </c>
      <c r="F1209" s="0" t="n">
        <f aca="false">(C1208-C1209)/0.5</f>
        <v>0.00403549772673983</v>
      </c>
      <c r="G1209" s="0" t="n">
        <f aca="false">G1208-L1208</f>
        <v>31.0948688348763</v>
      </c>
      <c r="H1209" s="0" t="n">
        <f aca="false">G1209*G1209</f>
        <v>966.890867858164</v>
      </c>
      <c r="I1209" s="0" t="n">
        <f aca="false">1000*COUNT(Q$24:Q1209)/N$16</f>
        <v>190.859349855166</v>
      </c>
      <c r="J1209" s="0" t="n">
        <f aca="false">$F$22*H1209+$E$22*G1209+$D$22</f>
        <v>742.701999640572</v>
      </c>
      <c r="K1209" s="0" t="n">
        <f aca="false">J1209/$F$9</f>
        <v>0.389847816287525</v>
      </c>
      <c r="L1209" s="0" t="n">
        <f aca="false">K1209*M1209</f>
        <v>0.00201769381111437</v>
      </c>
      <c r="M1209" s="0" t="n">
        <f aca="false">N1209</f>
        <v>0.00517559346703191</v>
      </c>
      <c r="N1209" s="0" t="n">
        <f aca="false">3600/(B1209*N$15)</f>
        <v>0.00517559346703191</v>
      </c>
      <c r="O1209" s="0" t="n">
        <f aca="false">ROUND(A1209*P$13,0)</f>
        <v>1479042</v>
      </c>
      <c r="P1209" s="0" t="n">
        <f aca="false">O1209-O1208</f>
        <v>1294</v>
      </c>
      <c r="Q1209" s="0" t="n">
        <f aca="false">F$9*(Q$23-P$13*1000/(P1209*N$16))*P$13/SUM(P$24:P1209)</f>
        <v>784.896842498475</v>
      </c>
      <c r="R1209" s="0" t="n">
        <f aca="false">F$9*((Q$23^2 - (P$13*1000/(P1209*N$16))^2)/2)/(1000*COUNT(Q$24:Q1209)/N$16)</f>
        <v>785.428812940755</v>
      </c>
    </row>
    <row r="1210" customFormat="false" ht="13.8" hidden="false" customHeight="false" outlineLevel="0" collapsed="false">
      <c r="A1210" s="0" t="n">
        <f aca="false">SUM(M$23:M1210)</f>
        <v>5.92134284044891</v>
      </c>
      <c r="B1210" s="0" t="n">
        <f aca="false">C1210*3600/1609.344</f>
        <v>69.5527271408939</v>
      </c>
      <c r="C1210" s="0" t="n">
        <f aca="false">G1210</f>
        <v>31.0928511410652</v>
      </c>
      <c r="D1210" s="0" t="n">
        <f aca="false">(C1210+C1209)/2</f>
        <v>31.0938599879708</v>
      </c>
      <c r="E1210" s="0" t="n">
        <f aca="false">F1210*$F$9</f>
        <v>7.68784723458727</v>
      </c>
      <c r="F1210" s="0" t="n">
        <f aca="false">(C1209-C1210)/0.5</f>
        <v>0.00403538762223121</v>
      </c>
      <c r="G1210" s="0" t="n">
        <f aca="false">G1209-L1209</f>
        <v>31.0928511410652</v>
      </c>
      <c r="H1210" s="0" t="n">
        <f aca="false">G1210*G1210</f>
        <v>966.765392080441</v>
      </c>
      <c r="I1210" s="0" t="n">
        <f aca="false">1000*COUNT(Q$24:Q1210)/N$16</f>
        <v>191.020276794335</v>
      </c>
      <c r="J1210" s="0" t="n">
        <f aca="false">$F$22*H1210+$E$22*G1210+$D$22</f>
        <v>742.633545711327</v>
      </c>
      <c r="K1210" s="0" t="n">
        <f aca="false">J1210/$F$9</f>
        <v>0.389811884494093</v>
      </c>
      <c r="L1210" s="0" t="n">
        <f aca="false">K1210*M1210</f>
        <v>0.00201763876394955</v>
      </c>
      <c r="M1210" s="0" t="n">
        <f aca="false">N1210</f>
        <v>0.00517592932439217</v>
      </c>
      <c r="N1210" s="0" t="n">
        <f aca="false">3600/(B1210*N$15)</f>
        <v>0.00517592932439217</v>
      </c>
      <c r="O1210" s="0" t="n">
        <f aca="false">ROUND(A1210*P$13,0)</f>
        <v>1480336</v>
      </c>
      <c r="P1210" s="0" t="n">
        <f aca="false">O1210-O1209</f>
        <v>1294</v>
      </c>
      <c r="Q1210" s="0" t="n">
        <f aca="false">F$9*(Q$23-P$13*1000/(P1210*N$16))*P$13/SUM(P$24:P1210)</f>
        <v>784.210187238787</v>
      </c>
      <c r="R1210" s="0" t="n">
        <f aca="false">F$9*((Q$23^2 - (P$13*1000/(P1210*N$16))^2)/2)/(1000*COUNT(Q$24:Q1210)/N$16)</f>
        <v>784.767120596239</v>
      </c>
    </row>
    <row r="1211" customFormat="false" ht="13.8" hidden="false" customHeight="false" outlineLevel="0" collapsed="false">
      <c r="A1211" s="0" t="n">
        <f aca="false">SUM(M$23:M1211)</f>
        <v>5.92651910566509</v>
      </c>
      <c r="B1211" s="0" t="n">
        <f aca="false">C1211*3600/1609.344</f>
        <v>69.5482138115186</v>
      </c>
      <c r="C1211" s="0" t="n">
        <f aca="false">G1211</f>
        <v>31.0908335023013</v>
      </c>
      <c r="D1211" s="0" t="n">
        <f aca="false">(C1211+C1210)/2</f>
        <v>31.0918423216832</v>
      </c>
      <c r="E1211" s="0" t="n">
        <f aca="false">F1211*$F$9</f>
        <v>7.68763749304625</v>
      </c>
      <c r="F1211" s="0" t="n">
        <f aca="false">(C1210-C1211)/0.5</f>
        <v>0.00403527752789756</v>
      </c>
      <c r="G1211" s="0" t="n">
        <f aca="false">G1210-L1210</f>
        <v>31.0908335023013</v>
      </c>
      <c r="H1211" s="0" t="n">
        <f aca="false">G1211*G1211</f>
        <v>966.639927867819</v>
      </c>
      <c r="I1211" s="0" t="n">
        <f aca="false">1000*COUNT(Q$24:Q1211)/N$16</f>
        <v>191.181203733505</v>
      </c>
      <c r="J1211" s="0" t="n">
        <f aca="false">$F$22*H1211+$E$22*G1211+$D$22</f>
        <v>742.565097600348</v>
      </c>
      <c r="K1211" s="0" t="n">
        <f aca="false">J1211/$F$9</f>
        <v>0.389775955754697</v>
      </c>
      <c r="L1211" s="0" t="n">
        <f aca="false">K1211*M1211</f>
        <v>0.00201758372187628</v>
      </c>
      <c r="M1211" s="0" t="n">
        <f aca="false">N1211</f>
        <v>0.00517626521617981</v>
      </c>
      <c r="N1211" s="0" t="n">
        <f aca="false">3600/(B1211*N$15)</f>
        <v>0.00517626521617981</v>
      </c>
      <c r="O1211" s="0" t="n">
        <f aca="false">ROUND(A1211*P$13,0)</f>
        <v>1481630</v>
      </c>
      <c r="P1211" s="0" t="n">
        <f aca="false">O1211-O1210</f>
        <v>1294</v>
      </c>
      <c r="Q1211" s="0" t="n">
        <f aca="false">F$9*(Q$23-P$13*1000/(P1211*N$16))*P$13/SUM(P$24:P1211)</f>
        <v>783.524732349136</v>
      </c>
      <c r="R1211" s="0" t="n">
        <f aca="false">F$9*((Q$23^2 - (P$13*1000/(P1211*N$16))^2)/2)/(1000*COUNT(Q$24:Q1211)/N$16)</f>
        <v>784.106542211899</v>
      </c>
    </row>
    <row r="1212" customFormat="false" ht="13.8" hidden="false" customHeight="false" outlineLevel="0" collapsed="false">
      <c r="A1212" s="0" t="n">
        <f aca="false">SUM(M$23:M1212)</f>
        <v>5.93169570680749</v>
      </c>
      <c r="B1212" s="0" t="n">
        <f aca="false">C1212*3600/1609.344</f>
        <v>69.5437006052689</v>
      </c>
      <c r="C1212" s="0" t="n">
        <f aca="false">G1212</f>
        <v>31.0888159185794</v>
      </c>
      <c r="D1212" s="0" t="n">
        <f aca="false">(C1212+C1211)/2</f>
        <v>31.0898247104403</v>
      </c>
      <c r="E1212" s="0" t="n">
        <f aca="false">F1212*$F$9</f>
        <v>7.68742777091672</v>
      </c>
      <c r="F1212" s="0" t="n">
        <f aca="false">(C1211-C1212)/0.5</f>
        <v>0.0040351674437531</v>
      </c>
      <c r="G1212" s="0" t="n">
        <f aca="false">G1211-L1211</f>
        <v>31.0888159185794</v>
      </c>
      <c r="H1212" s="0" t="n">
        <f aca="false">G1212*G1212</f>
        <v>966.514475219316</v>
      </c>
      <c r="I1212" s="0" t="n">
        <f aca="false">1000*COUNT(Q$24:Q1212)/N$16</f>
        <v>191.342130672675</v>
      </c>
      <c r="J1212" s="0" t="n">
        <f aca="false">$F$22*H1212+$E$22*G1212+$D$22</f>
        <v>742.496655307136</v>
      </c>
      <c r="K1212" s="0" t="n">
        <f aca="false">J1212/$F$9</f>
        <v>0.389740030069074</v>
      </c>
      <c r="L1212" s="0" t="n">
        <f aca="false">K1212*M1212</f>
        <v>0.00201752868489481</v>
      </c>
      <c r="M1212" s="0" t="n">
        <f aca="false">N1212</f>
        <v>0.0051766011424006</v>
      </c>
      <c r="N1212" s="0" t="n">
        <f aca="false">3600/(B1212*N$15)</f>
        <v>0.0051766011424006</v>
      </c>
      <c r="O1212" s="0" t="n">
        <f aca="false">ROUND(A1212*P$13,0)</f>
        <v>1482924</v>
      </c>
      <c r="P1212" s="0" t="n">
        <f aca="false">O1212-O1211</f>
        <v>1294</v>
      </c>
      <c r="Q1212" s="0" t="n">
        <f aca="false">F$9*(Q$23-P$13*1000/(P1212*N$16))*P$13/SUM(P$24:P1212)</f>
        <v>782.840474684645</v>
      </c>
      <c r="R1212" s="0" t="n">
        <f aca="false">F$9*((Q$23^2 - (P$13*1000/(P1212*N$16))^2)/2)/(1000*COUNT(Q$24:Q1212)/N$16)</f>
        <v>783.44707497707</v>
      </c>
    </row>
    <row r="1213" customFormat="false" ht="13.8" hidden="false" customHeight="false" outlineLevel="0" collapsed="false">
      <c r="A1213" s="0" t="n">
        <f aca="false">SUM(M$23:M1213)</f>
        <v>5.93687264391055</v>
      </c>
      <c r="B1213" s="0" t="n">
        <f aca="false">C1213*3600/1609.344</f>
        <v>69.5391875221334</v>
      </c>
      <c r="C1213" s="0" t="n">
        <f aca="false">G1213</f>
        <v>31.0867983898945</v>
      </c>
      <c r="D1213" s="0" t="n">
        <f aca="false">(C1213+C1212)/2</f>
        <v>31.0878071542369</v>
      </c>
      <c r="E1213" s="0" t="n">
        <f aca="false">F1213*$F$9</f>
        <v>7.68721806818514</v>
      </c>
      <c r="F1213" s="0" t="n">
        <f aca="false">(C1212-C1213)/0.5</f>
        <v>0.00403505736979071</v>
      </c>
      <c r="G1213" s="0" t="n">
        <f aca="false">G1212-L1212</f>
        <v>31.0867983898945</v>
      </c>
      <c r="H1213" s="0" t="n">
        <f aca="false">G1213*G1213</f>
        <v>966.389034133947</v>
      </c>
      <c r="I1213" s="0" t="n">
        <f aca="false">1000*COUNT(Q$24:Q1213)/N$16</f>
        <v>191.503057611844</v>
      </c>
      <c r="J1213" s="0" t="n">
        <f aca="false">$F$22*H1213+$E$22*G1213+$D$22</f>
        <v>742.428218831197</v>
      </c>
      <c r="K1213" s="0" t="n">
        <f aca="false">J1213/$F$9</f>
        <v>0.389704107436966</v>
      </c>
      <c r="L1213" s="0" t="n">
        <f aca="false">K1213*M1213</f>
        <v>0.00201747365300543</v>
      </c>
      <c r="M1213" s="0" t="n">
        <f aca="false">N1213</f>
        <v>0.0051769371030603</v>
      </c>
      <c r="N1213" s="0" t="n">
        <f aca="false">3600/(B1213*N$15)</f>
        <v>0.0051769371030603</v>
      </c>
      <c r="O1213" s="0" t="n">
        <f aca="false">ROUND(A1213*P$13,0)</f>
        <v>1484218</v>
      </c>
      <c r="P1213" s="0" t="n">
        <f aca="false">O1213-O1212</f>
        <v>1294</v>
      </c>
      <c r="Q1213" s="0" t="n">
        <f aca="false">F$9*(Q$23-P$13*1000/(P1213*N$16))*P$13/SUM(P$24:P1213)</f>
        <v>782.157411111417</v>
      </c>
      <c r="R1213" s="0" t="n">
        <f aca="false">F$9*((Q$23^2 - (P$13*1000/(P1213*N$16))^2)/2)/(1000*COUNT(Q$24:Q1213)/N$16)</f>
        <v>782.788716090534</v>
      </c>
    </row>
    <row r="1214" customFormat="false" ht="13.8" hidden="false" customHeight="false" outlineLevel="0" collapsed="false">
      <c r="A1214" s="0" t="n">
        <f aca="false">SUM(M$23:M1214)</f>
        <v>5.94204991700872</v>
      </c>
      <c r="B1214" s="0" t="n">
        <f aca="false">C1214*3600/1609.344</f>
        <v>69.5346745621007</v>
      </c>
      <c r="C1214" s="0" t="n">
        <f aca="false">G1214</f>
        <v>31.0847809162415</v>
      </c>
      <c r="D1214" s="0" t="n">
        <f aca="false">(C1214+C1213)/2</f>
        <v>31.085789653068</v>
      </c>
      <c r="E1214" s="0" t="n">
        <f aca="false">F1214*$F$9</f>
        <v>7.68700838485152</v>
      </c>
      <c r="F1214" s="0" t="n">
        <f aca="false">(C1213-C1214)/0.5</f>
        <v>0.00403494730601039</v>
      </c>
      <c r="G1214" s="0" t="n">
        <f aca="false">G1213-L1213</f>
        <v>31.0847809162415</v>
      </c>
      <c r="H1214" s="0" t="n">
        <f aca="false">G1214*G1214</f>
        <v>966.263604610731</v>
      </c>
      <c r="I1214" s="0" t="n">
        <f aca="false">1000*COUNT(Q$24:Q1214)/N$16</f>
        <v>191.663984551014</v>
      </c>
      <c r="J1214" s="0" t="n">
        <f aca="false">$F$22*H1214+$E$22*G1214+$D$22</f>
        <v>742.359788172035</v>
      </c>
      <c r="K1214" s="0" t="n">
        <f aca="false">J1214/$F$9</f>
        <v>0.389668187858111</v>
      </c>
      <c r="L1214" s="0" t="n">
        <f aca="false">K1214*M1214</f>
        <v>0.00201741862620838</v>
      </c>
      <c r="M1214" s="0" t="n">
        <f aca="false">N1214</f>
        <v>0.00517727309816468</v>
      </c>
      <c r="N1214" s="0" t="n">
        <f aca="false">3600/(B1214*N$15)</f>
        <v>0.00517727309816468</v>
      </c>
      <c r="O1214" s="0" t="n">
        <f aca="false">ROUND(A1214*P$13,0)</f>
        <v>1485512</v>
      </c>
      <c r="P1214" s="0" t="n">
        <f aca="false">O1214-O1213</f>
        <v>1294</v>
      </c>
      <c r="Q1214" s="0" t="n">
        <f aca="false">F$9*(Q$23-P$13*1000/(P1214*N$16))*P$13/SUM(P$24:P1214)</f>
        <v>781.475538506481</v>
      </c>
      <c r="R1214" s="0" t="n">
        <f aca="false">F$9*((Q$23^2 - (P$13*1000/(P1214*N$16))^2)/2)/(1000*COUNT(Q$24:Q1214)/N$16)</f>
        <v>782.131462760484</v>
      </c>
    </row>
    <row r="1215" customFormat="false" ht="13.8" hidden="false" customHeight="false" outlineLevel="0" collapsed="false">
      <c r="A1215" s="0" t="n">
        <f aca="false">SUM(M$23:M1215)</f>
        <v>5.94722752613644</v>
      </c>
      <c r="B1215" s="0" t="n">
        <f aca="false">C1215*3600/1609.344</f>
        <v>69.5301617251595</v>
      </c>
      <c r="C1215" s="0" t="n">
        <f aca="false">G1215</f>
        <v>31.0827634976153</v>
      </c>
      <c r="D1215" s="0" t="n">
        <f aca="false">(C1215+C1214)/2</f>
        <v>31.0837722069284</v>
      </c>
      <c r="E1215" s="0" t="n">
        <f aca="false">F1215*$F$9</f>
        <v>7.68679872092938</v>
      </c>
      <c r="F1215" s="0" t="n">
        <f aca="false">(C1214-C1215)/0.5</f>
        <v>0.00403483725241927</v>
      </c>
      <c r="G1215" s="0" t="n">
        <f aca="false">G1214-L1214</f>
        <v>31.0827634976153</v>
      </c>
      <c r="H1215" s="0" t="n">
        <f aca="false">G1215*G1215</f>
        <v>966.138186648685</v>
      </c>
      <c r="I1215" s="0" t="n">
        <f aca="false">1000*COUNT(Q$24:Q1215)/N$16</f>
        <v>191.824911490183</v>
      </c>
      <c r="J1215" s="0" t="n">
        <f aca="false">$F$22*H1215+$E$22*G1215+$D$22</f>
        <v>742.291363329153</v>
      </c>
      <c r="K1215" s="0" t="n">
        <f aca="false">J1215/$F$9</f>
        <v>0.38963227133225</v>
      </c>
      <c r="L1215" s="0" t="n">
        <f aca="false">K1215*M1215</f>
        <v>0.00201736360450395</v>
      </c>
      <c r="M1215" s="0" t="n">
        <f aca="false">N1215</f>
        <v>0.00517760912771952</v>
      </c>
      <c r="N1215" s="0" t="n">
        <f aca="false">3600/(B1215*N$15)</f>
        <v>0.00517760912771952</v>
      </c>
      <c r="O1215" s="0" t="n">
        <f aca="false">ROUND(A1215*P$13,0)</f>
        <v>1486807</v>
      </c>
      <c r="P1215" s="0" t="n">
        <f aca="false">O1215-O1214</f>
        <v>1295</v>
      </c>
      <c r="Q1215" s="0" t="n">
        <f aca="false">F$9*(Q$23-P$13*1000/(P1215*N$16))*P$13/SUM(P$24:P1215)</f>
        <v>788.491306693149</v>
      </c>
      <c r="R1215" s="0" t="n">
        <f aca="false">F$9*((Q$23^2 - (P$13*1000/(P1215*N$16))^2)/2)/(1000*COUNT(Q$24:Q1215)/N$16)</f>
        <v>788.885785824661</v>
      </c>
    </row>
    <row r="1216" customFormat="false" ht="13.8" hidden="false" customHeight="false" outlineLevel="0" collapsed="false">
      <c r="A1216" s="0" t="n">
        <f aca="false">SUM(M$23:M1216)</f>
        <v>5.95240547132817</v>
      </c>
      <c r="B1216" s="0" t="n">
        <f aca="false">C1216*3600/1609.344</f>
        <v>69.5256490112983</v>
      </c>
      <c r="C1216" s="0" t="n">
        <f aca="false">G1216</f>
        <v>31.0807461340108</v>
      </c>
      <c r="D1216" s="0" t="n">
        <f aca="false">(C1216+C1215)/2</f>
        <v>31.081754815813</v>
      </c>
      <c r="E1216" s="0" t="n">
        <f aca="false">F1216*$F$9</f>
        <v>7.6865890764052</v>
      </c>
      <c r="F1216" s="0" t="n">
        <f aca="false">(C1215-C1216)/0.5</f>
        <v>0.00403472720901021</v>
      </c>
      <c r="G1216" s="0" t="n">
        <f aca="false">G1215-L1215</f>
        <v>31.0807461340108</v>
      </c>
      <c r="H1216" s="0" t="n">
        <f aca="false">G1216*G1216</f>
        <v>966.012780246826</v>
      </c>
      <c r="I1216" s="0" t="n">
        <f aca="false">1000*COUNT(Q$24:Q1216)/N$16</f>
        <v>191.985838429353</v>
      </c>
      <c r="J1216" s="0" t="n">
        <f aca="false">$F$22*H1216+$E$22*G1216+$D$22</f>
        <v>742.222944302055</v>
      </c>
      <c r="K1216" s="0" t="n">
        <f aca="false">J1216/$F$9</f>
        <v>0.389596357859122</v>
      </c>
      <c r="L1216" s="0" t="n">
        <f aca="false">K1216*M1216</f>
        <v>0.00201730858789239</v>
      </c>
      <c r="M1216" s="0" t="n">
        <f aca="false">N1216</f>
        <v>0.00517794519173058</v>
      </c>
      <c r="N1216" s="0" t="n">
        <f aca="false">3600/(B1216*N$15)</f>
        <v>0.00517794519173058</v>
      </c>
      <c r="O1216" s="0" t="n">
        <f aca="false">ROUND(A1216*P$13,0)</f>
        <v>1488101</v>
      </c>
      <c r="P1216" s="0" t="n">
        <f aca="false">O1216-O1215</f>
        <v>1294</v>
      </c>
      <c r="Q1216" s="0" t="n">
        <f aca="false">F$9*(Q$23-P$13*1000/(P1216*N$16))*P$13/SUM(P$24:P1216)</f>
        <v>780.114829105388</v>
      </c>
      <c r="R1216" s="0" t="n">
        <f aca="false">F$9*((Q$23^2 - (P$13*1000/(P1216*N$16))^2)/2)/(1000*COUNT(Q$24:Q1216)/N$16)</f>
        <v>780.820261649401</v>
      </c>
    </row>
    <row r="1217" customFormat="false" ht="13.8" hidden="false" customHeight="false" outlineLevel="0" collapsed="false">
      <c r="A1217" s="0" t="n">
        <f aca="false">SUM(M$23:M1217)</f>
        <v>5.95758375261837</v>
      </c>
      <c r="B1217" s="0" t="n">
        <f aca="false">C1217*3600/1609.344</f>
        <v>69.5211364205057</v>
      </c>
      <c r="C1217" s="0" t="n">
        <f aca="false">G1217</f>
        <v>31.0787288254229</v>
      </c>
      <c r="D1217" s="0" t="n">
        <f aca="false">(C1217+C1216)/2</f>
        <v>31.0797374797168</v>
      </c>
      <c r="E1217" s="0" t="n">
        <f aca="false">F1217*$F$9</f>
        <v>7.68637945127897</v>
      </c>
      <c r="F1217" s="0" t="n">
        <f aca="false">(C1216-C1217)/0.5</f>
        <v>0.00403461717578324</v>
      </c>
      <c r="G1217" s="0" t="n">
        <f aca="false">G1216-L1216</f>
        <v>31.0787288254229</v>
      </c>
      <c r="H1217" s="0" t="n">
        <f aca="false">G1217*G1217</f>
        <v>965.887385404172</v>
      </c>
      <c r="I1217" s="0" t="n">
        <f aca="false">1000*COUNT(Q$24:Q1217)/N$16</f>
        <v>192.146765368523</v>
      </c>
      <c r="J1217" s="0" t="n">
        <f aca="false">$F$22*H1217+$E$22*G1217+$D$22</f>
        <v>742.154531090246</v>
      </c>
      <c r="K1217" s="0" t="n">
        <f aca="false">J1217/$F$9</f>
        <v>0.389560447438466</v>
      </c>
      <c r="L1217" s="0" t="n">
        <f aca="false">K1217*M1217</f>
        <v>0.00201725357637397</v>
      </c>
      <c r="M1217" s="0" t="n">
        <f aca="false">N1217</f>
        <v>0.00517828129020364</v>
      </c>
      <c r="N1217" s="0" t="n">
        <f aca="false">3600/(B1217*N$15)</f>
        <v>0.00517828129020364</v>
      </c>
      <c r="O1217" s="0" t="n">
        <f aca="false">ROUND(A1217*P$13,0)</f>
        <v>1489396</v>
      </c>
      <c r="P1217" s="0" t="n">
        <f aca="false">O1217-O1216</f>
        <v>1295</v>
      </c>
      <c r="Q1217" s="0" t="n">
        <f aca="false">F$9*(Q$23-P$13*1000/(P1217*N$16))*P$13/SUM(P$24:P1217)</f>
        <v>787.119576092456</v>
      </c>
      <c r="R1217" s="0" t="n">
        <f aca="false">F$9*((Q$23^2 - (P$13*1000/(P1217*N$16))^2)/2)/(1000*COUNT(Q$24:Q1217)/N$16)</f>
        <v>787.564369097986</v>
      </c>
    </row>
    <row r="1218" customFormat="false" ht="13.8" hidden="false" customHeight="false" outlineLevel="0" collapsed="false">
      <c r="A1218" s="0" t="n">
        <f aca="false">SUM(M$23:M1218)</f>
        <v>5.96276237004151</v>
      </c>
      <c r="B1218" s="0" t="n">
        <f aca="false">C1218*3600/1609.344</f>
        <v>69.5166239527705</v>
      </c>
      <c r="C1218" s="0" t="n">
        <f aca="false">G1218</f>
        <v>31.0767115718465</v>
      </c>
      <c r="D1218" s="0" t="n">
        <f aca="false">(C1218+C1217)/2</f>
        <v>31.0777201986347</v>
      </c>
      <c r="E1218" s="0" t="n">
        <f aca="false">F1218*$F$9</f>
        <v>7.68616984556422</v>
      </c>
      <c r="F1218" s="0" t="n">
        <f aca="false">(C1217-C1218)/0.5</f>
        <v>0.00403450715274545</v>
      </c>
      <c r="G1218" s="0" t="n">
        <f aca="false">G1217-L1217</f>
        <v>31.0767115718465</v>
      </c>
      <c r="H1218" s="0" t="n">
        <f aca="false">G1218*G1218</f>
        <v>965.762002119739</v>
      </c>
      <c r="I1218" s="0" t="n">
        <f aca="false">1000*COUNT(Q$24:Q1218)/N$16</f>
        <v>192.307692307692</v>
      </c>
      <c r="J1218" s="0" t="n">
        <f aca="false">$F$22*H1218+$E$22*G1218+$D$22</f>
        <v>742.08612369323</v>
      </c>
      <c r="K1218" s="0" t="n">
        <f aca="false">J1218/$F$9</f>
        <v>0.389524540070023</v>
      </c>
      <c r="L1218" s="0" t="n">
        <f aca="false">K1218*M1218</f>
        <v>0.00201719856994896</v>
      </c>
      <c r="M1218" s="0" t="n">
        <f aca="false">N1218</f>
        <v>0.00517861742314448</v>
      </c>
      <c r="N1218" s="0" t="n">
        <f aca="false">3600/(B1218*N$15)</f>
        <v>0.00517861742314448</v>
      </c>
      <c r="O1218" s="0" t="n">
        <f aca="false">ROUND(A1218*P$13,0)</f>
        <v>1490691</v>
      </c>
      <c r="P1218" s="0" t="n">
        <f aca="false">O1218-O1217</f>
        <v>1295</v>
      </c>
      <c r="Q1218" s="0" t="n">
        <f aca="false">F$9*(Q$23-P$13*1000/(P1218*N$16))*P$13/SUM(P$24:P1218)</f>
        <v>786.435235031624</v>
      </c>
      <c r="R1218" s="0" t="n">
        <f aca="false">F$9*((Q$23^2 - (P$13*1000/(P1218*N$16))^2)/2)/(1000*COUNT(Q$24:Q1218)/N$16)</f>
        <v>786.905319416733</v>
      </c>
    </row>
    <row r="1219" customFormat="false" ht="13.8" hidden="false" customHeight="false" outlineLevel="0" collapsed="false">
      <c r="A1219" s="0" t="n">
        <f aca="false">SUM(M$23:M1219)</f>
        <v>5.96794132363207</v>
      </c>
      <c r="B1219" s="0" t="n">
        <f aca="false">C1219*3600/1609.344</f>
        <v>69.5121116080811</v>
      </c>
      <c r="C1219" s="0" t="n">
        <f aca="false">G1219</f>
        <v>31.0746943732766</v>
      </c>
      <c r="D1219" s="0" t="n">
        <f aca="false">(C1219+C1218)/2</f>
        <v>31.0757029725615</v>
      </c>
      <c r="E1219" s="0" t="n">
        <f aca="false">F1219*$F$9</f>
        <v>7.68596025926097</v>
      </c>
      <c r="F1219" s="0" t="n">
        <f aca="false">(C1218-C1219)/0.5</f>
        <v>0.00403439713989684</v>
      </c>
      <c r="G1219" s="0" t="n">
        <f aca="false">G1218-L1218</f>
        <v>31.0746943732766</v>
      </c>
      <c r="H1219" s="0" t="n">
        <f aca="false">G1219*G1219</f>
        <v>965.636630392546</v>
      </c>
      <c r="I1219" s="0" t="n">
        <f aca="false">1000*COUNT(Q$24:Q1219)/N$16</f>
        <v>192.468619246862</v>
      </c>
      <c r="J1219" s="0" t="n">
        <f aca="false">$F$22*H1219+$E$22*G1219+$D$22</f>
        <v>742.017722110512</v>
      </c>
      <c r="K1219" s="0" t="n">
        <f aca="false">J1219/$F$9</f>
        <v>0.389488635753532</v>
      </c>
      <c r="L1219" s="0" t="n">
        <f aca="false">K1219*M1219</f>
        <v>0.00201714356861763</v>
      </c>
      <c r="M1219" s="0" t="n">
        <f aca="false">N1219</f>
        <v>0.00517895359055886</v>
      </c>
      <c r="N1219" s="0" t="n">
        <f aca="false">3600/(B1219*N$15)</f>
        <v>0.00517895359055886</v>
      </c>
      <c r="O1219" s="0" t="n">
        <f aca="false">ROUND(A1219*P$13,0)</f>
        <v>1491985</v>
      </c>
      <c r="P1219" s="0" t="n">
        <f aca="false">O1219-O1218</f>
        <v>1294</v>
      </c>
      <c r="Q1219" s="0" t="n">
        <f aca="false">F$9*(Q$23-P$13*1000/(P1219*N$16))*P$13/SUM(P$24:P1219)</f>
        <v>778.082365674213</v>
      </c>
      <c r="R1219" s="0" t="n">
        <f aca="false">F$9*((Q$23^2 - (P$13*1000/(P1219*N$16))^2)/2)/(1000*COUNT(Q$24:Q1219)/N$16)</f>
        <v>778.861682397772</v>
      </c>
    </row>
    <row r="1220" customFormat="false" ht="13.8" hidden="false" customHeight="false" outlineLevel="0" collapsed="false">
      <c r="A1220" s="0" t="n">
        <f aca="false">SUM(M$23:M1220)</f>
        <v>5.97312061342453</v>
      </c>
      <c r="B1220" s="0" t="n">
        <f aca="false">C1220*3600/1609.344</f>
        <v>69.5075993864262</v>
      </c>
      <c r="C1220" s="0" t="n">
        <f aca="false">G1220</f>
        <v>31.0726772297079</v>
      </c>
      <c r="D1220" s="0" t="n">
        <f aca="false">(C1220+C1219)/2</f>
        <v>31.0736858014923</v>
      </c>
      <c r="E1220" s="0" t="n">
        <f aca="false">F1220*$F$9</f>
        <v>7.6857506923692</v>
      </c>
      <c r="F1220" s="0" t="n">
        <f aca="false">(C1219-C1220)/0.5</f>
        <v>0.00403428713723741</v>
      </c>
      <c r="G1220" s="0" t="n">
        <f aca="false">G1219-L1219</f>
        <v>31.0726772297079</v>
      </c>
      <c r="H1220" s="0" t="n">
        <f aca="false">G1220*G1220</f>
        <v>965.511270221611</v>
      </c>
      <c r="I1220" s="0" t="n">
        <f aca="false">1000*COUNT(Q$24:Q1220)/N$16</f>
        <v>192.629546186032</v>
      </c>
      <c r="J1220" s="0" t="n">
        <f aca="false">$F$22*H1220+$E$22*G1220+$D$22</f>
        <v>741.949326341594</v>
      </c>
      <c r="K1220" s="0" t="n">
        <f aca="false">J1220/$F$9</f>
        <v>0.389452734488733</v>
      </c>
      <c r="L1220" s="0" t="n">
        <f aca="false">K1220*M1220</f>
        <v>0.00201708857238024</v>
      </c>
      <c r="M1220" s="0" t="n">
        <f aca="false">N1220</f>
        <v>0.00517928979245258</v>
      </c>
      <c r="N1220" s="0" t="n">
        <f aca="false">3600/(B1220*N$15)</f>
        <v>0.00517928979245258</v>
      </c>
      <c r="O1220" s="0" t="n">
        <f aca="false">ROUND(A1220*P$13,0)</f>
        <v>1493280</v>
      </c>
      <c r="P1220" s="0" t="n">
        <f aca="false">O1220-O1219</f>
        <v>1295</v>
      </c>
      <c r="Q1220" s="0" t="n">
        <f aca="false">F$9*(Q$23-P$13*1000/(P1220*N$16))*P$13/SUM(P$24:P1220)</f>
        <v>785.070642768812</v>
      </c>
      <c r="R1220" s="0" t="n">
        <f aca="false">F$9*((Q$23^2 - (P$13*1000/(P1220*N$16))^2)/2)/(1000*COUNT(Q$24:Q1220)/N$16)</f>
        <v>785.5905235614</v>
      </c>
    </row>
    <row r="1221" customFormat="false" ht="13.8" hidden="false" customHeight="false" outlineLevel="0" collapsed="false">
      <c r="A1221" s="0" t="n">
        <f aca="false">SUM(M$23:M1221)</f>
        <v>5.97830023945336</v>
      </c>
      <c r="B1221" s="0" t="n">
        <f aca="false">C1221*3600/1609.344</f>
        <v>69.5030872877943</v>
      </c>
      <c r="C1221" s="0" t="n">
        <f aca="false">G1221</f>
        <v>31.0706601411356</v>
      </c>
      <c r="D1221" s="0" t="n">
        <f aca="false">(C1221+C1220)/2</f>
        <v>31.0716686854218</v>
      </c>
      <c r="E1221" s="0" t="n">
        <f aca="false">F1221*$F$9</f>
        <v>7.68554114487538</v>
      </c>
      <c r="F1221" s="0" t="n">
        <f aca="false">(C1220-C1221)/0.5</f>
        <v>0.00403417714476007</v>
      </c>
      <c r="G1221" s="0" t="n">
        <f aca="false">G1220-L1220</f>
        <v>31.0706601411356</v>
      </c>
      <c r="H1221" s="0" t="n">
        <f aca="false">G1221*G1221</f>
        <v>965.385921605951</v>
      </c>
      <c r="I1221" s="0" t="n">
        <f aca="false">1000*COUNT(Q$24:Q1221)/N$16</f>
        <v>192.790473125201</v>
      </c>
      <c r="J1221" s="0" t="n">
        <f aca="false">$F$22*H1221+$E$22*G1221+$D$22</f>
        <v>741.880936385982</v>
      </c>
      <c r="K1221" s="0" t="n">
        <f aca="false">J1221/$F$9</f>
        <v>0.389416836275366</v>
      </c>
      <c r="L1221" s="0" t="n">
        <f aca="false">K1221*M1221</f>
        <v>0.00201703358123706</v>
      </c>
      <c r="M1221" s="0" t="n">
        <f aca="false">N1221</f>
        <v>0.0051796260288314</v>
      </c>
      <c r="N1221" s="0" t="n">
        <f aca="false">3600/(B1221*N$15)</f>
        <v>0.0051796260288314</v>
      </c>
      <c r="O1221" s="0" t="n">
        <f aca="false">ROUND(A1221*P$13,0)</f>
        <v>1494575</v>
      </c>
      <c r="P1221" s="0" t="n">
        <f aca="false">O1221-O1220</f>
        <v>1295</v>
      </c>
      <c r="Q1221" s="0" t="n">
        <f aca="false">F$9*(Q$23-P$13*1000/(P1221*N$16))*P$13/SUM(P$24:P1221)</f>
        <v>784.389858315888</v>
      </c>
      <c r="R1221" s="0" t="n">
        <f aca="false">F$9*((Q$23^2 - (P$13*1000/(P1221*N$16))^2)/2)/(1000*COUNT(Q$24:Q1221)/N$16)</f>
        <v>784.934771872283</v>
      </c>
    </row>
    <row r="1222" customFormat="false" ht="13.8" hidden="false" customHeight="false" outlineLevel="0" collapsed="false">
      <c r="A1222" s="0" t="n">
        <f aca="false">SUM(M$23:M1222)</f>
        <v>5.98348020175306</v>
      </c>
      <c r="B1222" s="0" t="n">
        <f aca="false">C1222*3600/1609.344</f>
        <v>69.4985753121742</v>
      </c>
      <c r="C1222" s="0" t="n">
        <f aca="false">G1222</f>
        <v>31.0686431075543</v>
      </c>
      <c r="D1222" s="0" t="n">
        <f aca="false">(C1222+C1221)/2</f>
        <v>31.0696516243449</v>
      </c>
      <c r="E1222" s="0" t="n">
        <f aca="false">F1222*$F$9</f>
        <v>7.68533161679306</v>
      </c>
      <c r="F1222" s="0" t="n">
        <f aca="false">(C1221-C1222)/0.5</f>
        <v>0.0040340671624719</v>
      </c>
      <c r="G1222" s="0" t="n">
        <f aca="false">G1221-L1221</f>
        <v>31.0686431075543</v>
      </c>
      <c r="H1222" s="0" t="n">
        <f aca="false">G1222*G1222</f>
        <v>965.260584544583</v>
      </c>
      <c r="I1222" s="0" t="n">
        <f aca="false">1000*COUNT(Q$24:Q1222)/N$16</f>
        <v>192.951400064371</v>
      </c>
      <c r="J1222" s="0" t="n">
        <f aca="false">$F$22*H1222+$E$22*G1222+$D$22</f>
        <v>741.81255224318</v>
      </c>
      <c r="K1222" s="0" t="n">
        <f aca="false">J1222/$F$9</f>
        <v>0.38938094111317</v>
      </c>
      <c r="L1222" s="0" t="n">
        <f aca="false">K1222*M1222</f>
        <v>0.00201697859518836</v>
      </c>
      <c r="M1222" s="0" t="n">
        <f aca="false">N1222</f>
        <v>0.0051799622997011</v>
      </c>
      <c r="N1222" s="0" t="n">
        <f aca="false">3600/(B1222*N$15)</f>
        <v>0.0051799622997011</v>
      </c>
      <c r="O1222" s="0" t="n">
        <f aca="false">ROUND(A1222*P$13,0)</f>
        <v>1495870</v>
      </c>
      <c r="P1222" s="0" t="n">
        <f aca="false">O1222-O1221</f>
        <v>1295</v>
      </c>
      <c r="Q1222" s="0" t="n">
        <f aca="false">F$9*(Q$23-P$13*1000/(P1222*N$16))*P$13/SUM(P$24:P1222)</f>
        <v>783.71025354258</v>
      </c>
      <c r="R1222" s="0" t="n">
        <f aca="false">F$9*((Q$23^2 - (P$13*1000/(P1222*N$16))^2)/2)/(1000*COUNT(Q$24:Q1222)/N$16)</f>
        <v>784.280114014175</v>
      </c>
    </row>
    <row r="1223" customFormat="false" ht="13.8" hidden="false" customHeight="false" outlineLevel="0" collapsed="false">
      <c r="A1223" s="0" t="n">
        <f aca="false">SUM(M$23:M1223)</f>
        <v>5.98866050035813</v>
      </c>
      <c r="B1223" s="0" t="n">
        <f aca="false">C1223*3600/1609.344</f>
        <v>69.4940634595543</v>
      </c>
      <c r="C1223" s="0" t="n">
        <f aca="false">G1223</f>
        <v>31.0666261289591</v>
      </c>
      <c r="D1223" s="0" t="n">
        <f aca="false">(C1223+C1222)/2</f>
        <v>31.0676346182567</v>
      </c>
      <c r="E1223" s="0" t="n">
        <f aca="false">F1223*$F$9</f>
        <v>7.68512210813576</v>
      </c>
      <c r="F1223" s="0" t="n">
        <f aca="false">(C1222-C1223)/0.5</f>
        <v>0.00403395719038002</v>
      </c>
      <c r="G1223" s="0" t="n">
        <f aca="false">G1222-L1222</f>
        <v>31.0666261289591</v>
      </c>
      <c r="H1223" s="0" t="n">
        <f aca="false">G1223*G1223</f>
        <v>965.135259036527</v>
      </c>
      <c r="I1223" s="0" t="n">
        <f aca="false">1000*COUNT(Q$24:Q1223)/N$16</f>
        <v>193.11232700354</v>
      </c>
      <c r="J1223" s="0" t="n">
        <f aca="false">$F$22*H1223+$E$22*G1223+$D$22</f>
        <v>741.744173912692</v>
      </c>
      <c r="K1223" s="0" t="n">
        <f aca="false">J1223/$F$9</f>
        <v>0.389345049001886</v>
      </c>
      <c r="L1223" s="0" t="n">
        <f aca="false">K1223*M1223</f>
        <v>0.0020169236142344</v>
      </c>
      <c r="M1223" s="0" t="n">
        <f aca="false">N1223</f>
        <v>0.00518029860506748</v>
      </c>
      <c r="N1223" s="0" t="n">
        <f aca="false">3600/(B1223*N$15)</f>
        <v>0.00518029860506748</v>
      </c>
      <c r="O1223" s="0" t="n">
        <f aca="false">ROUND(A1223*P$13,0)</f>
        <v>1497165</v>
      </c>
      <c r="P1223" s="0" t="n">
        <f aca="false">O1223-O1222</f>
        <v>1295</v>
      </c>
      <c r="Q1223" s="0" t="n">
        <f aca="false">F$9*(Q$23-P$13*1000/(P1223*N$16))*P$13/SUM(P$24:P1223)</f>
        <v>783.031825385279</v>
      </c>
      <c r="R1223" s="0" t="n">
        <f aca="false">F$9*((Q$23^2 - (P$13*1000/(P1223*N$16))^2)/2)/(1000*COUNT(Q$24:Q1223)/N$16)</f>
        <v>783.626547252496</v>
      </c>
    </row>
    <row r="1224" customFormat="false" ht="13.8" hidden="false" customHeight="false" outlineLevel="0" collapsed="false">
      <c r="A1224" s="0" t="n">
        <f aca="false">SUM(M$23:M1224)</f>
        <v>5.99384113530306</v>
      </c>
      <c r="B1224" s="0" t="n">
        <f aca="false">C1224*3600/1609.344</f>
        <v>69.4895517299233</v>
      </c>
      <c r="C1224" s="0" t="n">
        <f aca="false">G1224</f>
        <v>31.0646092053449</v>
      </c>
      <c r="D1224" s="0" t="n">
        <f aca="false">(C1224+C1223)/2</f>
        <v>31.065617667152</v>
      </c>
      <c r="E1224" s="0" t="n">
        <f aca="false">F1224*$F$9</f>
        <v>7.68491261887641</v>
      </c>
      <c r="F1224" s="0" t="n">
        <f aca="false">(C1223-C1224)/0.5</f>
        <v>0.00403384722847022</v>
      </c>
      <c r="G1224" s="0" t="n">
        <f aca="false">G1223-L1223</f>
        <v>31.0646092053449</v>
      </c>
      <c r="H1224" s="0" t="n">
        <f aca="false">G1224*G1224</f>
        <v>965.0099450808</v>
      </c>
      <c r="I1224" s="0" t="n">
        <f aca="false">1000*COUNT(Q$24:Q1224)/N$16</f>
        <v>193.27325394271</v>
      </c>
      <c r="J1224" s="0" t="n">
        <f aca="false">$F$22*H1224+$E$22*G1224+$D$22</f>
        <v>741.675801394023</v>
      </c>
      <c r="K1224" s="0" t="n">
        <f aca="false">J1224/$F$9</f>
        <v>0.389309159941253</v>
      </c>
      <c r="L1224" s="0" t="n">
        <f aca="false">K1224*M1224</f>
        <v>0.00201686863837545</v>
      </c>
      <c r="M1224" s="0" t="n">
        <f aca="false">N1224</f>
        <v>0.00518063494493631</v>
      </c>
      <c r="N1224" s="0" t="n">
        <f aca="false">3600/(B1224*N$15)</f>
        <v>0.00518063494493631</v>
      </c>
      <c r="O1224" s="0" t="n">
        <f aca="false">ROUND(A1224*P$13,0)</f>
        <v>1498460</v>
      </c>
      <c r="P1224" s="0" t="n">
        <f aca="false">O1224-O1223</f>
        <v>1295</v>
      </c>
      <c r="Q1224" s="0" t="n">
        <f aca="false">F$9*(Q$23-P$13*1000/(P1224*N$16))*P$13/SUM(P$24:P1224)</f>
        <v>782.354570790971</v>
      </c>
      <c r="R1224" s="0" t="n">
        <f aca="false">F$9*((Q$23^2 - (P$13*1000/(P1224*N$16))^2)/2)/(1000*COUNT(Q$24:Q1224)/N$16)</f>
        <v>782.974068861778</v>
      </c>
    </row>
    <row r="1225" customFormat="false" ht="13.8" hidden="false" customHeight="false" outlineLevel="0" collapsed="false">
      <c r="A1225" s="0" t="n">
        <f aca="false">SUM(M$23:M1225)</f>
        <v>5.99902210662237</v>
      </c>
      <c r="B1225" s="0" t="n">
        <f aca="false">C1225*3600/1609.344</f>
        <v>69.4850401232698</v>
      </c>
      <c r="C1225" s="0" t="n">
        <f aca="false">G1225</f>
        <v>31.0625923367065</v>
      </c>
      <c r="D1225" s="0" t="n">
        <f aca="false">(C1225+C1224)/2</f>
        <v>31.0636007710257</v>
      </c>
      <c r="E1225" s="0" t="n">
        <f aca="false">F1225*$F$9</f>
        <v>7.68470314902855</v>
      </c>
      <c r="F1225" s="0" t="n">
        <f aca="false">(C1224-C1225)/0.5</f>
        <v>0.00403373727674961</v>
      </c>
      <c r="G1225" s="0" t="n">
        <f aca="false">G1224-L1224</f>
        <v>31.0625923367065</v>
      </c>
      <c r="H1225" s="0" t="n">
        <f aca="false">G1225*G1225</f>
        <v>964.884642676419</v>
      </c>
      <c r="I1225" s="0" t="n">
        <f aca="false">1000*COUNT(Q$24:Q1225)/N$16</f>
        <v>193.43418088188</v>
      </c>
      <c r="J1225" s="0" t="n">
        <f aca="false">$F$22*H1225+$E$22*G1225+$D$22</f>
        <v>741.607434686677</v>
      </c>
      <c r="K1225" s="0" t="n">
        <f aca="false">J1225/$F$9</f>
        <v>0.389273273931011</v>
      </c>
      <c r="L1225" s="0" t="n">
        <f aca="false">K1225*M1225</f>
        <v>0.00201681366761179</v>
      </c>
      <c r="M1225" s="0" t="n">
        <f aca="false">N1225</f>
        <v>0.00518097131931338</v>
      </c>
      <c r="N1225" s="0" t="n">
        <f aca="false">3600/(B1225*N$15)</f>
        <v>0.00518097131931338</v>
      </c>
      <c r="O1225" s="0" t="n">
        <f aca="false">ROUND(A1225*P$13,0)</f>
        <v>1499756</v>
      </c>
      <c r="P1225" s="0" t="n">
        <f aca="false">O1225-O1224</f>
        <v>1296</v>
      </c>
      <c r="Q1225" s="0" t="n">
        <f aca="false">F$9*(Q$23-P$13*1000/(P1225*N$16))*P$13/SUM(P$24:P1225)</f>
        <v>789.296658712979</v>
      </c>
      <c r="R1225" s="0" t="n">
        <f aca="false">F$9*((Q$23^2 - (P$13*1000/(P1225*N$16))^2)/2)/(1000*COUNT(Q$24:Q1225)/N$16)</f>
        <v>789.654493951733</v>
      </c>
    </row>
    <row r="1226" customFormat="false" ht="13.8" hidden="false" customHeight="false" outlineLevel="0" collapsed="false">
      <c r="A1226" s="0" t="n">
        <f aca="false">SUM(M$23:M1226)</f>
        <v>6.00420341435058</v>
      </c>
      <c r="B1226" s="0" t="n">
        <f aca="false">C1226*3600/1609.344</f>
        <v>69.4805286395824</v>
      </c>
      <c r="C1226" s="0" t="n">
        <f aca="false">G1226</f>
        <v>31.0605755230389</v>
      </c>
      <c r="D1226" s="0" t="n">
        <f aca="false">(C1226+C1225)/2</f>
        <v>31.0615839298727</v>
      </c>
      <c r="E1226" s="0" t="n">
        <f aca="false">F1226*$F$9</f>
        <v>7.68449369860572</v>
      </c>
      <c r="F1226" s="0" t="n">
        <f aca="false">(C1225-C1226)/0.5</f>
        <v>0.00403362733522528</v>
      </c>
      <c r="G1226" s="0" t="n">
        <f aca="false">G1225-L1225</f>
        <v>31.0605755230389</v>
      </c>
      <c r="H1226" s="0" t="n">
        <f aca="false">G1226*G1226</f>
        <v>964.759351822405</v>
      </c>
      <c r="I1226" s="0" t="n">
        <f aca="false">1000*COUNT(Q$24:Q1226)/N$16</f>
        <v>193.595107821049</v>
      </c>
      <c r="J1226" s="0" t="n">
        <f aca="false">$F$22*H1226+$E$22*G1226+$D$22</f>
        <v>741.539073790158</v>
      </c>
      <c r="K1226" s="0" t="n">
        <f aca="false">J1226/$F$9</f>
        <v>0.389237390970901</v>
      </c>
      <c r="L1226" s="0" t="n">
        <f aca="false">K1226*M1226</f>
        <v>0.00201675870194367</v>
      </c>
      <c r="M1226" s="0" t="n">
        <f aca="false">N1226</f>
        <v>0.00518130772820447</v>
      </c>
      <c r="N1226" s="0" t="n">
        <f aca="false">3600/(B1226*N$15)</f>
        <v>0.00518130772820447</v>
      </c>
      <c r="O1226" s="0" t="n">
        <f aca="false">ROUND(A1226*P$13,0)</f>
        <v>1501051</v>
      </c>
      <c r="P1226" s="0" t="n">
        <f aca="false">O1226-O1225</f>
        <v>1295</v>
      </c>
      <c r="Q1226" s="0" t="n">
        <f aca="false">F$9*(Q$23-P$13*1000/(P1226*N$16))*P$13/SUM(P$24:P1226)</f>
        <v>781.003049411234</v>
      </c>
      <c r="R1226" s="0" t="n">
        <f aca="false">F$9*((Q$23^2 - (P$13*1000/(P1226*N$16))^2)/2)/(1000*COUNT(Q$24:Q1226)/N$16)</f>
        <v>781.672366336654</v>
      </c>
    </row>
    <row r="1227" customFormat="false" ht="13.8" hidden="false" customHeight="false" outlineLevel="0" collapsed="false">
      <c r="A1227" s="0" t="n">
        <f aca="false">SUM(M$23:M1227)</f>
        <v>6.00938505852219</v>
      </c>
      <c r="B1227" s="0" t="n">
        <f aca="false">C1227*3600/1609.344</f>
        <v>69.4760172788497</v>
      </c>
      <c r="C1227" s="0" t="n">
        <f aca="false">G1227</f>
        <v>31.058558764337</v>
      </c>
      <c r="D1227" s="0" t="n">
        <f aca="false">(C1227+C1226)/2</f>
        <v>31.059567143688</v>
      </c>
      <c r="E1227" s="0" t="n">
        <f aca="false">F1227*$F$9</f>
        <v>7.68428426759437</v>
      </c>
      <c r="F1227" s="0" t="n">
        <f aca="false">(C1226-C1227)/0.5</f>
        <v>0.00403351740389013</v>
      </c>
      <c r="G1227" s="0" t="n">
        <f aca="false">G1226-L1226</f>
        <v>31.058558764337</v>
      </c>
      <c r="H1227" s="0" t="n">
        <f aca="false">G1227*G1227</f>
        <v>964.634072517773</v>
      </c>
      <c r="I1227" s="0" t="n">
        <f aca="false">1000*COUNT(Q$24:Q1227)/N$16</f>
        <v>193.756034760219</v>
      </c>
      <c r="J1227" s="0" t="n">
        <f aca="false">$F$22*H1227+$E$22*G1227+$D$22</f>
        <v>741.470718703972</v>
      </c>
      <c r="K1227" s="0" t="n">
        <f aca="false">J1227/$F$9</f>
        <v>0.389201511060661</v>
      </c>
      <c r="L1227" s="0" t="n">
        <f aca="false">K1227*M1227</f>
        <v>0.00201670374137137</v>
      </c>
      <c r="M1227" s="0" t="n">
        <f aca="false">N1227</f>
        <v>0.00518164417161537</v>
      </c>
      <c r="N1227" s="0" t="n">
        <f aca="false">3600/(B1227*N$15)</f>
        <v>0.00518164417161537</v>
      </c>
      <c r="O1227" s="0" t="n">
        <f aca="false">ROUND(A1227*P$13,0)</f>
        <v>1502346</v>
      </c>
      <c r="P1227" s="0" t="n">
        <f aca="false">O1227-O1226</f>
        <v>1295</v>
      </c>
      <c r="Q1227" s="0" t="n">
        <f aca="false">F$9*(Q$23-P$13*1000/(P1227*N$16))*P$13/SUM(P$24:P1227)</f>
        <v>780.329298191174</v>
      </c>
      <c r="R1227" s="0" t="n">
        <f aca="false">F$9*((Q$23^2 - (P$13*1000/(P1227*N$16))^2)/2)/(1000*COUNT(Q$24:Q1227)/N$16)</f>
        <v>781.023136796508</v>
      </c>
    </row>
    <row r="1228" customFormat="false" ht="13.8" hidden="false" customHeight="false" outlineLevel="0" collapsed="false">
      <c r="A1228" s="0" t="n">
        <f aca="false">SUM(M$23:M1228)</f>
        <v>6.01456703917175</v>
      </c>
      <c r="B1228" s="0" t="n">
        <f aca="false">C1228*3600/1609.344</f>
        <v>69.4715060410603</v>
      </c>
      <c r="C1228" s="0" t="n">
        <f aca="false">G1228</f>
        <v>31.0565420605956</v>
      </c>
      <c r="D1228" s="0" t="n">
        <f aca="false">(C1228+C1227)/2</f>
        <v>31.0575504124663</v>
      </c>
      <c r="E1228" s="0" t="n">
        <f aca="false">F1228*$F$9</f>
        <v>7.68407485599451</v>
      </c>
      <c r="F1228" s="0" t="n">
        <f aca="false">(C1227-C1228)/0.5</f>
        <v>0.00403340748274417</v>
      </c>
      <c r="G1228" s="0" t="n">
        <f aca="false">G1227-L1227</f>
        <v>31.0565420605956</v>
      </c>
      <c r="H1228" s="0" t="n">
        <f aca="false">G1228*G1228</f>
        <v>964.508804761544</v>
      </c>
      <c r="I1228" s="0" t="n">
        <f aca="false">1000*COUNT(Q$24:Q1228)/N$16</f>
        <v>193.916961699388</v>
      </c>
      <c r="J1228" s="0" t="n">
        <f aca="false">$F$22*H1228+$E$22*G1228+$D$22</f>
        <v>741.402369427622</v>
      </c>
      <c r="K1228" s="0" t="n">
        <f aca="false">J1228/$F$9</f>
        <v>0.389165634200032</v>
      </c>
      <c r="L1228" s="0" t="n">
        <f aca="false">K1228*M1228</f>
        <v>0.00201664878589515</v>
      </c>
      <c r="M1228" s="0" t="n">
        <f aca="false">N1228</f>
        <v>0.00518198064955186</v>
      </c>
      <c r="N1228" s="0" t="n">
        <f aca="false">3600/(B1228*N$15)</f>
        <v>0.00518198064955186</v>
      </c>
      <c r="O1228" s="0" t="n">
        <f aca="false">ROUND(A1228*P$13,0)</f>
        <v>1503642</v>
      </c>
      <c r="P1228" s="0" t="n">
        <f aca="false">O1228-O1227</f>
        <v>1296</v>
      </c>
      <c r="Q1228" s="0" t="n">
        <f aca="false">F$9*(Q$23-P$13*1000/(P1228*N$16))*P$13/SUM(P$24:P1228)</f>
        <v>787.255177700229</v>
      </c>
      <c r="R1228" s="0" t="n">
        <f aca="false">F$9*((Q$23^2 - (P$13*1000/(P1228*N$16))^2)/2)/(1000*COUNT(Q$24:Q1228)/N$16)</f>
        <v>787.688549153513</v>
      </c>
    </row>
    <row r="1229" customFormat="false" ht="13.8" hidden="false" customHeight="false" outlineLevel="0" collapsed="false">
      <c r="A1229" s="0" t="n">
        <f aca="false">SUM(M$23:M1229)</f>
        <v>6.01974935633377</v>
      </c>
      <c r="B1229" s="0" t="n">
        <f aca="false">C1229*3600/1609.344</f>
        <v>69.4669949262028</v>
      </c>
      <c r="C1229" s="0" t="n">
        <f aca="false">G1229</f>
        <v>31.0545254118097</v>
      </c>
      <c r="D1229" s="0" t="n">
        <f aca="false">(C1229+C1228)/2</f>
        <v>31.0555337362027</v>
      </c>
      <c r="E1229" s="0" t="n">
        <f aca="false">F1229*$F$9</f>
        <v>7.68386546380614</v>
      </c>
      <c r="F1229" s="0" t="n">
        <f aca="false">(C1228-C1229)/0.5</f>
        <v>0.00403329757178739</v>
      </c>
      <c r="G1229" s="0" t="n">
        <f aca="false">G1228-L1228</f>
        <v>31.0545254118097</v>
      </c>
      <c r="H1229" s="0" t="n">
        <f aca="false">G1229*G1229</f>
        <v>964.383548552735</v>
      </c>
      <c r="I1229" s="0" t="n">
        <f aca="false">1000*COUNT(Q$24:Q1229)/N$16</f>
        <v>194.077888638558</v>
      </c>
      <c r="J1229" s="0" t="n">
        <f aca="false">$F$22*H1229+$E$22*G1229+$D$22</f>
        <v>741.334025960614</v>
      </c>
      <c r="K1229" s="0" t="n">
        <f aca="false">J1229/$F$9</f>
        <v>0.389129760388755</v>
      </c>
      <c r="L1229" s="0" t="n">
        <f aca="false">K1229*M1229</f>
        <v>0.00201659383551528</v>
      </c>
      <c r="M1229" s="0" t="n">
        <f aca="false">N1229</f>
        <v>0.00518231716201975</v>
      </c>
      <c r="N1229" s="0" t="n">
        <f aca="false">3600/(B1229*N$15)</f>
        <v>0.00518231716201975</v>
      </c>
      <c r="O1229" s="0" t="n">
        <f aca="false">ROUND(A1229*P$13,0)</f>
        <v>1504937</v>
      </c>
      <c r="P1229" s="0" t="n">
        <f aca="false">O1229-O1228</f>
        <v>1295</v>
      </c>
      <c r="Q1229" s="0" t="n">
        <f aca="false">F$9*(Q$23-P$13*1000/(P1229*N$16))*P$13/SUM(P$24:P1229)</f>
        <v>778.984759078542</v>
      </c>
      <c r="R1229" s="0" t="n">
        <f aca="false">F$9*((Q$23^2 - (P$13*1000/(P1229*N$16))^2)/2)/(1000*COUNT(Q$24:Q1229)/N$16)</f>
        <v>779.727907713926</v>
      </c>
    </row>
    <row r="1230" customFormat="false" ht="13.8" hidden="false" customHeight="false" outlineLevel="0" collapsed="false">
      <c r="A1230" s="0" t="n">
        <f aca="false">SUM(M$23:M1230)</f>
        <v>6.02493201004279</v>
      </c>
      <c r="B1230" s="0" t="n">
        <f aca="false">C1230*3600/1609.344</f>
        <v>69.4624839342658</v>
      </c>
      <c r="C1230" s="0" t="n">
        <f aca="false">G1230</f>
        <v>31.0525088179742</v>
      </c>
      <c r="D1230" s="0" t="n">
        <f aca="false">(C1230+C1229)/2</f>
        <v>31.053517114892</v>
      </c>
      <c r="E1230" s="0" t="n">
        <f aca="false">F1230*$F$9</f>
        <v>7.68365609105634</v>
      </c>
      <c r="F1230" s="0" t="n">
        <f aca="false">(C1229-C1230)/0.5</f>
        <v>0.004033187671034</v>
      </c>
      <c r="G1230" s="0" t="n">
        <f aca="false">G1229-L1229</f>
        <v>31.0525088179742</v>
      </c>
      <c r="H1230" s="0" t="n">
        <f aca="false">G1230*G1230</f>
        <v>964.258303890365</v>
      </c>
      <c r="I1230" s="0" t="n">
        <f aca="false">1000*COUNT(Q$24:Q1230)/N$16</f>
        <v>194.238815577728</v>
      </c>
      <c r="J1230" s="0" t="n">
        <f aca="false">$F$22*H1230+$E$22*G1230+$D$22</f>
        <v>741.265688302452</v>
      </c>
      <c r="K1230" s="0" t="n">
        <f aca="false">J1230/$F$9</f>
        <v>0.389093889626568</v>
      </c>
      <c r="L1230" s="0" t="n">
        <f aca="false">K1230*M1230</f>
        <v>0.00201653889023203</v>
      </c>
      <c r="M1230" s="0" t="n">
        <f aca="false">N1230</f>
        <v>0.00518265370902482</v>
      </c>
      <c r="N1230" s="0" t="n">
        <f aca="false">3600/(B1230*N$15)</f>
        <v>0.00518265370902482</v>
      </c>
      <c r="O1230" s="0" t="n">
        <f aca="false">ROUND(A1230*P$13,0)</f>
        <v>1506233</v>
      </c>
      <c r="P1230" s="0" t="n">
        <f aca="false">O1230-O1229</f>
        <v>1296</v>
      </c>
      <c r="Q1230" s="0" t="n">
        <f aca="false">F$9*(Q$23-P$13*1000/(P1230*N$16))*P$13/SUM(P$24:P1230)</f>
        <v>785.899873088688</v>
      </c>
      <c r="R1230" s="0" t="n">
        <f aca="false">F$9*((Q$23^2 - (P$13*1000/(P1230*N$16))^2)/2)/(1000*COUNT(Q$24:Q1230)/N$16)</f>
        <v>786.383348574966</v>
      </c>
    </row>
    <row r="1231" customFormat="false" ht="13.8" hidden="false" customHeight="false" outlineLevel="0" collapsed="false">
      <c r="A1231" s="0" t="n">
        <f aca="false">SUM(M$23:M1231)</f>
        <v>6.03011500033336</v>
      </c>
      <c r="B1231" s="0" t="n">
        <f aca="false">C1231*3600/1609.344</f>
        <v>69.4579730652379</v>
      </c>
      <c r="C1231" s="0" t="n">
        <f aca="false">G1231</f>
        <v>31.050492279084</v>
      </c>
      <c r="D1231" s="0" t="n">
        <f aca="false">(C1231+C1230)/2</f>
        <v>31.0515005485291</v>
      </c>
      <c r="E1231" s="0" t="n">
        <f aca="false">F1231*$F$9</f>
        <v>7.68344673770448</v>
      </c>
      <c r="F1231" s="0" t="n">
        <f aca="false">(C1230-C1231)/0.5</f>
        <v>0.00403307778046269</v>
      </c>
      <c r="G1231" s="0" t="n">
        <f aca="false">G1230-L1230</f>
        <v>31.050492279084</v>
      </c>
      <c r="H1231" s="0" t="n">
        <f aca="false">G1231*G1231</f>
        <v>964.133070773453</v>
      </c>
      <c r="I1231" s="0" t="n">
        <f aca="false">1000*COUNT(Q$24:Q1231)/N$16</f>
        <v>194.399742516897</v>
      </c>
      <c r="J1231" s="0" t="n">
        <f aca="false">$F$22*H1231+$E$22*G1231+$D$22</f>
        <v>741.19735645264</v>
      </c>
      <c r="K1231" s="0" t="n">
        <f aca="false">J1231/$F$9</f>
        <v>0.389058021913212</v>
      </c>
      <c r="L1231" s="0" t="n">
        <f aca="false">K1231*M1231</f>
        <v>0.00201648395004566</v>
      </c>
      <c r="M1231" s="0" t="n">
        <f aca="false">N1231</f>
        <v>0.00518299029057287</v>
      </c>
      <c r="N1231" s="0" t="n">
        <f aca="false">3600/(B1231*N$15)</f>
        <v>0.00518299029057287</v>
      </c>
      <c r="O1231" s="0" t="n">
        <f aca="false">ROUND(A1231*P$13,0)</f>
        <v>1507529</v>
      </c>
      <c r="P1231" s="0" t="n">
        <f aca="false">O1231-O1230</f>
        <v>1296</v>
      </c>
      <c r="Q1231" s="0" t="n">
        <f aca="false">F$9*(Q$23-P$13*1000/(P1231*N$16))*P$13/SUM(P$24:P1231)</f>
        <v>785.223708561866</v>
      </c>
      <c r="R1231" s="0" t="n">
        <f aca="false">F$9*((Q$23^2 - (P$13*1000/(P1231*N$16))^2)/2)/(1000*COUNT(Q$24:Q1231)/N$16)</f>
        <v>785.732368981774</v>
      </c>
    </row>
    <row r="1232" customFormat="false" ht="13.8" hidden="false" customHeight="false" outlineLevel="0" collapsed="false">
      <c r="A1232" s="0" t="n">
        <f aca="false">SUM(M$23:M1232)</f>
        <v>6.03529832724003</v>
      </c>
      <c r="B1232" s="0" t="n">
        <f aca="false">C1232*3600/1609.344</f>
        <v>69.4534623191077</v>
      </c>
      <c r="C1232" s="0" t="n">
        <f aca="false">G1232</f>
        <v>31.0484757951339</v>
      </c>
      <c r="D1232" s="0" t="n">
        <f aca="false">(C1232+C1231)/2</f>
        <v>31.0494840371089</v>
      </c>
      <c r="E1232" s="0" t="n">
        <f aca="false">F1232*$F$9</f>
        <v>7.68323740379119</v>
      </c>
      <c r="F1232" s="0" t="n">
        <f aca="false">(C1231-C1232)/0.5</f>
        <v>0.00403296790009478</v>
      </c>
      <c r="G1232" s="0" t="n">
        <f aca="false">G1231-L1231</f>
        <v>31.0484757951339</v>
      </c>
      <c r="H1232" s="0" t="n">
        <f aca="false">G1232*G1232</f>
        <v>964.007849201017</v>
      </c>
      <c r="I1232" s="0" t="n">
        <f aca="false">1000*COUNT(Q$24:Q1232)/N$16</f>
        <v>194.560669456067</v>
      </c>
      <c r="J1232" s="0" t="n">
        <f aca="false">$F$22*H1232+$E$22*G1232+$D$22</f>
        <v>741.129030410684</v>
      </c>
      <c r="K1232" s="0" t="n">
        <f aca="false">J1232/$F$9</f>
        <v>0.389022157248427</v>
      </c>
      <c r="L1232" s="0" t="n">
        <f aca="false">K1232*M1232</f>
        <v>0.00201642901495646</v>
      </c>
      <c r="M1232" s="0" t="n">
        <f aca="false">N1232</f>
        <v>0.00518332690666968</v>
      </c>
      <c r="N1232" s="0" t="n">
        <f aca="false">3600/(B1232*N$15)</f>
        <v>0.00518332690666968</v>
      </c>
      <c r="O1232" s="0" t="n">
        <f aca="false">ROUND(A1232*P$13,0)</f>
        <v>1508825</v>
      </c>
      <c r="P1232" s="0" t="n">
        <f aca="false">O1232-O1231</f>
        <v>1296</v>
      </c>
      <c r="Q1232" s="0" t="n">
        <f aca="false">F$9*(Q$23-P$13*1000/(P1232*N$16))*P$13/SUM(P$24:P1232)</f>
        <v>784.548706537957</v>
      </c>
      <c r="R1232" s="0" t="n">
        <f aca="false">F$9*((Q$23^2 - (P$13*1000/(P1232*N$16))^2)/2)/(1000*COUNT(Q$24:Q1232)/N$16)</f>
        <v>785.082466277902</v>
      </c>
    </row>
    <row r="1233" customFormat="false" ht="13.8" hidden="false" customHeight="false" outlineLevel="0" collapsed="false">
      <c r="A1233" s="0" t="n">
        <f aca="false">SUM(M$23:M1233)</f>
        <v>6.04048199079735</v>
      </c>
      <c r="B1233" s="0" t="n">
        <f aca="false">C1233*3600/1609.344</f>
        <v>69.4489516958638</v>
      </c>
      <c r="C1233" s="0" t="n">
        <f aca="false">G1233</f>
        <v>31.046459366119</v>
      </c>
      <c r="D1233" s="0" t="n">
        <f aca="false">(C1233+C1232)/2</f>
        <v>31.0474675806264</v>
      </c>
      <c r="E1233" s="0" t="n">
        <f aca="false">F1233*$F$9</f>
        <v>7.68302808928938</v>
      </c>
      <c r="F1233" s="0" t="n">
        <f aca="false">(C1232-C1233)/0.5</f>
        <v>0.00403285802991604</v>
      </c>
      <c r="G1233" s="0" t="n">
        <f aca="false">G1232-L1232</f>
        <v>31.046459366119</v>
      </c>
      <c r="H1233" s="0" t="n">
        <f aca="false">G1233*G1233</f>
        <v>963.882639172075</v>
      </c>
      <c r="I1233" s="0" t="n">
        <f aca="false">1000*COUNT(Q$24:Q1233)/N$16</f>
        <v>194.721596395237</v>
      </c>
      <c r="J1233" s="0" t="n">
        <f aca="false">$F$22*H1233+$E$22*G1233+$D$22</f>
        <v>741.060710176088</v>
      </c>
      <c r="K1233" s="0" t="n">
        <f aca="false">J1233/$F$9</f>
        <v>0.388986295631953</v>
      </c>
      <c r="L1233" s="0" t="n">
        <f aca="false">K1233*M1233</f>
        <v>0.00201637408496467</v>
      </c>
      <c r="M1233" s="0" t="n">
        <f aca="false">N1233</f>
        <v>0.00518366355732106</v>
      </c>
      <c r="N1233" s="0" t="n">
        <f aca="false">3600/(B1233*N$15)</f>
        <v>0.00518366355732106</v>
      </c>
      <c r="O1233" s="0" t="n">
        <f aca="false">ROUND(A1233*P$13,0)</f>
        <v>1510120</v>
      </c>
      <c r="P1233" s="0" t="n">
        <f aca="false">O1233-O1232</f>
        <v>1295</v>
      </c>
      <c r="Q1233" s="0" t="n">
        <f aca="false">F$9*(Q$23-P$13*1000/(P1233*N$16))*P$13/SUM(P$24:P1233)</f>
        <v>776.309018809804</v>
      </c>
      <c r="R1233" s="0" t="n">
        <f aca="false">F$9*((Q$23^2 - (P$13*1000/(P1233*N$16))^2)/2)/(1000*COUNT(Q$24:Q1233)/N$16)</f>
        <v>777.150294795864</v>
      </c>
    </row>
    <row r="1234" customFormat="false" ht="13.8" hidden="false" customHeight="false" outlineLevel="0" collapsed="false">
      <c r="A1234" s="0" t="n">
        <f aca="false">SUM(M$23:M1234)</f>
        <v>6.04566599103989</v>
      </c>
      <c r="B1234" s="0" t="n">
        <f aca="false">C1234*3600/1609.344</f>
        <v>69.4444411954948</v>
      </c>
      <c r="C1234" s="0" t="n">
        <f aca="false">G1234</f>
        <v>31.044442992034</v>
      </c>
      <c r="D1234" s="0" t="n">
        <f aca="false">(C1234+C1233)/2</f>
        <v>31.0454511790765</v>
      </c>
      <c r="E1234" s="0" t="n">
        <f aca="false">F1234*$F$9</f>
        <v>7.68281879419907</v>
      </c>
      <c r="F1234" s="0" t="n">
        <f aca="false">(C1233-C1234)/0.5</f>
        <v>0.00403274816992649</v>
      </c>
      <c r="G1234" s="0" t="n">
        <f aca="false">G1233-L1233</f>
        <v>31.044442992034</v>
      </c>
      <c r="H1234" s="0" t="n">
        <f aca="false">G1234*G1234</f>
        <v>963.757440685649</v>
      </c>
      <c r="I1234" s="0" t="n">
        <f aca="false">1000*COUNT(Q$24:Q1234)/N$16</f>
        <v>194.882523334406</v>
      </c>
      <c r="J1234" s="0" t="n">
        <f aca="false">$F$22*H1234+$E$22*G1234+$D$22</f>
        <v>740.992395748356</v>
      </c>
      <c r="K1234" s="0" t="n">
        <f aca="false">J1234/$F$9</f>
        <v>0.38895043706353</v>
      </c>
      <c r="L1234" s="0" t="n">
        <f aca="false">K1234*M1234</f>
        <v>0.00201631916007058</v>
      </c>
      <c r="M1234" s="0" t="n">
        <f aca="false">N1234</f>
        <v>0.0051840002425328</v>
      </c>
      <c r="N1234" s="0" t="n">
        <f aca="false">3600/(B1234*N$15)</f>
        <v>0.0051840002425328</v>
      </c>
      <c r="O1234" s="0" t="n">
        <f aca="false">ROUND(A1234*P$13,0)</f>
        <v>1511416</v>
      </c>
      <c r="P1234" s="0" t="n">
        <f aca="false">O1234-O1233</f>
        <v>1296</v>
      </c>
      <c r="Q1234" s="0" t="n">
        <f aca="false">F$9*(Q$23-P$13*1000/(P1234*N$16))*P$13/SUM(P$24:P1234)</f>
        <v>783.202696630341</v>
      </c>
      <c r="R1234" s="0" t="n">
        <f aca="false">F$9*((Q$23^2 - (P$13*1000/(P1234*N$16))^2)/2)/(1000*COUNT(Q$24:Q1234)/N$16)</f>
        <v>783.785880867038</v>
      </c>
    </row>
    <row r="1235" customFormat="false" ht="13.8" hidden="false" customHeight="false" outlineLevel="0" collapsed="false">
      <c r="A1235" s="0" t="n">
        <f aca="false">SUM(M$23:M1235)</f>
        <v>6.0508503280022</v>
      </c>
      <c r="B1235" s="0" t="n">
        <f aca="false">C1235*3600/1609.344</f>
        <v>69.4399308179893</v>
      </c>
      <c r="C1235" s="0" t="n">
        <f aca="false">G1235</f>
        <v>31.0424266728739</v>
      </c>
      <c r="D1235" s="0" t="n">
        <f aca="false">(C1235+C1234)/2</f>
        <v>31.043434832454</v>
      </c>
      <c r="E1235" s="0" t="n">
        <f aca="false">F1235*$F$9</f>
        <v>7.68260951854731</v>
      </c>
      <c r="F1235" s="0" t="n">
        <f aca="false">(C1234-C1235)/0.5</f>
        <v>0.00403263832014034</v>
      </c>
      <c r="G1235" s="0" t="n">
        <f aca="false">G1234-L1234</f>
        <v>31.0424266728739</v>
      </c>
      <c r="H1235" s="0" t="n">
        <f aca="false">G1235*G1235</f>
        <v>963.632253740754</v>
      </c>
      <c r="I1235" s="0" t="n">
        <f aca="false">1000*COUNT(Q$24:Q1235)/N$16</f>
        <v>195.043450273576</v>
      </c>
      <c r="J1235" s="0" t="n">
        <f aca="false">$F$22*H1235+$E$22*G1235+$D$22</f>
        <v>740.924087126995</v>
      </c>
      <c r="K1235" s="0" t="n">
        <f aca="false">J1235/$F$9</f>
        <v>0.388914581542898</v>
      </c>
      <c r="L1235" s="0" t="n">
        <f aca="false">K1235*M1235</f>
        <v>0.00201626424027445</v>
      </c>
      <c r="M1235" s="0" t="n">
        <f aca="false">N1235</f>
        <v>0.00518433696231071</v>
      </c>
      <c r="N1235" s="0" t="n">
        <f aca="false">3600/(B1235*N$15)</f>
        <v>0.00518433696231071</v>
      </c>
      <c r="O1235" s="0" t="n">
        <f aca="false">ROUND(A1235*P$13,0)</f>
        <v>1512713</v>
      </c>
      <c r="P1235" s="0" t="n">
        <f aca="false">O1235-O1234</f>
        <v>1297</v>
      </c>
      <c r="Q1235" s="0" t="n">
        <f aca="false">F$9*(Q$23-P$13*1000/(P1235*N$16))*P$13/SUM(P$24:P1235)</f>
        <v>790.072382720512</v>
      </c>
      <c r="R1235" s="0" t="n">
        <f aca="false">F$9*((Q$23^2 - (P$13*1000/(P1235*N$16))^2)/2)/(1000*COUNT(Q$24:Q1235)/N$16)</f>
        <v>790.393704819073</v>
      </c>
    </row>
    <row r="1236" customFormat="false" ht="13.8" hidden="false" customHeight="false" outlineLevel="0" collapsed="false">
      <c r="A1236" s="0" t="n">
        <f aca="false">SUM(M$23:M1236)</f>
        <v>6.05603500171886</v>
      </c>
      <c r="B1236" s="0" t="n">
        <f aca="false">C1236*3600/1609.344</f>
        <v>69.4354205633358</v>
      </c>
      <c r="C1236" s="0" t="n">
        <f aca="false">G1236</f>
        <v>31.0404104086336</v>
      </c>
      <c r="D1236" s="0" t="n">
        <f aca="false">(C1236+C1235)/2</f>
        <v>31.0414185407538</v>
      </c>
      <c r="E1236" s="0" t="n">
        <f aca="false">F1236*$F$9</f>
        <v>7.68240026232059</v>
      </c>
      <c r="F1236" s="0" t="n">
        <f aca="false">(C1235-C1236)/0.5</f>
        <v>0.00403252848055047</v>
      </c>
      <c r="G1236" s="0" t="n">
        <f aca="false">G1235-L1235</f>
        <v>31.0404104086336</v>
      </c>
      <c r="H1236" s="0" t="n">
        <f aca="false">G1236*G1236</f>
        <v>963.507078336412</v>
      </c>
      <c r="I1236" s="0" t="n">
        <f aca="false">1000*COUNT(Q$24:Q1236)/N$16</f>
        <v>195.204377212745</v>
      </c>
      <c r="J1236" s="0" t="n">
        <f aca="false">$F$22*H1236+$E$22*G1236+$D$22</f>
        <v>740.855784311508</v>
      </c>
      <c r="K1236" s="0" t="n">
        <f aca="false">J1236/$F$9</f>
        <v>0.388878729069798</v>
      </c>
      <c r="L1236" s="0" t="n">
        <f aca="false">K1236*M1236</f>
        <v>0.00201620932557655</v>
      </c>
      <c r="M1236" s="0" t="n">
        <f aca="false">N1236</f>
        <v>0.00518467371666057</v>
      </c>
      <c r="N1236" s="0" t="n">
        <f aca="false">3600/(B1236*N$15)</f>
        <v>0.00518467371666057</v>
      </c>
      <c r="O1236" s="0" t="n">
        <f aca="false">ROUND(A1236*P$13,0)</f>
        <v>1514009</v>
      </c>
      <c r="P1236" s="0" t="n">
        <f aca="false">O1236-O1235</f>
        <v>1296</v>
      </c>
      <c r="Q1236" s="0" t="n">
        <f aca="false">F$9*(Q$23-P$13*1000/(P1236*N$16))*P$13/SUM(P$24:P1236)</f>
        <v>781.860263717553</v>
      </c>
      <c r="R1236" s="0" t="n">
        <f aca="false">F$9*((Q$23^2 - (P$13*1000/(P1236*N$16))^2)/2)/(1000*COUNT(Q$24:Q1236)/N$16)</f>
        <v>782.493571088198</v>
      </c>
    </row>
    <row r="1237" customFormat="false" ht="13.8" hidden="false" customHeight="false" outlineLevel="0" collapsed="false">
      <c r="A1237" s="0" t="n">
        <f aca="false">SUM(M$23:M1237)</f>
        <v>6.06122001222445</v>
      </c>
      <c r="B1237" s="0" t="n">
        <f aca="false">C1237*3600/1609.344</f>
        <v>69.4309104315231</v>
      </c>
      <c r="C1237" s="0" t="n">
        <f aca="false">G1237</f>
        <v>31.0383941993081</v>
      </c>
      <c r="D1237" s="0" t="n">
        <f aca="false">(C1237+C1236)/2</f>
        <v>31.0394023039709</v>
      </c>
      <c r="E1237" s="0" t="n">
        <f aca="false">F1237*$F$9</f>
        <v>7.68219102550535</v>
      </c>
      <c r="F1237" s="0" t="n">
        <f aca="false">(C1236-C1237)/0.5</f>
        <v>0.00403241865114978</v>
      </c>
      <c r="G1237" s="0" t="n">
        <f aca="false">G1236-L1236</f>
        <v>31.0383941993081</v>
      </c>
      <c r="H1237" s="0" t="n">
        <f aca="false">G1237*G1237</f>
        <v>963.381914471641</v>
      </c>
      <c r="I1237" s="0" t="n">
        <f aca="false">1000*COUNT(Q$24:Q1237)/N$16</f>
        <v>195.365304151915</v>
      </c>
      <c r="J1237" s="0" t="n">
        <f aca="false">$F$22*H1237+$E$22*G1237+$D$22</f>
        <v>740.787487301401</v>
      </c>
      <c r="K1237" s="0" t="n">
        <f aca="false">J1237/$F$9</f>
        <v>0.388842879643969</v>
      </c>
      <c r="L1237" s="0" t="n">
        <f aca="false">K1237*M1237</f>
        <v>0.00201615441597714</v>
      </c>
      <c r="M1237" s="0" t="n">
        <f aca="false">N1237</f>
        <v>0.00518501050558819</v>
      </c>
      <c r="N1237" s="0" t="n">
        <f aca="false">3600/(B1237*N$15)</f>
        <v>0.00518501050558819</v>
      </c>
      <c r="O1237" s="0" t="n">
        <f aca="false">ROUND(A1237*P$13,0)</f>
        <v>1515305</v>
      </c>
      <c r="P1237" s="0" t="n">
        <f aca="false">O1237-O1236</f>
        <v>1296</v>
      </c>
      <c r="Q1237" s="0" t="n">
        <f aca="false">F$9*(Q$23-P$13*1000/(P1237*N$16))*P$13/SUM(P$24:P1237)</f>
        <v>781.191029482293</v>
      </c>
      <c r="R1237" s="0" t="n">
        <f aca="false">F$9*((Q$23^2 - (P$13*1000/(P1237*N$16))^2)/2)/(1000*COUNT(Q$24:Q1237)/N$16)</f>
        <v>781.849012957153</v>
      </c>
    </row>
    <row r="1238" customFormat="false" ht="13.8" hidden="false" customHeight="false" outlineLevel="0" collapsed="false">
      <c r="A1238" s="0" t="n">
        <f aca="false">SUM(M$23:M1238)</f>
        <v>6.06640535955355</v>
      </c>
      <c r="B1238" s="0" t="n">
        <f aca="false">C1238*3600/1609.344</f>
        <v>69.4264004225396</v>
      </c>
      <c r="C1238" s="0" t="n">
        <f aca="false">G1238</f>
        <v>31.0363780448921</v>
      </c>
      <c r="D1238" s="0" t="n">
        <f aca="false">(C1238+C1237)/2</f>
        <v>31.0373861221001</v>
      </c>
      <c r="E1238" s="0" t="n">
        <f aca="false">F1238*$F$9</f>
        <v>7.68198180812867</v>
      </c>
      <c r="F1238" s="0" t="n">
        <f aca="false">(C1237-C1238)/0.5</f>
        <v>0.00403230883195249</v>
      </c>
      <c r="G1238" s="0" t="n">
        <f aca="false">G1237-L1237</f>
        <v>31.0363780448921</v>
      </c>
      <c r="H1238" s="0" t="n">
        <f aca="false">G1238*G1238</f>
        <v>963.25676214546</v>
      </c>
      <c r="I1238" s="0" t="n">
        <f aca="false">1000*COUNT(Q$24:Q1238)/N$16</f>
        <v>195.526231091085</v>
      </c>
      <c r="J1238" s="0" t="n">
        <f aca="false">$F$22*H1238+$E$22*G1238+$D$22</f>
        <v>740.719196096178</v>
      </c>
      <c r="K1238" s="0" t="n">
        <f aca="false">J1238/$F$9</f>
        <v>0.388807033265151</v>
      </c>
      <c r="L1238" s="0" t="n">
        <f aca="false">K1238*M1238</f>
        <v>0.00201609951147651</v>
      </c>
      <c r="M1238" s="0" t="n">
        <f aca="false">N1238</f>
        <v>0.00518534732909938</v>
      </c>
      <c r="N1238" s="0" t="n">
        <f aca="false">3600/(B1238*N$15)</f>
        <v>0.00518534732909938</v>
      </c>
      <c r="O1238" s="0" t="n">
        <f aca="false">ROUND(A1238*P$13,0)</f>
        <v>1516601</v>
      </c>
      <c r="P1238" s="0" t="n">
        <f aca="false">O1238-O1237</f>
        <v>1296</v>
      </c>
      <c r="Q1238" s="0" t="n">
        <f aca="false">F$9*(Q$23-P$13*1000/(P1238*N$16))*P$13/SUM(P$24:P1238)</f>
        <v>780.52293993094</v>
      </c>
      <c r="R1238" s="0" t="n">
        <f aca="false">F$9*((Q$23^2 - (P$13*1000/(P1238*N$16))^2)/2)/(1000*COUNT(Q$24:Q1238)/N$16)</f>
        <v>781.205515827147</v>
      </c>
    </row>
    <row r="1239" customFormat="false" ht="13.8" hidden="false" customHeight="false" outlineLevel="0" collapsed="false">
      <c r="A1239" s="0" t="n">
        <f aca="false">SUM(M$23:M1239)</f>
        <v>6.07159104374075</v>
      </c>
      <c r="B1239" s="0" t="n">
        <f aca="false">C1239*3600/1609.344</f>
        <v>69.421890536374</v>
      </c>
      <c r="C1239" s="0" t="n">
        <f aca="false">G1239</f>
        <v>31.0343619453806</v>
      </c>
      <c r="D1239" s="0" t="n">
        <f aca="false">(C1239+C1238)/2</f>
        <v>31.0353699951364</v>
      </c>
      <c r="E1239" s="0" t="n">
        <f aca="false">F1239*$F$9</f>
        <v>7.68177261017702</v>
      </c>
      <c r="F1239" s="0" t="n">
        <f aca="false">(C1238-C1239)/0.5</f>
        <v>0.00403219902295149</v>
      </c>
      <c r="G1239" s="0" t="n">
        <f aca="false">G1238-L1238</f>
        <v>31.0343619453806</v>
      </c>
      <c r="H1239" s="0" t="n">
        <f aca="false">G1239*G1239</f>
        <v>963.131621356889</v>
      </c>
      <c r="I1239" s="0" t="n">
        <f aca="false">1000*COUNT(Q$24:Q1239)/N$16</f>
        <v>195.687158030254</v>
      </c>
      <c r="J1239" s="0" t="n">
        <f aca="false">$F$22*H1239+$E$22*G1239+$D$22</f>
        <v>740.650910695345</v>
      </c>
      <c r="K1239" s="0" t="n">
        <f aca="false">J1239/$F$9</f>
        <v>0.388771189933085</v>
      </c>
      <c r="L1239" s="0" t="n">
        <f aca="false">K1239*M1239</f>
        <v>0.00201604461207491</v>
      </c>
      <c r="M1239" s="0" t="n">
        <f aca="false">N1239</f>
        <v>0.00518568418719994</v>
      </c>
      <c r="N1239" s="0" t="n">
        <f aca="false">3600/(B1239*N$15)</f>
        <v>0.00518568418719994</v>
      </c>
      <c r="O1239" s="0" t="n">
        <f aca="false">ROUND(A1239*P$13,0)</f>
        <v>1517898</v>
      </c>
      <c r="P1239" s="0" t="n">
        <f aca="false">O1239-O1238</f>
        <v>1297</v>
      </c>
      <c r="Q1239" s="0" t="n">
        <f aca="false">F$9*(Q$23-P$13*1000/(P1239*N$16))*P$13/SUM(P$24:P1239)</f>
        <v>787.371432825143</v>
      </c>
      <c r="R1239" s="0" t="n">
        <f aca="false">F$9*((Q$23^2 - (P$13*1000/(P1239*N$16))^2)/2)/(1000*COUNT(Q$24:Q1239)/N$16)</f>
        <v>787.793725526905</v>
      </c>
    </row>
    <row r="1240" customFormat="false" ht="13.8" hidden="false" customHeight="false" outlineLevel="0" collapsed="false">
      <c r="A1240" s="0" t="n">
        <f aca="false">SUM(M$23:M1240)</f>
        <v>6.07677706482064</v>
      </c>
      <c r="B1240" s="0" t="n">
        <f aca="false">C1240*3600/1609.344</f>
        <v>69.4173807730148</v>
      </c>
      <c r="C1240" s="0" t="n">
        <f aca="false">G1240</f>
        <v>31.0323459007685</v>
      </c>
      <c r="D1240" s="0" t="n">
        <f aca="false">(C1240+C1239)/2</f>
        <v>31.0333539230746</v>
      </c>
      <c r="E1240" s="0" t="n">
        <f aca="false">F1240*$F$9</f>
        <v>7.68156343165039</v>
      </c>
      <c r="F1240" s="0" t="n">
        <f aca="false">(C1239-C1240)/0.5</f>
        <v>0.00403208922414677</v>
      </c>
      <c r="G1240" s="0" t="n">
        <f aca="false">G1239-L1239</f>
        <v>31.0323459007685</v>
      </c>
      <c r="H1240" s="0" t="n">
        <f aca="false">G1240*G1240</f>
        <v>963.006492104947</v>
      </c>
      <c r="I1240" s="0" t="n">
        <f aca="false">1000*COUNT(Q$24:Q1240)/N$16</f>
        <v>195.848084969424</v>
      </c>
      <c r="J1240" s="0" t="n">
        <f aca="false">$F$22*H1240+$E$22*G1240+$D$22</f>
        <v>740.582631098406</v>
      </c>
      <c r="K1240" s="0" t="n">
        <f aca="false">J1240/$F$9</f>
        <v>0.388735349647511</v>
      </c>
      <c r="L1240" s="0" t="n">
        <f aca="false">K1240*M1240</f>
        <v>0.00201598971777261</v>
      </c>
      <c r="M1240" s="0" t="n">
        <f aca="false">N1240</f>
        <v>0.00518602107989568</v>
      </c>
      <c r="N1240" s="0" t="n">
        <f aca="false">3600/(B1240*N$15)</f>
        <v>0.00518602107989568</v>
      </c>
      <c r="O1240" s="0" t="n">
        <f aca="false">ROUND(A1240*P$13,0)</f>
        <v>1519194</v>
      </c>
      <c r="P1240" s="0" t="n">
        <f aca="false">O1240-O1239</f>
        <v>1296</v>
      </c>
      <c r="Q1240" s="0" t="n">
        <f aca="false">F$9*(Q$23-P$13*1000/(P1240*N$16))*P$13/SUM(P$24:P1240)</f>
        <v>779.189669850004</v>
      </c>
      <c r="R1240" s="0" t="n">
        <f aca="false">F$9*((Q$23^2 - (P$13*1000/(P1240*N$16))^2)/2)/(1000*COUNT(Q$24:Q1240)/N$16)</f>
        <v>779.92169410845</v>
      </c>
    </row>
    <row r="1241" customFormat="false" ht="13.8" hidden="false" customHeight="false" outlineLevel="0" collapsed="false">
      <c r="A1241" s="0" t="n">
        <f aca="false">SUM(M$23:M1241)</f>
        <v>6.08196342282783</v>
      </c>
      <c r="B1241" s="0" t="n">
        <f aca="false">C1241*3600/1609.344</f>
        <v>69.4128711324507</v>
      </c>
      <c r="C1241" s="0" t="n">
        <f aca="false">G1241</f>
        <v>31.0303299110508</v>
      </c>
      <c r="D1241" s="0" t="n">
        <f aca="false">(C1241+C1240)/2</f>
        <v>31.0313379059097</v>
      </c>
      <c r="E1241" s="0" t="n">
        <f aca="false">F1241*$F$9</f>
        <v>7.68135427256232</v>
      </c>
      <c r="F1241" s="0" t="n">
        <f aca="false">(C1240-C1241)/0.5</f>
        <v>0.00403197943554545</v>
      </c>
      <c r="G1241" s="0" t="n">
        <f aca="false">G1240-L1240</f>
        <v>31.0303299110508</v>
      </c>
      <c r="H1241" s="0" t="n">
        <f aca="false">G1241*G1241</f>
        <v>962.881374388652</v>
      </c>
      <c r="I1241" s="0" t="n">
        <f aca="false">1000*COUNT(Q$24:Q1241)/N$16</f>
        <v>196.009011908594</v>
      </c>
      <c r="J1241" s="0" t="n">
        <f aca="false">$F$22*H1241+$E$22*G1241+$D$22</f>
        <v>740.514357304867</v>
      </c>
      <c r="K1241" s="0" t="n">
        <f aca="false">J1241/$F$9</f>
        <v>0.388699512408169</v>
      </c>
      <c r="L1241" s="0" t="n">
        <f aca="false">K1241*M1241</f>
        <v>0.00201593482856989</v>
      </c>
      <c r="M1241" s="0" t="n">
        <f aca="false">N1241</f>
        <v>0.0051863580071924</v>
      </c>
      <c r="N1241" s="0" t="n">
        <f aca="false">3600/(B1241*N$15)</f>
        <v>0.0051863580071924</v>
      </c>
      <c r="O1241" s="0" t="n">
        <f aca="false">ROUND(A1241*P$13,0)</f>
        <v>1520491</v>
      </c>
      <c r="P1241" s="0" t="n">
        <f aca="false">O1241-O1240</f>
        <v>1297</v>
      </c>
      <c r="Q1241" s="0" t="n">
        <f aca="false">F$9*(Q$23-P$13*1000/(P1241*N$16))*P$13/SUM(P$24:P1241)</f>
        <v>786.027612500192</v>
      </c>
      <c r="R1241" s="0" t="n">
        <f aca="false">F$9*((Q$23^2 - (P$13*1000/(P1241*N$16))^2)/2)/(1000*COUNT(Q$24:Q1241)/N$16)</f>
        <v>786.500139770703</v>
      </c>
    </row>
    <row r="1242" customFormat="false" ht="13.8" hidden="false" customHeight="false" outlineLevel="0" collapsed="false">
      <c r="A1242" s="0" t="n">
        <f aca="false">SUM(M$23:M1242)</f>
        <v>6.08715011779693</v>
      </c>
      <c r="B1242" s="0" t="n">
        <f aca="false">C1242*3600/1609.344</f>
        <v>69.4083616146703</v>
      </c>
      <c r="C1242" s="0" t="n">
        <f aca="false">G1242</f>
        <v>31.0283139762222</v>
      </c>
      <c r="D1242" s="0" t="n">
        <f aca="false">(C1242+C1241)/2</f>
        <v>31.0293219436365</v>
      </c>
      <c r="E1242" s="0" t="n">
        <f aca="false">F1242*$F$9</f>
        <v>7.68114513289928</v>
      </c>
      <c r="F1242" s="0" t="n">
        <f aca="false">(C1241-C1242)/0.5</f>
        <v>0.00403186965714042</v>
      </c>
      <c r="G1242" s="0" t="n">
        <f aca="false">G1241-L1241</f>
        <v>31.0283139762222</v>
      </c>
      <c r="H1242" s="0" t="n">
        <f aca="false">G1242*G1242</f>
        <v>962.756268207026</v>
      </c>
      <c r="I1242" s="0" t="n">
        <f aca="false">1000*COUNT(Q$24:Q1242)/N$16</f>
        <v>196.169938847763</v>
      </c>
      <c r="J1242" s="0" t="n">
        <f aca="false">$F$22*H1242+$E$22*G1242+$D$22</f>
        <v>740.446089314233</v>
      </c>
      <c r="K1242" s="0" t="n">
        <f aca="false">J1242/$F$9</f>
        <v>0.388663678214799</v>
      </c>
      <c r="L1242" s="0" t="n">
        <f aca="false">K1242*M1242</f>
        <v>0.00201587994446701</v>
      </c>
      <c r="M1242" s="0" t="n">
        <f aca="false">N1242</f>
        <v>0.00518669496909591</v>
      </c>
      <c r="N1242" s="0" t="n">
        <f aca="false">3600/(B1242*N$15)</f>
        <v>0.00518669496909591</v>
      </c>
      <c r="O1242" s="0" t="n">
        <f aca="false">ROUND(A1242*P$13,0)</f>
        <v>1521788</v>
      </c>
      <c r="P1242" s="0" t="n">
        <f aca="false">O1242-O1241</f>
        <v>1297</v>
      </c>
      <c r="Q1242" s="0" t="n">
        <f aca="false">F$9*(Q$23-P$13*1000/(P1242*N$16))*P$13/SUM(P$24:P1242)</f>
        <v>785.357162770605</v>
      </c>
      <c r="R1242" s="0" t="n">
        <f aca="false">F$9*((Q$23^2 - (P$13*1000/(P1242*N$16))^2)/2)/(1000*COUNT(Q$24:Q1242)/N$16)</f>
        <v>785.85493867163</v>
      </c>
    </row>
    <row r="1243" customFormat="false" ht="13.8" hidden="false" customHeight="false" outlineLevel="0" collapsed="false">
      <c r="A1243" s="0" t="n">
        <f aca="false">SUM(M$23:M1243)</f>
        <v>6.09233714976254</v>
      </c>
      <c r="B1243" s="0" t="n">
        <f aca="false">C1243*3600/1609.344</f>
        <v>69.4038522196621</v>
      </c>
      <c r="C1243" s="0" t="n">
        <f aca="false">G1243</f>
        <v>31.0262980962777</v>
      </c>
      <c r="D1243" s="0" t="n">
        <f aca="false">(C1243+C1242)/2</f>
        <v>31.02730603625</v>
      </c>
      <c r="E1243" s="0" t="n">
        <f aca="false">F1243*$F$9</f>
        <v>7.68093601266127</v>
      </c>
      <c r="F1243" s="0" t="n">
        <f aca="false">(C1242-C1243)/0.5</f>
        <v>0.00403175988893167</v>
      </c>
      <c r="G1243" s="0" t="n">
        <f aca="false">G1242-L1242</f>
        <v>31.0262980962777</v>
      </c>
      <c r="H1243" s="0" t="n">
        <f aca="false">G1243*G1243</f>
        <v>962.631173559088</v>
      </c>
      <c r="I1243" s="0" t="n">
        <f aca="false">1000*COUNT(Q$24:Q1243)/N$16</f>
        <v>196.330865786933</v>
      </c>
      <c r="J1243" s="0" t="n">
        <f aca="false">$F$22*H1243+$E$22*G1243+$D$22</f>
        <v>740.377827126008</v>
      </c>
      <c r="K1243" s="0" t="n">
        <f aca="false">J1243/$F$9</f>
        <v>0.388627847067142</v>
      </c>
      <c r="L1243" s="0" t="n">
        <f aca="false">K1243*M1243</f>
        <v>0.00201582506546425</v>
      </c>
      <c r="M1243" s="0" t="n">
        <f aca="false">N1243</f>
        <v>0.00518703196561202</v>
      </c>
      <c r="N1243" s="0" t="n">
        <f aca="false">3600/(B1243*N$15)</f>
        <v>0.00518703196561202</v>
      </c>
      <c r="O1243" s="0" t="n">
        <f aca="false">ROUND(A1243*P$13,0)</f>
        <v>1523084</v>
      </c>
      <c r="P1243" s="0" t="n">
        <f aca="false">O1243-O1242</f>
        <v>1296</v>
      </c>
      <c r="Q1243" s="0" t="n">
        <f aca="false">F$9*(Q$23-P$13*1000/(P1243*N$16))*P$13/SUM(P$24:P1243)</f>
        <v>777.198028032548</v>
      </c>
      <c r="R1243" s="0" t="n">
        <f aca="false">F$9*((Q$23^2 - (P$13*1000/(P1243*N$16))^2)/2)/(1000*COUNT(Q$24:Q1243)/N$16)</f>
        <v>778.003853877036</v>
      </c>
    </row>
    <row r="1244" customFormat="false" ht="13.8" hidden="false" customHeight="false" outlineLevel="0" collapsed="false">
      <c r="A1244" s="0" t="n">
        <f aca="false">SUM(M$23:M1244)</f>
        <v>6.09752451875929</v>
      </c>
      <c r="B1244" s="0" t="n">
        <f aca="false">C1244*3600/1609.344</f>
        <v>69.3993429474147</v>
      </c>
      <c r="C1244" s="0" t="n">
        <f aca="false">G1244</f>
        <v>31.0242822712123</v>
      </c>
      <c r="D1244" s="0" t="n">
        <f aca="false">(C1244+C1243)/2</f>
        <v>31.025290183745</v>
      </c>
      <c r="E1244" s="0" t="n">
        <f aca="false">F1244*$F$9</f>
        <v>7.68072691186181</v>
      </c>
      <c r="F1244" s="0" t="n">
        <f aca="false">(C1243-C1244)/0.5</f>
        <v>0.00403165013092632</v>
      </c>
      <c r="G1244" s="0" t="n">
        <f aca="false">G1243-L1243</f>
        <v>31.0242822712123</v>
      </c>
      <c r="H1244" s="0" t="n">
        <f aca="false">G1244*G1244</f>
        <v>962.506090443856</v>
      </c>
      <c r="I1244" s="0" t="n">
        <f aca="false">1000*COUNT(Q$24:Q1244)/N$16</f>
        <v>196.491792726102</v>
      </c>
      <c r="J1244" s="0" t="n">
        <f aca="false">$F$22*H1244+$E$22*G1244+$D$22</f>
        <v>740.309570739699</v>
      </c>
      <c r="K1244" s="0" t="n">
        <f aca="false">J1244/$F$9</f>
        <v>0.388592018964938</v>
      </c>
      <c r="L1244" s="0" t="n">
        <f aca="false">K1244*M1244</f>
        <v>0.00201577019156187</v>
      </c>
      <c r="M1244" s="0" t="n">
        <f aca="false">N1244</f>
        <v>0.00518736899674655</v>
      </c>
      <c r="N1244" s="0" t="n">
        <f aca="false">3600/(B1244*N$15)</f>
        <v>0.00518736899674655</v>
      </c>
      <c r="O1244" s="0" t="n">
        <f aca="false">ROUND(A1244*P$13,0)</f>
        <v>1524381</v>
      </c>
      <c r="P1244" s="0" t="n">
        <f aca="false">O1244-O1243</f>
        <v>1297</v>
      </c>
      <c r="Q1244" s="0" t="n">
        <f aca="false">F$9*(Q$23-P$13*1000/(P1244*N$16))*P$13/SUM(P$24:P1244)</f>
        <v>784.02020339213</v>
      </c>
      <c r="R1244" s="0" t="n">
        <f aca="false">F$9*((Q$23^2 - (P$13*1000/(P1244*N$16))^2)/2)/(1000*COUNT(Q$24:Q1244)/N$16)</f>
        <v>784.567706994854</v>
      </c>
    </row>
    <row r="1245" customFormat="false" ht="13.8" hidden="false" customHeight="false" outlineLevel="0" collapsed="false">
      <c r="A1245" s="0" t="n">
        <f aca="false">SUM(M$23:M1245)</f>
        <v>6.10271222482179</v>
      </c>
      <c r="B1245" s="0" t="n">
        <f aca="false">C1245*3600/1609.344</f>
        <v>69.3948337979168</v>
      </c>
      <c r="C1245" s="0" t="n">
        <f aca="false">G1245</f>
        <v>31.0222665010207</v>
      </c>
      <c r="D1245" s="0" t="n">
        <f aca="false">(C1245+C1244)/2</f>
        <v>31.0232743861165</v>
      </c>
      <c r="E1245" s="0" t="n">
        <f aca="false">F1245*$F$9</f>
        <v>7.68051783050092</v>
      </c>
      <c r="F1245" s="0" t="n">
        <f aca="false">(C1244-C1245)/0.5</f>
        <v>0.00403154038312437</v>
      </c>
      <c r="G1245" s="0" t="n">
        <f aca="false">G1244-L1244</f>
        <v>31.0222665010207</v>
      </c>
      <c r="H1245" s="0" t="n">
        <f aca="false">G1245*G1245</f>
        <v>962.381018860352</v>
      </c>
      <c r="I1245" s="0" t="n">
        <f aca="false">1000*COUNT(Q$24:Q1245)/N$16</f>
        <v>196.652719665272</v>
      </c>
      <c r="J1245" s="0" t="n">
        <f aca="false">$F$22*H1245+$E$22*G1245+$D$22</f>
        <v>740.24132015481</v>
      </c>
      <c r="K1245" s="0" t="n">
        <f aca="false">J1245/$F$9</f>
        <v>0.388556193907927</v>
      </c>
      <c r="L1245" s="0" t="n">
        <f aca="false">K1245*M1245</f>
        <v>0.00201571532276014</v>
      </c>
      <c r="M1245" s="0" t="n">
        <f aca="false">N1245</f>
        <v>0.00518770606250529</v>
      </c>
      <c r="N1245" s="0" t="n">
        <f aca="false">3600/(B1245*N$15)</f>
        <v>0.00518770606250529</v>
      </c>
      <c r="O1245" s="0" t="n">
        <f aca="false">ROUND(A1245*P$13,0)</f>
        <v>1525678</v>
      </c>
      <c r="P1245" s="0" t="n">
        <f aca="false">O1245-O1244</f>
        <v>1297</v>
      </c>
      <c r="Q1245" s="0" t="n">
        <f aca="false">F$9*(Q$23-P$13*1000/(P1245*N$16))*P$13/SUM(P$24:P1245)</f>
        <v>783.353172314083</v>
      </c>
      <c r="R1245" s="0" t="n">
        <f aca="false">F$9*((Q$23^2 - (P$13*1000/(P1245*N$16))^2)/2)/(1000*COUNT(Q$24:Q1245)/N$16)</f>
        <v>783.925671228082</v>
      </c>
    </row>
    <row r="1246" customFormat="false" ht="13.8" hidden="false" customHeight="false" outlineLevel="0" collapsed="false">
      <c r="A1246" s="0" t="n">
        <f aca="false">SUM(M$23:M1246)</f>
        <v>6.10790026798469</v>
      </c>
      <c r="B1246" s="0" t="n">
        <f aca="false">C1246*3600/1609.344</f>
        <v>69.3903247711568</v>
      </c>
      <c r="C1246" s="0" t="n">
        <f aca="false">G1246</f>
        <v>31.020250785698</v>
      </c>
      <c r="D1246" s="0" t="n">
        <f aca="false">(C1246+C1245)/2</f>
        <v>31.0212586433593</v>
      </c>
      <c r="E1246" s="0" t="n">
        <f aca="false">F1246*$F$9</f>
        <v>7.68030876856506</v>
      </c>
      <c r="F1246" s="0" t="n">
        <f aca="false">(C1245-C1246)/0.5</f>
        <v>0.0040314306455187</v>
      </c>
      <c r="G1246" s="0" t="n">
        <f aca="false">G1245-L1245</f>
        <v>31.020250785698</v>
      </c>
      <c r="H1246" s="0" t="n">
        <f aca="false">G1246*G1246</f>
        <v>962.255958807595</v>
      </c>
      <c r="I1246" s="0" t="n">
        <f aca="false">1000*COUNT(Q$24:Q1246)/N$16</f>
        <v>196.813646604442</v>
      </c>
      <c r="J1246" s="0" t="n">
        <f aca="false">$F$22*H1246+$E$22*G1246+$D$22</f>
        <v>740.173075370847</v>
      </c>
      <c r="K1246" s="0" t="n">
        <f aca="false">J1246/$F$9</f>
        <v>0.38852037189585</v>
      </c>
      <c r="L1246" s="0" t="n">
        <f aca="false">K1246*M1246</f>
        <v>0.00201566045905933</v>
      </c>
      <c r="M1246" s="0" t="n">
        <f aca="false">N1246</f>
        <v>0.00518804316289408</v>
      </c>
      <c r="N1246" s="0" t="n">
        <f aca="false">3600/(B1246*N$15)</f>
        <v>0.00518804316289408</v>
      </c>
      <c r="O1246" s="0" t="n">
        <f aca="false">ROUND(A1246*P$13,0)</f>
        <v>1526975</v>
      </c>
      <c r="P1246" s="0" t="n">
        <f aca="false">O1246-O1245</f>
        <v>1297</v>
      </c>
      <c r="Q1246" s="0" t="n">
        <f aca="false">F$9*(Q$23-P$13*1000/(P1246*N$16))*P$13/SUM(P$24:P1246)</f>
        <v>782.687275268653</v>
      </c>
      <c r="R1246" s="0" t="n">
        <f aca="false">F$9*((Q$23^2 - (P$13*1000/(P1246*N$16))^2)/2)/(1000*COUNT(Q$24:Q1246)/N$16)</f>
        <v>783.284685397152</v>
      </c>
    </row>
    <row r="1247" customFormat="false" ht="13.8" hidden="false" customHeight="false" outlineLevel="0" collapsed="false">
      <c r="A1247" s="0" t="n">
        <f aca="false">SUM(M$23:M1247)</f>
        <v>6.11308864828261</v>
      </c>
      <c r="B1247" s="0" t="n">
        <f aca="false">C1247*3600/1609.344</f>
        <v>69.3858158671235</v>
      </c>
      <c r="C1247" s="0" t="n">
        <f aca="false">G1247</f>
        <v>31.0182351252389</v>
      </c>
      <c r="D1247" s="0" t="n">
        <f aca="false">(C1247+C1246)/2</f>
        <v>31.0192429554684</v>
      </c>
      <c r="E1247" s="0" t="n">
        <f aca="false">F1247*$F$9</f>
        <v>7.68009972606775</v>
      </c>
      <c r="F1247" s="0" t="n">
        <f aca="false">(C1246-C1247)/0.5</f>
        <v>0.00403132091811642</v>
      </c>
      <c r="G1247" s="0" t="n">
        <f aca="false">G1246-L1246</f>
        <v>31.0182351252389</v>
      </c>
      <c r="H1247" s="0" t="n">
        <f aca="false">G1247*G1247</f>
        <v>962.130910284604</v>
      </c>
      <c r="I1247" s="0" t="n">
        <f aca="false">1000*COUNT(Q$24:Q1247)/N$16</f>
        <v>196.974573543611</v>
      </c>
      <c r="J1247" s="0" t="n">
        <f aca="false">$F$22*H1247+$E$22*G1247+$D$22</f>
        <v>740.104836387315</v>
      </c>
      <c r="K1247" s="0" t="n">
        <f aca="false">J1247/$F$9</f>
        <v>0.388484552928446</v>
      </c>
      <c r="L1247" s="0" t="n">
        <f aca="false">K1247*M1247</f>
        <v>0.00201560560045971</v>
      </c>
      <c r="M1247" s="0" t="n">
        <f aca="false">N1247</f>
        <v>0.00518838029791872</v>
      </c>
      <c r="N1247" s="0" t="n">
        <f aca="false">3600/(B1247*N$15)</f>
        <v>0.00518838029791872</v>
      </c>
      <c r="O1247" s="0" t="n">
        <f aca="false">ROUND(A1247*P$13,0)</f>
        <v>1528272</v>
      </c>
      <c r="P1247" s="0" t="n">
        <f aca="false">O1247-O1246</f>
        <v>1297</v>
      </c>
      <c r="Q1247" s="0" t="n">
        <f aca="false">F$9*(Q$23-P$13*1000/(P1247*N$16))*P$13/SUM(P$24:P1247)</f>
        <v>782.022509366309</v>
      </c>
      <c r="R1247" s="0" t="n">
        <f aca="false">F$9*((Q$23^2 - (P$13*1000/(P1247*N$16))^2)/2)/(1000*COUNT(Q$24:Q1247)/N$16)</f>
        <v>782.64474692869</v>
      </c>
    </row>
    <row r="1248" customFormat="false" ht="13.8" hidden="false" customHeight="false" outlineLevel="0" collapsed="false">
      <c r="A1248" s="0" t="n">
        <f aca="false">SUM(M$23:M1248)</f>
        <v>6.11827736575019</v>
      </c>
      <c r="B1248" s="0" t="n">
        <f aca="false">C1248*3600/1609.344</f>
        <v>69.3813070858054</v>
      </c>
      <c r="C1248" s="0" t="n">
        <f aca="false">G1248</f>
        <v>31.0162195196384</v>
      </c>
      <c r="D1248" s="0" t="n">
        <f aca="false">(C1248+C1247)/2</f>
        <v>31.0172273224387</v>
      </c>
      <c r="E1248" s="0" t="n">
        <f aca="false">F1248*$F$9</f>
        <v>7.67989070300901</v>
      </c>
      <c r="F1248" s="0" t="n">
        <f aca="false">(C1247-C1248)/0.5</f>
        <v>0.00403121120091754</v>
      </c>
      <c r="G1248" s="0" t="n">
        <f aca="false">G1247-L1247</f>
        <v>31.0162195196384</v>
      </c>
      <c r="H1248" s="0" t="n">
        <f aca="false">G1248*G1248</f>
        <v>962.0058732904</v>
      </c>
      <c r="I1248" s="0" t="n">
        <f aca="false">1000*COUNT(Q$24:Q1248)/N$16</f>
        <v>197.135500482781</v>
      </c>
      <c r="J1248" s="0" t="n">
        <f aca="false">$F$22*H1248+$E$22*G1248+$D$22</f>
        <v>740.036603203719</v>
      </c>
      <c r="K1248" s="0" t="n">
        <f aca="false">J1248/$F$9</f>
        <v>0.388448737005457</v>
      </c>
      <c r="L1248" s="0" t="n">
        <f aca="false">K1248*M1248</f>
        <v>0.00201555074696156</v>
      </c>
      <c r="M1248" s="0" t="n">
        <f aca="false">N1248</f>
        <v>0.00518871746758504</v>
      </c>
      <c r="N1248" s="0" t="n">
        <f aca="false">3600/(B1248*N$15)</f>
        <v>0.00518871746758504</v>
      </c>
      <c r="O1248" s="0" t="n">
        <f aca="false">ROUND(A1248*P$13,0)</f>
        <v>1529569</v>
      </c>
      <c r="P1248" s="0" t="n">
        <f aca="false">O1248-O1247</f>
        <v>1297</v>
      </c>
      <c r="Q1248" s="0" t="n">
        <f aca="false">F$9*(Q$23-P$13*1000/(P1248*N$16))*P$13/SUM(P$24:P1248)</f>
        <v>781.358871727331</v>
      </c>
      <c r="R1248" s="0" t="n">
        <f aca="false">F$9*((Q$23^2 - (P$13*1000/(P1248*N$16))^2)/2)/(1000*COUNT(Q$24:Q1248)/N$16)</f>
        <v>782.005853257728</v>
      </c>
    </row>
    <row r="1249" customFormat="false" ht="13.8" hidden="false" customHeight="false" outlineLevel="0" collapsed="false">
      <c r="A1249" s="0" t="n">
        <f aca="false">SUM(M$23:M1249)</f>
        <v>6.12346642042209</v>
      </c>
      <c r="B1249" s="0" t="n">
        <f aca="false">C1249*3600/1609.344</f>
        <v>69.376798427191</v>
      </c>
      <c r="C1249" s="0" t="n">
        <f aca="false">G1249</f>
        <v>31.0142039688915</v>
      </c>
      <c r="D1249" s="0" t="n">
        <f aca="false">(C1249+C1248)/2</f>
        <v>31.015211744265</v>
      </c>
      <c r="E1249" s="0" t="n">
        <f aca="false">F1249*$F$9</f>
        <v>7.67968169938883</v>
      </c>
      <c r="F1249" s="0" t="n">
        <f aca="false">(C1248-C1249)/0.5</f>
        <v>0.00403110149392205</v>
      </c>
      <c r="G1249" s="0" t="n">
        <f aca="false">G1248-L1248</f>
        <v>31.0142039688915</v>
      </c>
      <c r="H1249" s="0" t="n">
        <f aca="false">G1249*G1249</f>
        <v>961.880847824004</v>
      </c>
      <c r="I1249" s="0" t="n">
        <f aca="false">1000*COUNT(Q$24:Q1249)/N$16</f>
        <v>197.29642742195</v>
      </c>
      <c r="J1249" s="0" t="n">
        <f aca="false">$F$22*H1249+$E$22*G1249+$D$22</f>
        <v>739.968375819565</v>
      </c>
      <c r="K1249" s="0" t="n">
        <f aca="false">J1249/$F$9</f>
        <v>0.388412924126622</v>
      </c>
      <c r="L1249" s="0" t="n">
        <f aca="false">K1249*M1249</f>
        <v>0.00201549589856514</v>
      </c>
      <c r="M1249" s="0" t="n">
        <f aca="false">N1249</f>
        <v>0.00518905467189884</v>
      </c>
      <c r="N1249" s="0" t="n">
        <f aca="false">3600/(B1249*N$15)</f>
        <v>0.00518905467189884</v>
      </c>
      <c r="O1249" s="0" t="n">
        <f aca="false">ROUND(A1249*P$13,0)</f>
        <v>1530867</v>
      </c>
      <c r="P1249" s="0" t="n">
        <f aca="false">O1249-O1248</f>
        <v>1298</v>
      </c>
      <c r="Q1249" s="0" t="n">
        <f aca="false">F$9*(Q$23-P$13*1000/(P1249*N$16))*P$13/SUM(P$24:P1249)</f>
        <v>788.136598710006</v>
      </c>
      <c r="R1249" s="0" t="n">
        <f aca="false">F$9*((Q$23^2 - (P$13*1000/(P1249*N$16))^2)/2)/(1000*COUNT(Q$24:Q1249)/N$16)</f>
        <v>788.523103592643</v>
      </c>
    </row>
    <row r="1250" customFormat="false" ht="13.8" hidden="false" customHeight="false" outlineLevel="0" collapsed="false">
      <c r="A1250" s="0" t="n">
        <f aca="false">SUM(M$23:M1250)</f>
        <v>6.12865581233296</v>
      </c>
      <c r="B1250" s="0" t="n">
        <f aca="false">C1250*3600/1609.344</f>
        <v>69.372289891269</v>
      </c>
      <c r="C1250" s="0" t="n">
        <f aca="false">G1250</f>
        <v>31.0121884729929</v>
      </c>
      <c r="D1250" s="0" t="n">
        <f aca="false">(C1250+C1249)/2</f>
        <v>31.0131962209422</v>
      </c>
      <c r="E1250" s="0" t="n">
        <f aca="false">F1250*$F$9</f>
        <v>7.67947271520721</v>
      </c>
      <c r="F1250" s="0" t="n">
        <f aca="false">(C1249-C1250)/0.5</f>
        <v>0.00403099179712996</v>
      </c>
      <c r="G1250" s="0" t="n">
        <f aca="false">G1249-L1249</f>
        <v>31.0121884729929</v>
      </c>
      <c r="H1250" s="0" t="n">
        <f aca="false">G1250*G1250</f>
        <v>961.755833884434</v>
      </c>
      <c r="I1250" s="0" t="n">
        <f aca="false">1000*COUNT(Q$24:Q1250)/N$16</f>
        <v>197.45735436112</v>
      </c>
      <c r="J1250" s="0" t="n">
        <f aca="false">$F$22*H1250+$E$22*G1250+$D$22</f>
        <v>739.900154234357</v>
      </c>
      <c r="K1250" s="0" t="n">
        <f aca="false">J1250/$F$9</f>
        <v>0.388377114291682</v>
      </c>
      <c r="L1250" s="0" t="n">
        <f aca="false">K1250*M1250</f>
        <v>0.00201544105527072</v>
      </c>
      <c r="M1250" s="0" t="n">
        <f aca="false">N1250</f>
        <v>0.00518939191086596</v>
      </c>
      <c r="N1250" s="0" t="n">
        <f aca="false">3600/(B1250*N$15)</f>
        <v>0.00518939191086596</v>
      </c>
      <c r="O1250" s="0" t="n">
        <f aca="false">ROUND(A1250*P$13,0)</f>
        <v>1532164</v>
      </c>
      <c r="P1250" s="0" t="n">
        <f aca="false">O1250-O1249</f>
        <v>1297</v>
      </c>
      <c r="Q1250" s="0" t="n">
        <f aca="false">F$9*(Q$23-P$13*1000/(P1250*N$16))*P$13/SUM(P$24:P1250)</f>
        <v>780.034460263617</v>
      </c>
      <c r="R1250" s="0" t="n">
        <f aca="false">F$9*((Q$23^2 - (P$13*1000/(P1250*N$16))^2)/2)/(1000*COUNT(Q$24:Q1250)/N$16)</f>
        <v>780.731190090234</v>
      </c>
    </row>
    <row r="1251" customFormat="false" ht="13.8" hidden="false" customHeight="false" outlineLevel="0" collapsed="false">
      <c r="A1251" s="0" t="n">
        <f aca="false">SUM(M$23:M1251)</f>
        <v>6.13384554151745</v>
      </c>
      <c r="B1251" s="0" t="n">
        <f aca="false">C1251*3600/1609.344</f>
        <v>69.367781478028</v>
      </c>
      <c r="C1251" s="0" t="n">
        <f aca="false">G1251</f>
        <v>31.0101730319376</v>
      </c>
      <c r="D1251" s="0" t="n">
        <f aca="false">(C1251+C1250)/2</f>
        <v>31.0111807524653</v>
      </c>
      <c r="E1251" s="0" t="n">
        <f aca="false">F1251*$F$9</f>
        <v>7.67926375046415</v>
      </c>
      <c r="F1251" s="0" t="n">
        <f aca="false">(C1250-C1251)/0.5</f>
        <v>0.00403088211054126</v>
      </c>
      <c r="G1251" s="0" t="n">
        <f aca="false">G1250-L1250</f>
        <v>31.0101730319376</v>
      </c>
      <c r="H1251" s="0" t="n">
        <f aca="false">G1251*G1251</f>
        <v>961.630831470712</v>
      </c>
      <c r="I1251" s="0" t="n">
        <f aca="false">1000*COUNT(Q$24:Q1251)/N$16</f>
        <v>197.61828130029</v>
      </c>
      <c r="J1251" s="0" t="n">
        <f aca="false">$F$22*H1251+$E$22*G1251+$D$22</f>
        <v>739.831938447603</v>
      </c>
      <c r="K1251" s="0" t="n">
        <f aca="false">J1251/$F$9</f>
        <v>0.388341307500377</v>
      </c>
      <c r="L1251" s="0" t="n">
        <f aca="false">K1251*M1251</f>
        <v>0.00201538621707857</v>
      </c>
      <c r="M1251" s="0" t="n">
        <f aca="false">N1251</f>
        <v>0.00518972918449221</v>
      </c>
      <c r="N1251" s="0" t="n">
        <f aca="false">3600/(B1251*N$15)</f>
        <v>0.00518972918449221</v>
      </c>
      <c r="O1251" s="0" t="n">
        <f aca="false">ROUND(A1251*P$13,0)</f>
        <v>1533461</v>
      </c>
      <c r="P1251" s="0" t="n">
        <f aca="false">O1251-O1250</f>
        <v>1297</v>
      </c>
      <c r="Q1251" s="0" t="n">
        <f aca="false">F$9*(Q$23-P$13*1000/(P1251*N$16))*P$13/SUM(P$24:P1251)</f>
        <v>779.374191096053</v>
      </c>
      <c r="R1251" s="0" t="n">
        <f aca="false">F$9*((Q$23^2 - (P$13*1000/(P1251*N$16))^2)/2)/(1000*COUNT(Q$24:Q1251)/N$16)</f>
        <v>780.09541550547</v>
      </c>
    </row>
    <row r="1252" customFormat="false" ht="13.8" hidden="false" customHeight="false" outlineLevel="0" collapsed="false">
      <c r="A1252" s="0" t="n">
        <f aca="false">SUM(M$23:M1252)</f>
        <v>6.13903560801023</v>
      </c>
      <c r="B1252" s="0" t="n">
        <f aca="false">C1252*3600/1609.344</f>
        <v>69.3632731874565</v>
      </c>
      <c r="C1252" s="0" t="n">
        <f aca="false">G1252</f>
        <v>31.0081576457206</v>
      </c>
      <c r="D1252" s="0" t="n">
        <f aca="false">(C1252+C1251)/2</f>
        <v>31.0091653388291</v>
      </c>
      <c r="E1252" s="0" t="n">
        <f aca="false">F1252*$F$9</f>
        <v>7.67905480515966</v>
      </c>
      <c r="F1252" s="0" t="n">
        <f aca="false">(C1251-C1252)/0.5</f>
        <v>0.00403077243415595</v>
      </c>
      <c r="G1252" s="0" t="n">
        <f aca="false">G1251-L1251</f>
        <v>31.0081576457206</v>
      </c>
      <c r="H1252" s="0" t="n">
        <f aca="false">G1252*G1252</f>
        <v>961.505840581859</v>
      </c>
      <c r="I1252" s="0" t="n">
        <f aca="false">1000*COUNT(Q$24:Q1252)/N$16</f>
        <v>197.779208239459</v>
      </c>
      <c r="J1252" s="0" t="n">
        <f aca="false">$F$22*H1252+$E$22*G1252+$D$22</f>
        <v>739.763728458807</v>
      </c>
      <c r="K1252" s="0" t="n">
        <f aca="false">J1252/$F$9</f>
        <v>0.388305503752449</v>
      </c>
      <c r="L1252" s="0" t="n">
        <f aca="false">K1252*M1252</f>
        <v>0.00201533138398897</v>
      </c>
      <c r="M1252" s="0" t="n">
        <f aca="false">N1252</f>
        <v>0.00519006649278341</v>
      </c>
      <c r="N1252" s="0" t="n">
        <f aca="false">3600/(B1252*N$15)</f>
        <v>0.00519006649278341</v>
      </c>
      <c r="O1252" s="0" t="n">
        <f aca="false">ROUND(A1252*P$13,0)</f>
        <v>1534759</v>
      </c>
      <c r="P1252" s="0" t="n">
        <f aca="false">O1252-O1251</f>
        <v>1298</v>
      </c>
      <c r="Q1252" s="0" t="n">
        <f aca="false">F$9*(Q$23-P$13*1000/(P1252*N$16))*P$13/SUM(P$24:P1252)</f>
        <v>786.13639679917</v>
      </c>
      <c r="R1252" s="0" t="n">
        <f aca="false">F$9*((Q$23^2 - (P$13*1000/(P1252*N$16))^2)/2)/(1000*COUNT(Q$24:Q1252)/N$16)</f>
        <v>786.598311639203</v>
      </c>
    </row>
    <row r="1253" customFormat="false" ht="13.8" hidden="false" customHeight="false" outlineLevel="0" collapsed="false">
      <c r="A1253" s="0" t="n">
        <f aca="false">SUM(M$23:M1253)</f>
        <v>6.14422601184598</v>
      </c>
      <c r="B1253" s="0" t="n">
        <f aca="false">C1253*3600/1609.344</f>
        <v>69.3587650195432</v>
      </c>
      <c r="C1253" s="0" t="n">
        <f aca="false">G1253</f>
        <v>31.0061423143366</v>
      </c>
      <c r="D1253" s="0" t="n">
        <f aca="false">(C1253+C1252)/2</f>
        <v>31.0071499800286</v>
      </c>
      <c r="E1253" s="0" t="n">
        <f aca="false">F1253*$F$9</f>
        <v>7.67884587930726</v>
      </c>
      <c r="F1253" s="0" t="n">
        <f aca="false">(C1252-C1253)/0.5</f>
        <v>0.00403066276798114</v>
      </c>
      <c r="G1253" s="0" t="n">
        <f aca="false">G1252-L1252</f>
        <v>31.0061423143366</v>
      </c>
      <c r="H1253" s="0" t="n">
        <f aca="false">G1253*G1253</f>
        <v>961.380861216893</v>
      </c>
      <c r="I1253" s="0" t="n">
        <f aca="false">1000*COUNT(Q$24:Q1253)/N$16</f>
        <v>197.940135178629</v>
      </c>
      <c r="J1253" s="0" t="n">
        <f aca="false">$F$22*H1253+$E$22*G1253+$D$22</f>
        <v>739.695524267474</v>
      </c>
      <c r="K1253" s="0" t="n">
        <f aca="false">J1253/$F$9</f>
        <v>0.388269703047636</v>
      </c>
      <c r="L1253" s="0" t="n">
        <f aca="false">K1253*M1253</f>
        <v>0.00201527655600217</v>
      </c>
      <c r="M1253" s="0" t="n">
        <f aca="false">N1253</f>
        <v>0.00519040383574539</v>
      </c>
      <c r="N1253" s="0" t="n">
        <f aca="false">3600/(B1253*N$15)</f>
        <v>0.00519040383574539</v>
      </c>
      <c r="O1253" s="0" t="n">
        <f aca="false">ROUND(A1253*P$13,0)</f>
        <v>1536057</v>
      </c>
      <c r="P1253" s="0" t="n">
        <f aca="false">O1253-O1252</f>
        <v>1298</v>
      </c>
      <c r="Q1253" s="0" t="n">
        <f aca="false">F$9*(Q$23-P$13*1000/(P1253*N$16))*P$13/SUM(P$24:P1253)</f>
        <v>785.471575879016</v>
      </c>
      <c r="R1253" s="0" t="n">
        <f aca="false">F$9*((Q$23^2 - (P$13*1000/(P1253*N$16))^2)/2)/(1000*COUNT(Q$24:Q1253)/N$16)</f>
        <v>785.958800816732</v>
      </c>
    </row>
    <row r="1254" customFormat="false" ht="13.8" hidden="false" customHeight="false" outlineLevel="0" collapsed="false">
      <c r="A1254" s="0" t="n">
        <f aca="false">SUM(M$23:M1254)</f>
        <v>6.14941675305936</v>
      </c>
      <c r="B1254" s="0" t="n">
        <f aca="false">C1254*3600/1609.344</f>
        <v>69.3542569742765</v>
      </c>
      <c r="C1254" s="0" t="n">
        <f aca="false">G1254</f>
        <v>31.0041270377806</v>
      </c>
      <c r="D1254" s="0" t="n">
        <f aca="false">(C1254+C1253)/2</f>
        <v>31.0051346760586</v>
      </c>
      <c r="E1254" s="0" t="n">
        <f aca="false">F1254*$F$9</f>
        <v>7.67863697287989</v>
      </c>
      <c r="F1254" s="0" t="n">
        <f aca="false">(C1253-C1254)/0.5</f>
        <v>0.00403055311200262</v>
      </c>
      <c r="G1254" s="0" t="n">
        <f aca="false">G1253-L1253</f>
        <v>31.0041270377806</v>
      </c>
      <c r="H1254" s="0" t="n">
        <f aca="false">G1254*G1254</f>
        <v>961.255893374836</v>
      </c>
      <c r="I1254" s="0" t="n">
        <f aca="false">1000*COUNT(Q$24:Q1254)/N$16</f>
        <v>198.101062117799</v>
      </c>
      <c r="J1254" s="0" t="n">
        <f aca="false">$F$22*H1254+$E$22*G1254+$D$22</f>
        <v>739.62732587311</v>
      </c>
      <c r="K1254" s="0" t="n">
        <f aca="false">J1254/$F$9</f>
        <v>0.388233905385681</v>
      </c>
      <c r="L1254" s="0" t="n">
        <f aca="false">K1254*M1254</f>
        <v>0.00201522173311847</v>
      </c>
      <c r="M1254" s="0" t="n">
        <f aca="false">N1254</f>
        <v>0.00519074121338397</v>
      </c>
      <c r="N1254" s="0" t="n">
        <f aca="false">3600/(B1254*N$15)</f>
        <v>0.00519074121338397</v>
      </c>
      <c r="O1254" s="0" t="n">
        <f aca="false">ROUND(A1254*P$13,0)</f>
        <v>1537354</v>
      </c>
      <c r="P1254" s="0" t="n">
        <f aca="false">O1254-O1253</f>
        <v>1297</v>
      </c>
      <c r="Q1254" s="0" t="n">
        <f aca="false">F$9*(Q$23-P$13*1000/(P1254*N$16))*P$13/SUM(P$24:P1254)</f>
        <v>777.399061176828</v>
      </c>
      <c r="R1254" s="0" t="n">
        <f aca="false">F$9*((Q$23^2 - (P$13*1000/(P1254*N$16))^2)/2)/(1000*COUNT(Q$24:Q1254)/N$16)</f>
        <v>778.194289391321</v>
      </c>
    </row>
    <row r="1255" customFormat="false" ht="13.8" hidden="false" customHeight="false" outlineLevel="0" collapsed="false">
      <c r="A1255" s="0" t="n">
        <f aca="false">SUM(M$23:M1255)</f>
        <v>6.15460783168507</v>
      </c>
      <c r="B1255" s="0" t="n">
        <f aca="false">C1255*3600/1609.344</f>
        <v>69.3497490516452</v>
      </c>
      <c r="C1255" s="0" t="n">
        <f aca="false">G1255</f>
        <v>31.0021118160475</v>
      </c>
      <c r="D1255" s="0" t="n">
        <f aca="false">(C1255+C1254)/2</f>
        <v>31.003119426914</v>
      </c>
      <c r="E1255" s="0" t="n">
        <f aca="false">F1255*$F$9</f>
        <v>7.67842808590462</v>
      </c>
      <c r="F1255" s="0" t="n">
        <f aca="false">(C1254-C1255)/0.5</f>
        <v>0.0040304434662346</v>
      </c>
      <c r="G1255" s="0" t="n">
        <f aca="false">G1254-L1254</f>
        <v>31.0021118160475</v>
      </c>
      <c r="H1255" s="0" t="n">
        <f aca="false">G1255*G1255</f>
        <v>961.130937054709</v>
      </c>
      <c r="I1255" s="0" t="n">
        <f aca="false">1000*COUNT(Q$24:Q1255)/N$16</f>
        <v>198.261989056968</v>
      </c>
      <c r="J1255" s="0" t="n">
        <f aca="false">$F$22*H1255+$E$22*G1255+$D$22</f>
        <v>739.559133275222</v>
      </c>
      <c r="K1255" s="0" t="n">
        <f aca="false">J1255/$F$9</f>
        <v>0.388198110766322</v>
      </c>
      <c r="L1255" s="0" t="n">
        <f aca="false">K1255*M1255</f>
        <v>0.00201516691533811</v>
      </c>
      <c r="M1255" s="0" t="n">
        <f aca="false">N1255</f>
        <v>0.00519107862570499</v>
      </c>
      <c r="N1255" s="0" t="n">
        <f aca="false">3600/(B1255*N$15)</f>
        <v>0.00519107862570499</v>
      </c>
      <c r="O1255" s="0" t="n">
        <f aca="false">ROUND(A1255*P$13,0)</f>
        <v>1538652</v>
      </c>
      <c r="P1255" s="0" t="n">
        <f aca="false">O1255-O1254</f>
        <v>1298</v>
      </c>
      <c r="Q1255" s="0" t="n">
        <f aca="false">F$9*(Q$23-P$13*1000/(P1255*N$16))*P$13/SUM(P$24:P1255)</f>
        <v>784.145811731969</v>
      </c>
      <c r="R1255" s="0" t="n">
        <f aca="false">F$9*((Q$23^2 - (P$13*1000/(P1255*N$16))^2)/2)/(1000*COUNT(Q$24:Q1255)/N$16)</f>
        <v>784.682893672549</v>
      </c>
    </row>
    <row r="1256" customFormat="false" ht="13.8" hidden="false" customHeight="false" outlineLevel="0" collapsed="false">
      <c r="A1256" s="0" t="n">
        <f aca="false">SUM(M$23:M1256)</f>
        <v>6.15979924775778</v>
      </c>
      <c r="B1256" s="0" t="n">
        <f aca="false">C1256*3600/1609.344</f>
        <v>69.3452412516377</v>
      </c>
      <c r="C1256" s="0" t="n">
        <f aca="false">G1256</f>
        <v>31.0000966491321</v>
      </c>
      <c r="D1256" s="0" t="n">
        <f aca="false">(C1256+C1255)/2</f>
        <v>31.0011042325898</v>
      </c>
      <c r="E1256" s="0" t="n">
        <f aca="false">F1256*$F$9</f>
        <v>7.67821921838145</v>
      </c>
      <c r="F1256" s="0" t="n">
        <f aca="false">(C1255-C1256)/0.5</f>
        <v>0.00403033383067708</v>
      </c>
      <c r="G1256" s="0" t="n">
        <f aca="false">G1255-L1255</f>
        <v>31.0000966491321</v>
      </c>
      <c r="H1256" s="0" t="n">
        <f aca="false">G1256*G1256</f>
        <v>961.005992255532</v>
      </c>
      <c r="I1256" s="0" t="n">
        <f aca="false">1000*COUNT(Q$24:Q1256)/N$16</f>
        <v>198.422915996138</v>
      </c>
      <c r="J1256" s="0" t="n">
        <f aca="false">$F$22*H1256+$E$22*G1256+$D$22</f>
        <v>739.490946473314</v>
      </c>
      <c r="K1256" s="0" t="n">
        <f aca="false">J1256/$F$9</f>
        <v>0.388162319189302</v>
      </c>
      <c r="L1256" s="0" t="n">
        <f aca="false">K1256*M1256</f>
        <v>0.00201511210266138</v>
      </c>
      <c r="M1256" s="0" t="n">
        <f aca="false">N1256</f>
        <v>0.00519141607271426</v>
      </c>
      <c r="N1256" s="0" t="n">
        <f aca="false">3600/(B1256*N$15)</f>
        <v>0.00519141607271426</v>
      </c>
      <c r="O1256" s="0" t="n">
        <f aca="false">ROUND(A1256*P$13,0)</f>
        <v>1539950</v>
      </c>
      <c r="P1256" s="0" t="n">
        <f aca="false">O1256-O1255</f>
        <v>1298</v>
      </c>
      <c r="Q1256" s="0" t="n">
        <f aca="false">F$9*(Q$23-P$13*1000/(P1256*N$16))*P$13/SUM(P$24:P1256)</f>
        <v>783.484351934322</v>
      </c>
      <c r="R1256" s="0" t="n">
        <f aca="false">F$9*((Q$23^2 - (P$13*1000/(P1256*N$16))^2)/2)/(1000*COUNT(Q$24:Q1256)/N$16)</f>
        <v>784.04649229893</v>
      </c>
    </row>
    <row r="1257" customFormat="false" ht="13.8" hidden="false" customHeight="false" outlineLevel="0" collapsed="false">
      <c r="A1257" s="0" t="n">
        <f aca="false">SUM(M$23:M1257)</f>
        <v>6.1649910013122</v>
      </c>
      <c r="B1257" s="0" t="n">
        <f aca="false">C1257*3600/1609.344</f>
        <v>69.3407335742427</v>
      </c>
      <c r="C1257" s="0" t="n">
        <f aca="false">G1257</f>
        <v>30.9980815370295</v>
      </c>
      <c r="D1257" s="0" t="n">
        <f aca="false">(C1257+C1256)/2</f>
        <v>30.9990890930808</v>
      </c>
      <c r="E1257" s="0" t="n">
        <f aca="false">F1257*$F$9</f>
        <v>7.67801037029683</v>
      </c>
      <c r="F1257" s="0" t="n">
        <f aca="false">(C1256-C1257)/0.5</f>
        <v>0.00403022420532295</v>
      </c>
      <c r="G1257" s="0" t="n">
        <f aca="false">G1256-L1256</f>
        <v>30.9980815370295</v>
      </c>
      <c r="H1257" s="0" t="n">
        <f aca="false">G1257*G1257</f>
        <v>960.881058976326</v>
      </c>
      <c r="I1257" s="0" t="n">
        <f aca="false">1000*COUNT(Q$24:Q1257)/N$16</f>
        <v>198.583842935307</v>
      </c>
      <c r="J1257" s="0" t="n">
        <f aca="false">$F$22*H1257+$E$22*G1257+$D$22</f>
        <v>739.422765466892</v>
      </c>
      <c r="K1257" s="0" t="n">
        <f aca="false">J1257/$F$9</f>
        <v>0.388126530654359</v>
      </c>
      <c r="L1257" s="0" t="n">
        <f aca="false">K1257*M1257</f>
        <v>0.00201505729508855</v>
      </c>
      <c r="M1257" s="0" t="n">
        <f aca="false">N1257</f>
        <v>0.00519175355441762</v>
      </c>
      <c r="N1257" s="0" t="n">
        <f aca="false">3600/(B1257*N$15)</f>
        <v>0.00519175355441762</v>
      </c>
      <c r="O1257" s="0" t="n">
        <f aca="false">ROUND(A1257*P$13,0)</f>
        <v>1541248</v>
      </c>
      <c r="P1257" s="0" t="n">
        <f aca="false">O1257-O1256</f>
        <v>1298</v>
      </c>
      <c r="Q1257" s="0" t="n">
        <f aca="false">F$9*(Q$23-P$13*1000/(P1257*N$16))*P$13/SUM(P$24:P1257)</f>
        <v>782.824007134153</v>
      </c>
      <c r="R1257" s="0" t="n">
        <f aca="false">F$9*((Q$23^2 - (P$13*1000/(P1257*N$16))^2)/2)/(1000*COUNT(Q$24:Q1257)/N$16)</f>
        <v>783.411122370001</v>
      </c>
    </row>
    <row r="1258" customFormat="false" ht="13.8" hidden="false" customHeight="false" outlineLevel="0" collapsed="false">
      <c r="A1258" s="0" t="n">
        <f aca="false">SUM(M$23:M1258)</f>
        <v>6.17018309238302</v>
      </c>
      <c r="B1258" s="0" t="n">
        <f aca="false">C1258*3600/1609.344</f>
        <v>69.3362260194487</v>
      </c>
      <c r="C1258" s="0" t="n">
        <f aca="false">G1258</f>
        <v>30.9960664797344</v>
      </c>
      <c r="D1258" s="0" t="n">
        <f aca="false">(C1258+C1257)/2</f>
        <v>30.9970740083819</v>
      </c>
      <c r="E1258" s="0" t="n">
        <f aca="false">F1258*$F$9</f>
        <v>7.67780154166432</v>
      </c>
      <c r="F1258" s="0" t="n">
        <f aca="false">(C1257-C1258)/0.5</f>
        <v>0.00403011459017932</v>
      </c>
      <c r="G1258" s="0" t="n">
        <f aca="false">G1257-L1257</f>
        <v>30.9960664797344</v>
      </c>
      <c r="H1258" s="0" t="n">
        <f aca="false">G1258*G1258</f>
        <v>960.756137216112</v>
      </c>
      <c r="I1258" s="0" t="n">
        <f aca="false">1000*COUNT(Q$24:Q1258)/N$16</f>
        <v>198.744769874477</v>
      </c>
      <c r="J1258" s="0" t="n">
        <f aca="false">$F$22*H1258+$E$22*G1258+$D$22</f>
        <v>739.354590255462</v>
      </c>
      <c r="K1258" s="0" t="n">
        <f aca="false">J1258/$F$9</f>
        <v>0.388090745161236</v>
      </c>
      <c r="L1258" s="0" t="n">
        <f aca="false">K1258*M1258</f>
        <v>0.00201500249261989</v>
      </c>
      <c r="M1258" s="0" t="n">
        <f aca="false">N1258</f>
        <v>0.00519209107082091</v>
      </c>
      <c r="N1258" s="0" t="n">
        <f aca="false">3600/(B1258*N$15)</f>
        <v>0.00519209107082091</v>
      </c>
      <c r="O1258" s="0" t="n">
        <f aca="false">ROUND(A1258*P$13,0)</f>
        <v>1542546</v>
      </c>
      <c r="P1258" s="0" t="n">
        <f aca="false">O1258-O1257</f>
        <v>1298</v>
      </c>
      <c r="Q1258" s="0" t="n">
        <f aca="false">F$9*(Q$23-P$13*1000/(P1258*N$16))*P$13/SUM(P$24:P1258)</f>
        <v>782.164774514573</v>
      </c>
      <c r="R1258" s="0" t="n">
        <f aca="false">F$9*((Q$23^2 - (P$13*1000/(P1258*N$16))^2)/2)/(1000*COUNT(Q$24:Q1258)/N$16)</f>
        <v>782.776781380227</v>
      </c>
    </row>
    <row r="1259" customFormat="false" ht="13.8" hidden="false" customHeight="false" outlineLevel="0" collapsed="false">
      <c r="A1259" s="0" t="n">
        <f aca="false">SUM(M$23:M1259)</f>
        <v>6.17537552100495</v>
      </c>
      <c r="B1259" s="0" t="n">
        <f aca="false">C1259*3600/1609.344</f>
        <v>69.3317185872444</v>
      </c>
      <c r="C1259" s="0" t="n">
        <f aca="false">G1259</f>
        <v>30.9940514772417</v>
      </c>
      <c r="D1259" s="0" t="n">
        <f aca="false">(C1259+C1258)/2</f>
        <v>30.9950589784881</v>
      </c>
      <c r="E1259" s="0" t="n">
        <f aca="false">F1259*$F$9</f>
        <v>7.67759273247037</v>
      </c>
      <c r="F1259" s="0" t="n">
        <f aca="false">(C1258-C1259)/0.5</f>
        <v>0.00403000498523909</v>
      </c>
      <c r="G1259" s="0" t="n">
        <f aca="false">G1258-L1258</f>
        <v>30.9940514772417</v>
      </c>
      <c r="H1259" s="0" t="n">
        <f aca="false">G1259*G1259</f>
        <v>960.631226973911</v>
      </c>
      <c r="I1259" s="0" t="n">
        <f aca="false">1000*COUNT(Q$24:Q1259)/N$16</f>
        <v>198.905696813647</v>
      </c>
      <c r="J1259" s="0" t="n">
        <f aca="false">$F$22*H1259+$E$22*G1259+$D$22</f>
        <v>739.28642083853</v>
      </c>
      <c r="K1259" s="0" t="n">
        <f aca="false">J1259/$F$9</f>
        <v>0.388054962709672</v>
      </c>
      <c r="L1259" s="0" t="n">
        <f aca="false">K1259*M1259</f>
        <v>0.00201494769525566</v>
      </c>
      <c r="M1259" s="0" t="n">
        <f aca="false">N1259</f>
        <v>0.00519242862192994</v>
      </c>
      <c r="N1259" s="0" t="n">
        <f aca="false">3600/(B1259*N$15)</f>
        <v>0.00519242862192994</v>
      </c>
      <c r="O1259" s="0" t="n">
        <f aca="false">ROUND(A1259*P$13,0)</f>
        <v>1543844</v>
      </c>
      <c r="P1259" s="0" t="n">
        <f aca="false">O1259-O1258</f>
        <v>1298</v>
      </c>
      <c r="Q1259" s="0" t="n">
        <f aca="false">F$9*(Q$23-P$13*1000/(P1259*N$16))*P$13/SUM(P$24:P1259)</f>
        <v>781.506651268173</v>
      </c>
      <c r="R1259" s="0" t="n">
        <f aca="false">F$9*((Q$23^2 - (P$13*1000/(P1259*N$16))^2)/2)/(1000*COUNT(Q$24:Q1259)/N$16)</f>
        <v>782.143466832185</v>
      </c>
    </row>
    <row r="1260" customFormat="false" ht="13.8" hidden="false" customHeight="false" outlineLevel="0" collapsed="false">
      <c r="A1260" s="0" t="n">
        <f aca="false">SUM(M$23:M1260)</f>
        <v>6.1805682872127</v>
      </c>
      <c r="B1260" s="0" t="n">
        <f aca="false">C1260*3600/1609.344</f>
        <v>69.3272112776183</v>
      </c>
      <c r="C1260" s="0" t="n">
        <f aca="false">G1260</f>
        <v>30.9920365295465</v>
      </c>
      <c r="D1260" s="0" t="n">
        <f aca="false">(C1260+C1259)/2</f>
        <v>30.9930440033941</v>
      </c>
      <c r="E1260" s="0" t="n">
        <f aca="false">F1260*$F$9</f>
        <v>7.67738394272851</v>
      </c>
      <c r="F1260" s="0" t="n">
        <f aca="false">(C1259-C1260)/0.5</f>
        <v>0.00402989539050935</v>
      </c>
      <c r="G1260" s="0" t="n">
        <f aca="false">G1259-L1259</f>
        <v>30.9920365295465</v>
      </c>
      <c r="H1260" s="0" t="n">
        <f aca="false">G1260*G1260</f>
        <v>960.506328248744</v>
      </c>
      <c r="I1260" s="0" t="n">
        <f aca="false">1000*COUNT(Q$24:Q1260)/N$16</f>
        <v>199.066623752816</v>
      </c>
      <c r="J1260" s="0" t="n">
        <f aca="false">$F$22*H1260+$E$22*G1260+$D$22</f>
        <v>739.218257215602</v>
      </c>
      <c r="K1260" s="0" t="n">
        <f aca="false">J1260/$F$9</f>
        <v>0.388019183299409</v>
      </c>
      <c r="L1260" s="0" t="n">
        <f aca="false">K1260*M1260</f>
        <v>0.00201489290299614</v>
      </c>
      <c r="M1260" s="0" t="n">
        <f aca="false">N1260</f>
        <v>0.00519276620775056</v>
      </c>
      <c r="N1260" s="0" t="n">
        <f aca="false">3600/(B1260*N$15)</f>
        <v>0.00519276620775056</v>
      </c>
      <c r="O1260" s="0" t="n">
        <f aca="false">ROUND(A1260*P$13,0)</f>
        <v>1545142</v>
      </c>
      <c r="P1260" s="0" t="n">
        <f aca="false">O1260-O1259</f>
        <v>1298</v>
      </c>
      <c r="Q1260" s="0" t="n">
        <f aca="false">F$9*(Q$23-P$13*1000/(P1260*N$16))*P$13/SUM(P$24:P1260)</f>
        <v>780.849634596985</v>
      </c>
      <c r="R1260" s="0" t="n">
        <f aca="false">F$9*((Q$23^2 - (P$13*1000/(P1260*N$16))^2)/2)/(1000*COUNT(Q$24:Q1260)/N$16)</f>
        <v>781.511176236524</v>
      </c>
    </row>
    <row r="1261" customFormat="false" ht="13.8" hidden="false" customHeight="false" outlineLevel="0" collapsed="false">
      <c r="A1261" s="0" t="n">
        <f aca="false">SUM(M$23:M1261)</f>
        <v>6.18576139104099</v>
      </c>
      <c r="B1261" s="0" t="n">
        <f aca="false">C1261*3600/1609.344</f>
        <v>69.322704090559</v>
      </c>
      <c r="C1261" s="0" t="n">
        <f aca="false">G1261</f>
        <v>30.9900216366435</v>
      </c>
      <c r="D1261" s="0" t="n">
        <f aca="false">(C1261+C1260)/2</f>
        <v>30.991029083095</v>
      </c>
      <c r="E1261" s="0" t="n">
        <f aca="false">F1261*$F$9</f>
        <v>7.67717517243876</v>
      </c>
      <c r="F1261" s="0" t="n">
        <f aca="false">(C1260-C1261)/0.5</f>
        <v>0.00402978580599012</v>
      </c>
      <c r="G1261" s="0" t="n">
        <f aca="false">G1260-L1260</f>
        <v>30.9900216366435</v>
      </c>
      <c r="H1261" s="0" t="n">
        <f aca="false">G1261*G1261</f>
        <v>960.381441039632</v>
      </c>
      <c r="I1261" s="0" t="n">
        <f aca="false">1000*COUNT(Q$24:Q1261)/N$16</f>
        <v>199.227550691986</v>
      </c>
      <c r="J1261" s="0" t="n">
        <f aca="false">$F$22*H1261+$E$22*G1261+$D$22</f>
        <v>739.150099386183</v>
      </c>
      <c r="K1261" s="0" t="n">
        <f aca="false">J1261/$F$9</f>
        <v>0.387983406930186</v>
      </c>
      <c r="L1261" s="0" t="n">
        <f aca="false">K1261*M1261</f>
        <v>0.0020148381158416</v>
      </c>
      <c r="M1261" s="0" t="n">
        <f aca="false">N1261</f>
        <v>0.00519310382828861</v>
      </c>
      <c r="N1261" s="0" t="n">
        <f aca="false">3600/(B1261*N$15)</f>
        <v>0.00519310382828861</v>
      </c>
      <c r="O1261" s="0" t="n">
        <f aca="false">ROUND(A1261*P$13,0)</f>
        <v>1546440</v>
      </c>
      <c r="P1261" s="0" t="n">
        <f aca="false">O1261-O1260</f>
        <v>1298</v>
      </c>
      <c r="Q1261" s="0" t="n">
        <f aca="false">F$9*(Q$23-P$13*1000/(P1261*N$16))*P$13/SUM(P$24:P1261)</f>
        <v>780.193721712445</v>
      </c>
      <c r="R1261" s="0" t="n">
        <f aca="false">F$9*((Q$23^2 - (P$13*1000/(P1261*N$16))^2)/2)/(1000*COUNT(Q$24:Q1261)/N$16)</f>
        <v>780.879907111939</v>
      </c>
    </row>
    <row r="1262" customFormat="false" ht="13.8" hidden="false" customHeight="false" outlineLevel="0" collapsed="false">
      <c r="A1262" s="0" t="n">
        <f aca="false">SUM(M$23:M1262)</f>
        <v>6.19095483252454</v>
      </c>
      <c r="B1262" s="0" t="n">
        <f aca="false">C1262*3600/1609.344</f>
        <v>69.3181970260551</v>
      </c>
      <c r="C1262" s="0" t="n">
        <f aca="false">G1262</f>
        <v>30.9880067985277</v>
      </c>
      <c r="D1262" s="0" t="n">
        <f aca="false">(C1262+C1261)/2</f>
        <v>30.9890142175856</v>
      </c>
      <c r="E1262" s="0" t="n">
        <f aca="false">F1262*$F$9</f>
        <v>7.6769664216011</v>
      </c>
      <c r="F1262" s="0" t="n">
        <f aca="false">(C1261-C1262)/0.5</f>
        <v>0.00402967623168138</v>
      </c>
      <c r="G1262" s="0" t="n">
        <f aca="false">G1261-L1261</f>
        <v>30.9880067985277</v>
      </c>
      <c r="H1262" s="0" t="n">
        <f aca="false">G1262*G1262</f>
        <v>960.256565345596</v>
      </c>
      <c r="I1262" s="0" t="n">
        <f aca="false">1000*COUNT(Q$24:Q1262)/N$16</f>
        <v>199.388477631155</v>
      </c>
      <c r="J1262" s="0" t="n">
        <f aca="false">$F$22*H1262+$E$22*G1262+$D$22</f>
        <v>739.08194734978</v>
      </c>
      <c r="K1262" s="0" t="n">
        <f aca="false">J1262/$F$9</f>
        <v>0.387947633601744</v>
      </c>
      <c r="L1262" s="0" t="n">
        <f aca="false">K1262*M1262</f>
        <v>0.00201478333379232</v>
      </c>
      <c r="M1262" s="0" t="n">
        <f aca="false">N1262</f>
        <v>0.00519344148354991</v>
      </c>
      <c r="N1262" s="0" t="n">
        <f aca="false">3600/(B1262*N$15)</f>
        <v>0.00519344148354991</v>
      </c>
      <c r="O1262" s="0" t="n">
        <f aca="false">ROUND(A1262*P$13,0)</f>
        <v>1547739</v>
      </c>
      <c r="P1262" s="0" t="n">
        <f aca="false">O1262-O1261</f>
        <v>1299</v>
      </c>
      <c r="Q1262" s="0" t="n">
        <f aca="false">F$9*(Q$23-P$13*1000/(P1262*N$16))*P$13/SUM(P$24:P1262)</f>
        <v>786.886649225749</v>
      </c>
      <c r="R1262" s="0" t="n">
        <f aca="false">F$9*((Q$23^2 - (P$13*1000/(P1262*N$16))^2)/2)/(1000*COUNT(Q$24:Q1262)/N$16)</f>
        <v>787.313340233611</v>
      </c>
    </row>
    <row r="1263" customFormat="false" ht="13.8" hidden="false" customHeight="false" outlineLevel="0" collapsed="false">
      <c r="A1263" s="0" t="n">
        <f aca="false">SUM(M$23:M1263)</f>
        <v>6.19614861169808</v>
      </c>
      <c r="B1263" s="0" t="n">
        <f aca="false">C1263*3600/1609.344</f>
        <v>69.3136900840951</v>
      </c>
      <c r="C1263" s="0" t="n">
        <f aca="false">G1263</f>
        <v>30.9859920151939</v>
      </c>
      <c r="D1263" s="0" t="n">
        <f aca="false">(C1263+C1262)/2</f>
        <v>30.9869994068608</v>
      </c>
      <c r="E1263" s="0" t="n">
        <f aca="false">F1263*$F$9</f>
        <v>7.67675769021554</v>
      </c>
      <c r="F1263" s="0" t="n">
        <f aca="false">(C1262-C1263)/0.5</f>
        <v>0.00402956666758314</v>
      </c>
      <c r="G1263" s="0" t="n">
        <f aca="false">G1262-L1262</f>
        <v>30.9859920151939</v>
      </c>
      <c r="H1263" s="0" t="n">
        <f aca="false">G1263*G1263</f>
        <v>960.131701165658</v>
      </c>
      <c r="I1263" s="0" t="n">
        <f aca="false">1000*COUNT(Q$24:Q1263)/N$16</f>
        <v>199.549404570325</v>
      </c>
      <c r="J1263" s="0" t="n">
        <f aca="false">$F$22*H1263+$E$22*G1263+$D$22</f>
        <v>739.013801105898</v>
      </c>
      <c r="K1263" s="0" t="n">
        <f aca="false">J1263/$F$9</f>
        <v>0.387911863313825</v>
      </c>
      <c r="L1263" s="0" t="n">
        <f aca="false">K1263*M1263</f>
        <v>0.00201472855684856</v>
      </c>
      <c r="M1263" s="0" t="n">
        <f aca="false">N1263</f>
        <v>0.0051937791735403</v>
      </c>
      <c r="N1263" s="0" t="n">
        <f aca="false">3600/(B1263*N$15)</f>
        <v>0.0051937791735403</v>
      </c>
      <c r="O1263" s="0" t="n">
        <f aca="false">ROUND(A1263*P$13,0)</f>
        <v>1549037</v>
      </c>
      <c r="P1263" s="0" t="n">
        <f aca="false">O1263-O1262</f>
        <v>1298</v>
      </c>
      <c r="Q1263" s="0" t="n">
        <f aca="false">F$9*(Q$23-P$13*1000/(P1263*N$16))*P$13/SUM(P$24:P1263)</f>
        <v>778.884692987013</v>
      </c>
      <c r="R1263" s="0" t="n">
        <f aca="false">F$9*((Q$23^2 - (P$13*1000/(P1263*N$16))^2)/2)/(1000*COUNT(Q$24:Q1263)/N$16)</f>
        <v>779.620423390791</v>
      </c>
    </row>
    <row r="1264" customFormat="false" ht="13.8" hidden="false" customHeight="false" outlineLevel="0" collapsed="false">
      <c r="A1264" s="0" t="n">
        <f aca="false">SUM(M$23:M1264)</f>
        <v>6.20134272859634</v>
      </c>
      <c r="B1264" s="0" t="n">
        <f aca="false">C1264*3600/1609.344</f>
        <v>69.3091832646676</v>
      </c>
      <c r="C1264" s="0" t="n">
        <f aca="false">G1264</f>
        <v>30.983977286637</v>
      </c>
      <c r="D1264" s="0" t="n">
        <f aca="false">(C1264+C1263)/2</f>
        <v>30.9849846509154</v>
      </c>
      <c r="E1264" s="0" t="n">
        <f aca="false">F1264*$F$9</f>
        <v>7.67654897828208</v>
      </c>
      <c r="F1264" s="0" t="n">
        <f aca="false">(C1263-C1264)/0.5</f>
        <v>0.0040294571136954</v>
      </c>
      <c r="G1264" s="0" t="n">
        <f aca="false">G1263-L1263</f>
        <v>30.983977286637</v>
      </c>
      <c r="H1264" s="0" t="n">
        <f aca="false">G1264*G1264</f>
        <v>960.006848498838</v>
      </c>
      <c r="I1264" s="0" t="n">
        <f aca="false">1000*COUNT(Q$24:Q1264)/N$16</f>
        <v>199.710331509495</v>
      </c>
      <c r="J1264" s="0" t="n">
        <f aca="false">$F$22*H1264+$E$22*G1264+$D$22</f>
        <v>738.945660654044</v>
      </c>
      <c r="K1264" s="0" t="n">
        <f aca="false">J1264/$F$9</f>
        <v>0.387876096066168</v>
      </c>
      <c r="L1264" s="0" t="n">
        <f aca="false">K1264*M1264</f>
        <v>0.00201467378501059</v>
      </c>
      <c r="M1264" s="0" t="n">
        <f aca="false">N1264</f>
        <v>0.00519411689826564</v>
      </c>
      <c r="N1264" s="0" t="n">
        <f aca="false">3600/(B1264*N$15)</f>
        <v>0.00519411689826564</v>
      </c>
      <c r="O1264" s="0" t="n">
        <f aca="false">ROUND(A1264*P$13,0)</f>
        <v>1550336</v>
      </c>
      <c r="P1264" s="0" t="n">
        <f aca="false">O1264-O1263</f>
        <v>1299</v>
      </c>
      <c r="Q1264" s="0" t="n">
        <f aca="false">F$9*(Q$23-P$13*1000/(P1264*N$16))*P$13/SUM(P$24:P1264)</f>
        <v>785.567498016275</v>
      </c>
      <c r="R1264" s="0" t="n">
        <f aca="false">F$9*((Q$23^2 - (P$13*1000/(P1264*N$16))^2)/2)/(1000*COUNT(Q$24:Q1264)/N$16)</f>
        <v>786.044503263049</v>
      </c>
    </row>
    <row r="1265" customFormat="false" ht="13.8" hidden="false" customHeight="false" outlineLevel="0" collapsed="false">
      <c r="A1265" s="0" t="n">
        <f aca="false">SUM(M$23:M1265)</f>
        <v>6.20653718325407</v>
      </c>
      <c r="B1265" s="0" t="n">
        <f aca="false">C1265*3600/1609.344</f>
        <v>69.3046765677613</v>
      </c>
      <c r="C1265" s="0" t="n">
        <f aca="false">G1265</f>
        <v>30.981962612852</v>
      </c>
      <c r="D1265" s="0" t="n">
        <f aca="false">(C1265+C1264)/2</f>
        <v>30.9829699497445</v>
      </c>
      <c r="E1265" s="0" t="n">
        <f aca="false">F1265*$F$9</f>
        <v>7.67634028580072</v>
      </c>
      <c r="F1265" s="0" t="n">
        <f aca="false">(C1264-C1265)/0.5</f>
        <v>0.00402934757001816</v>
      </c>
      <c r="G1265" s="0" t="n">
        <f aca="false">G1264-L1264</f>
        <v>30.981962612852</v>
      </c>
      <c r="H1265" s="0" t="n">
        <f aca="false">G1265*G1265</f>
        <v>959.882007344159</v>
      </c>
      <c r="I1265" s="0" t="n">
        <f aca="false">1000*COUNT(Q$24:Q1265)/N$16</f>
        <v>199.871258448664</v>
      </c>
      <c r="J1265" s="0" t="n">
        <f aca="false">$F$22*H1265+$E$22*G1265+$D$22</f>
        <v>738.877525993722</v>
      </c>
      <c r="K1265" s="0" t="n">
        <f aca="false">J1265/$F$9</f>
        <v>0.387840331858514</v>
      </c>
      <c r="L1265" s="0" t="n">
        <f aca="false">K1265*M1265</f>
        <v>0.00201461901827869</v>
      </c>
      <c r="M1265" s="0" t="n">
        <f aca="false">N1265</f>
        <v>0.00519445465773175</v>
      </c>
      <c r="N1265" s="0" t="n">
        <f aca="false">3600/(B1265*N$15)</f>
        <v>0.00519445465773175</v>
      </c>
      <c r="O1265" s="0" t="n">
        <f aca="false">ROUND(A1265*P$13,0)</f>
        <v>1551634</v>
      </c>
      <c r="P1265" s="0" t="n">
        <f aca="false">O1265-O1264</f>
        <v>1298</v>
      </c>
      <c r="Q1265" s="0" t="n">
        <f aca="false">F$9*(Q$23-P$13*1000/(P1265*N$16))*P$13/SUM(P$24:P1265)</f>
        <v>777.580049546733</v>
      </c>
      <c r="R1265" s="0" t="n">
        <f aca="false">F$9*((Q$23^2 - (P$13*1000/(P1265*N$16))^2)/2)/(1000*COUNT(Q$24:Q1265)/N$16)</f>
        <v>778.364995977923</v>
      </c>
    </row>
    <row r="1266" customFormat="false" ht="13.8" hidden="false" customHeight="false" outlineLevel="0" collapsed="false">
      <c r="A1266" s="0" t="n">
        <f aca="false">SUM(M$23:M1266)</f>
        <v>6.21173197570602</v>
      </c>
      <c r="B1266" s="0" t="n">
        <f aca="false">C1266*3600/1609.344</f>
        <v>69.3001699933646</v>
      </c>
      <c r="C1266" s="0" t="n">
        <f aca="false">G1266</f>
        <v>30.9799479938337</v>
      </c>
      <c r="D1266" s="0" t="n">
        <f aca="false">(C1266+C1265)/2</f>
        <v>30.9809553033429</v>
      </c>
      <c r="E1266" s="0" t="n">
        <f aca="false">F1266*$F$9</f>
        <v>7.676131612785</v>
      </c>
      <c r="F1266" s="0" t="n">
        <f aca="false">(C1265-C1266)/0.5</f>
        <v>0.00402923803655852</v>
      </c>
      <c r="G1266" s="0" t="n">
        <f aca="false">G1265-L1265</f>
        <v>30.9799479938337</v>
      </c>
      <c r="H1266" s="0" t="n">
        <f aca="false">G1266*G1266</f>
        <v>959.757177700642</v>
      </c>
      <c r="I1266" s="0" t="n">
        <f aca="false">1000*COUNT(Q$24:Q1266)/N$16</f>
        <v>200.032185387834</v>
      </c>
      <c r="J1266" s="0" t="n">
        <f aca="false">$F$22*H1266+$E$22*G1266+$D$22</f>
        <v>738.809397124441</v>
      </c>
      <c r="K1266" s="0" t="n">
        <f aca="false">J1266/$F$9</f>
        <v>0.387804570690605</v>
      </c>
      <c r="L1266" s="0" t="n">
        <f aca="false">K1266*M1266</f>
        <v>0.00201456425665313</v>
      </c>
      <c r="M1266" s="0" t="n">
        <f aca="false">N1266</f>
        <v>0.00519479245194448</v>
      </c>
      <c r="N1266" s="0" t="n">
        <f aca="false">3600/(B1266*N$15)</f>
        <v>0.00519479245194448</v>
      </c>
      <c r="O1266" s="0" t="n">
        <f aca="false">ROUND(A1266*P$13,0)</f>
        <v>1552933</v>
      </c>
      <c r="P1266" s="0" t="n">
        <f aca="false">O1266-O1265</f>
        <v>1299</v>
      </c>
      <c r="Q1266" s="0" t="n">
        <f aca="false">F$9*(Q$23-P$13*1000/(P1266*N$16))*P$13/SUM(P$24:P1266)</f>
        <v>784.252762303141</v>
      </c>
      <c r="R1266" s="0" t="n">
        <f aca="false">F$9*((Q$23^2 - (P$13*1000/(P1266*N$16))^2)/2)/(1000*COUNT(Q$24:Q1266)/N$16)</f>
        <v>784.779749436399</v>
      </c>
    </row>
    <row r="1267" customFormat="false" ht="13.8" hidden="false" customHeight="false" outlineLevel="0" collapsed="false">
      <c r="A1267" s="0" t="n">
        <f aca="false">SUM(M$23:M1267)</f>
        <v>6.21692710598693</v>
      </c>
      <c r="B1267" s="0" t="n">
        <f aca="false">C1267*3600/1609.344</f>
        <v>69.2956635414663</v>
      </c>
      <c r="C1267" s="0" t="n">
        <f aca="false">G1267</f>
        <v>30.9779334295771</v>
      </c>
      <c r="D1267" s="0" t="n">
        <f aca="false">(C1267+C1266)/2</f>
        <v>30.9789407117054</v>
      </c>
      <c r="E1267" s="0" t="n">
        <f aca="false">F1267*$F$9</f>
        <v>7.67592295922137</v>
      </c>
      <c r="F1267" s="0" t="n">
        <f aca="false">(C1266-C1267)/0.5</f>
        <v>0.00402912851330939</v>
      </c>
      <c r="G1267" s="0" t="n">
        <f aca="false">G1266-L1266</f>
        <v>30.9779334295771</v>
      </c>
      <c r="H1267" s="0" t="n">
        <f aca="false">G1267*G1267</f>
        <v>959.632359567309</v>
      </c>
      <c r="I1267" s="0" t="n">
        <f aca="false">1000*COUNT(Q$24:Q1267)/N$16</f>
        <v>200.193112327004</v>
      </c>
      <c r="J1267" s="0" t="n">
        <f aca="false">$F$22*H1267+$E$22*G1267+$D$22</f>
        <v>738.741274045705</v>
      </c>
      <c r="K1267" s="0" t="n">
        <f aca="false">J1267/$F$9</f>
        <v>0.387768812562181</v>
      </c>
      <c r="L1267" s="0" t="n">
        <f aca="false">K1267*M1267</f>
        <v>0.00201450950013418</v>
      </c>
      <c r="M1267" s="0" t="n">
        <f aca="false">N1267</f>
        <v>0.00519513028090968</v>
      </c>
      <c r="N1267" s="0" t="n">
        <f aca="false">3600/(B1267*N$15)</f>
        <v>0.00519513028090968</v>
      </c>
      <c r="O1267" s="0" t="n">
        <f aca="false">ROUND(A1267*P$13,0)</f>
        <v>1554232</v>
      </c>
      <c r="P1267" s="0" t="n">
        <f aca="false">O1267-O1266</f>
        <v>1299</v>
      </c>
      <c r="Q1267" s="0" t="n">
        <f aca="false">F$9*(Q$23-P$13*1000/(P1267*N$16))*P$13/SUM(P$24:P1267)</f>
        <v>783.59679105578</v>
      </c>
      <c r="R1267" s="0" t="n">
        <f aca="false">F$9*((Q$23^2 - (P$13*1000/(P1267*N$16))^2)/2)/(1000*COUNT(Q$24:Q1267)/N$16)</f>
        <v>784.148897547784</v>
      </c>
    </row>
    <row r="1268" customFormat="false" ht="13.8" hidden="false" customHeight="false" outlineLevel="0" collapsed="false">
      <c r="A1268" s="0" t="n">
        <f aca="false">SUM(M$23:M1268)</f>
        <v>6.22212257413156</v>
      </c>
      <c r="B1268" s="0" t="n">
        <f aca="false">C1268*3600/1609.344</f>
        <v>69.2911572120547</v>
      </c>
      <c r="C1268" s="0" t="n">
        <f aca="false">G1268</f>
        <v>30.9759189200769</v>
      </c>
      <c r="D1268" s="0" t="n">
        <f aca="false">(C1268+C1267)/2</f>
        <v>30.976926174827</v>
      </c>
      <c r="E1268" s="0" t="n">
        <f aca="false">F1268*$F$9</f>
        <v>7.67571432510984</v>
      </c>
      <c r="F1268" s="0" t="n">
        <f aca="false">(C1267-C1268)/0.5</f>
        <v>0.00402901900027075</v>
      </c>
      <c r="G1268" s="0" t="n">
        <f aca="false">G1267-L1267</f>
        <v>30.9759189200769</v>
      </c>
      <c r="H1268" s="0" t="n">
        <f aca="false">G1268*G1268</f>
        <v>959.50755294318</v>
      </c>
      <c r="I1268" s="0" t="n">
        <f aca="false">1000*COUNT(Q$24:Q1268)/N$16</f>
        <v>200.354039266173</v>
      </c>
      <c r="J1268" s="0" t="n">
        <f aca="false">$F$22*H1268+$E$22*G1268+$D$22</f>
        <v>738.67315675702</v>
      </c>
      <c r="K1268" s="0" t="n">
        <f aca="false">J1268/$F$9</f>
        <v>0.387733057472983</v>
      </c>
      <c r="L1268" s="0" t="n">
        <f aca="false">K1268*M1268</f>
        <v>0.00201445474872211</v>
      </c>
      <c r="M1268" s="0" t="n">
        <f aca="false">N1268</f>
        <v>0.00519546814463318</v>
      </c>
      <c r="N1268" s="0" t="n">
        <f aca="false">3600/(B1268*N$15)</f>
        <v>0.00519546814463318</v>
      </c>
      <c r="O1268" s="0" t="n">
        <f aca="false">ROUND(A1268*P$13,0)</f>
        <v>1555531</v>
      </c>
      <c r="P1268" s="0" t="n">
        <f aca="false">O1268-O1267</f>
        <v>1299</v>
      </c>
      <c r="Q1268" s="0" t="n">
        <f aca="false">F$9*(Q$23-P$13*1000/(P1268*N$16))*P$13/SUM(P$24:P1268)</f>
        <v>782.941916237237</v>
      </c>
      <c r="R1268" s="0" t="n">
        <f aca="false">F$9*((Q$23^2 - (P$13*1000/(P1268*N$16))^2)/2)/(1000*COUNT(Q$24:Q1268)/N$16)</f>
        <v>783.519059075858</v>
      </c>
    </row>
    <row r="1269" customFormat="false" ht="13.8" hidden="false" customHeight="false" outlineLevel="0" collapsed="false">
      <c r="A1269" s="0" t="n">
        <f aca="false">SUM(M$23:M1269)</f>
        <v>6.22731838017468</v>
      </c>
      <c r="B1269" s="0" t="n">
        <f aca="false">C1269*3600/1609.344</f>
        <v>69.2866510051186</v>
      </c>
      <c r="C1269" s="0" t="n">
        <f aca="false">G1269</f>
        <v>30.9739044653282</v>
      </c>
      <c r="D1269" s="0" t="n">
        <f aca="false">(C1269+C1268)/2</f>
        <v>30.9749116927026</v>
      </c>
      <c r="E1269" s="0" t="n">
        <f aca="false">F1269*$F$9</f>
        <v>7.67550571045041</v>
      </c>
      <c r="F1269" s="0" t="n">
        <f aca="false">(C1268-C1269)/0.5</f>
        <v>0.00402890949744261</v>
      </c>
      <c r="G1269" s="0" t="n">
        <f aca="false">G1268-L1268</f>
        <v>30.9739044653282</v>
      </c>
      <c r="H1269" s="0" t="n">
        <f aca="false">G1269*G1269</f>
        <v>959.382757827279</v>
      </c>
      <c r="I1269" s="0" t="n">
        <f aca="false">1000*COUNT(Q$24:Q1269)/N$16</f>
        <v>200.514966205343</v>
      </c>
      <c r="J1269" s="0" t="n">
        <f aca="false">$F$22*H1269+$E$22*G1269+$D$22</f>
        <v>738.605045257894</v>
      </c>
      <c r="K1269" s="0" t="n">
        <f aca="false">J1269/$F$9</f>
        <v>0.387697305422751</v>
      </c>
      <c r="L1269" s="0" t="n">
        <f aca="false">K1269*M1269</f>
        <v>0.00201440000241719</v>
      </c>
      <c r="M1269" s="0" t="n">
        <f aca="false">N1269</f>
        <v>0.00519580604312084</v>
      </c>
      <c r="N1269" s="0" t="n">
        <f aca="false">3600/(B1269*N$15)</f>
        <v>0.00519580604312084</v>
      </c>
      <c r="O1269" s="0" t="n">
        <f aca="false">ROUND(A1269*P$13,0)</f>
        <v>1556830</v>
      </c>
      <c r="P1269" s="0" t="n">
        <f aca="false">O1269-O1268</f>
        <v>1299</v>
      </c>
      <c r="Q1269" s="0" t="n">
        <f aca="false">F$9*(Q$23-P$13*1000/(P1269*N$16))*P$13/SUM(P$24:P1269)</f>
        <v>782.288135100853</v>
      </c>
      <c r="R1269" s="0" t="n">
        <f aca="false">F$9*((Q$23^2 - (P$13*1000/(P1269*N$16))^2)/2)/(1000*COUNT(Q$24:Q1269)/N$16)</f>
        <v>782.890231580613</v>
      </c>
    </row>
    <row r="1270" customFormat="false" ht="13.8" hidden="false" customHeight="false" outlineLevel="0" collapsed="false">
      <c r="A1270" s="0" t="n">
        <f aca="false">SUM(M$23:M1270)</f>
        <v>6.23251452415106</v>
      </c>
      <c r="B1270" s="0" t="n">
        <f aca="false">C1270*3600/1609.344</f>
        <v>69.2821449206465</v>
      </c>
      <c r="C1270" s="0" t="n">
        <f aca="false">G1270</f>
        <v>30.9718900653258</v>
      </c>
      <c r="D1270" s="0" t="n">
        <f aca="false">(C1270+C1269)/2</f>
        <v>30.972897265327</v>
      </c>
      <c r="E1270" s="0" t="n">
        <f aca="false">F1270*$F$9</f>
        <v>7.67529711525661</v>
      </c>
      <c r="F1270" s="0" t="n">
        <f aca="false">(C1269-C1270)/0.5</f>
        <v>0.00402880000483208</v>
      </c>
      <c r="G1270" s="0" t="n">
        <f aca="false">G1269-L1269</f>
        <v>30.9718900653258</v>
      </c>
      <c r="H1270" s="0" t="n">
        <f aca="false">G1270*G1270</f>
        <v>959.257974218627</v>
      </c>
      <c r="I1270" s="0" t="n">
        <f aca="false">1000*COUNT(Q$24:Q1270)/N$16</f>
        <v>200.675893144512</v>
      </c>
      <c r="J1270" s="0" t="n">
        <f aca="false">$F$22*H1270+$E$22*G1270+$D$22</f>
        <v>738.536939547831</v>
      </c>
      <c r="K1270" s="0" t="n">
        <f aca="false">J1270/$F$9</f>
        <v>0.387661556411226</v>
      </c>
      <c r="L1270" s="0" t="n">
        <f aca="false">K1270*M1270</f>
        <v>0.00201434526121971</v>
      </c>
      <c r="M1270" s="0" t="n">
        <f aca="false">N1270</f>
        <v>0.00519614397637851</v>
      </c>
      <c r="N1270" s="0" t="n">
        <f aca="false">3600/(B1270*N$15)</f>
        <v>0.00519614397637851</v>
      </c>
      <c r="O1270" s="0" t="n">
        <f aca="false">ROUND(A1270*P$13,0)</f>
        <v>1558129</v>
      </c>
      <c r="P1270" s="0" t="n">
        <f aca="false">O1270-O1269</f>
        <v>1299</v>
      </c>
      <c r="Q1270" s="0" t="n">
        <f aca="false">F$9*(Q$23-P$13*1000/(P1270*N$16))*P$13/SUM(P$24:P1270)</f>
        <v>781.635444909139</v>
      </c>
      <c r="R1270" s="0" t="n">
        <f aca="false">F$9*((Q$23^2 - (P$13*1000/(P1270*N$16))^2)/2)/(1000*COUNT(Q$24:Q1270)/N$16)</f>
        <v>782.262412629867</v>
      </c>
    </row>
    <row r="1271" customFormat="false" ht="13.8" hidden="false" customHeight="false" outlineLevel="0" collapsed="false">
      <c r="A1271" s="0" t="n">
        <f aca="false">SUM(M$23:M1271)</f>
        <v>6.23771100609547</v>
      </c>
      <c r="B1271" s="0" t="n">
        <f aca="false">C1271*3600/1609.344</f>
        <v>69.2776389586269</v>
      </c>
      <c r="C1271" s="0" t="n">
        <f aca="false">G1271</f>
        <v>30.9698757200646</v>
      </c>
      <c r="D1271" s="0" t="n">
        <f aca="false">(C1271+C1270)/2</f>
        <v>30.9708828926952</v>
      </c>
      <c r="E1271" s="0" t="n">
        <f aca="false">F1271*$F$9</f>
        <v>7.67508853952845</v>
      </c>
      <c r="F1271" s="0" t="n">
        <f aca="false">(C1270-C1271)/0.5</f>
        <v>0.00402869052243915</v>
      </c>
      <c r="G1271" s="0" t="n">
        <f aca="false">G1270-L1270</f>
        <v>30.9698757200646</v>
      </c>
      <c r="H1271" s="0" t="n">
        <f aca="false">G1271*G1271</f>
        <v>959.133202116245</v>
      </c>
      <c r="I1271" s="0" t="n">
        <f aca="false">1000*COUNT(Q$24:Q1271)/N$16</f>
        <v>200.836820083682</v>
      </c>
      <c r="J1271" s="0" t="n">
        <f aca="false">$F$22*H1271+$E$22*G1271+$D$22</f>
        <v>738.468839626339</v>
      </c>
      <c r="K1271" s="0" t="n">
        <f aca="false">J1271/$F$9</f>
        <v>0.387625810438149</v>
      </c>
      <c r="L1271" s="0" t="n">
        <f aca="false">K1271*M1271</f>
        <v>0.00201429052512992</v>
      </c>
      <c r="M1271" s="0" t="n">
        <f aca="false">N1271</f>
        <v>0.00519648194441203</v>
      </c>
      <c r="N1271" s="0" t="n">
        <f aca="false">3600/(B1271*N$15)</f>
        <v>0.00519648194441203</v>
      </c>
      <c r="O1271" s="0" t="n">
        <f aca="false">ROUND(A1271*P$13,0)</f>
        <v>1559428</v>
      </c>
      <c r="P1271" s="0" t="n">
        <f aca="false">O1271-O1270</f>
        <v>1299</v>
      </c>
      <c r="Q1271" s="0" t="n">
        <f aca="false">F$9*(Q$23-P$13*1000/(P1271*N$16))*P$13/SUM(P$24:P1271)</f>
        <v>780.98384293373</v>
      </c>
      <c r="R1271" s="0" t="n">
        <f aca="false">F$9*((Q$23^2 - (P$13*1000/(P1271*N$16))^2)/2)/(1000*COUNT(Q$24:Q1271)/N$16)</f>
        <v>781.635599799234</v>
      </c>
    </row>
    <row r="1272" customFormat="false" ht="13.8" hidden="false" customHeight="false" outlineLevel="0" collapsed="false">
      <c r="A1272" s="0" t="n">
        <f aca="false">SUM(M$23:M1272)</f>
        <v>6.2429078260427</v>
      </c>
      <c r="B1272" s="0" t="n">
        <f aca="false">C1272*3600/1609.344</f>
        <v>69.2731331190485</v>
      </c>
      <c r="C1272" s="0" t="n">
        <f aca="false">G1272</f>
        <v>30.9678614295394</v>
      </c>
      <c r="D1272" s="0" t="n">
        <f aca="false">(C1272+C1271)/2</f>
        <v>30.968868574802</v>
      </c>
      <c r="E1272" s="0" t="n">
        <f aca="false">F1272*$F$9</f>
        <v>7.67487998325239</v>
      </c>
      <c r="F1272" s="0" t="n">
        <f aca="false">(C1271-C1272)/0.5</f>
        <v>0.00402858105025672</v>
      </c>
      <c r="G1272" s="0" t="n">
        <f aca="false">G1271-L1271</f>
        <v>30.9678614295394</v>
      </c>
      <c r="H1272" s="0" t="n">
        <f aca="false">G1272*G1272</f>
        <v>959.008441519157</v>
      </c>
      <c r="I1272" s="0" t="n">
        <f aca="false">1000*COUNT(Q$24:Q1272)/N$16</f>
        <v>200.997747022852</v>
      </c>
      <c r="J1272" s="0" t="n">
        <f aca="false">$F$22*H1272+$E$22*G1272+$D$22</f>
        <v>738.400745492924</v>
      </c>
      <c r="K1272" s="0" t="n">
        <f aca="false">J1272/$F$9</f>
        <v>0.387590067503262</v>
      </c>
      <c r="L1272" s="0" t="n">
        <f aca="false">K1272*M1272</f>
        <v>0.00201423579414811</v>
      </c>
      <c r="M1272" s="0" t="n">
        <f aca="false">N1272</f>
        <v>0.00519681994722725</v>
      </c>
      <c r="N1272" s="0" t="n">
        <f aca="false">3600/(B1272*N$15)</f>
        <v>0.00519681994722725</v>
      </c>
      <c r="O1272" s="0" t="n">
        <f aca="false">ROUND(A1272*P$13,0)</f>
        <v>1560727</v>
      </c>
      <c r="P1272" s="0" t="n">
        <f aca="false">O1272-O1271</f>
        <v>1299</v>
      </c>
      <c r="Q1272" s="0" t="n">
        <f aca="false">F$9*(Q$23-P$13*1000/(P1272*N$16))*P$13/SUM(P$24:P1272)</f>
        <v>780.333326455355</v>
      </c>
      <c r="R1272" s="0" t="n">
        <f aca="false">F$9*((Q$23^2 - (P$13*1000/(P1272*N$16))^2)/2)/(1000*COUNT(Q$24:Q1272)/N$16)</f>
        <v>781.009790672093</v>
      </c>
    </row>
    <row r="1273" customFormat="false" ht="13.8" hidden="false" customHeight="false" outlineLevel="0" collapsed="false">
      <c r="A1273" s="0" t="n">
        <f aca="false">SUM(M$23:M1273)</f>
        <v>6.24810498402753</v>
      </c>
      <c r="B1273" s="0" t="n">
        <f aca="false">C1273*3600/1609.344</f>
        <v>69.2686274018998</v>
      </c>
      <c r="C1273" s="0" t="n">
        <f aca="false">G1273</f>
        <v>30.9658471937453</v>
      </c>
      <c r="D1273" s="0" t="n">
        <f aca="false">(C1273+C1272)/2</f>
        <v>30.9668543116424</v>
      </c>
      <c r="E1273" s="0" t="n">
        <f aca="false">F1273*$F$9</f>
        <v>7.6746714464555</v>
      </c>
      <c r="F1273" s="0" t="n">
        <f aca="false">(C1272-C1273)/0.5</f>
        <v>0.004028471588299</v>
      </c>
      <c r="G1273" s="0" t="n">
        <f aca="false">G1272-L1272</f>
        <v>30.9658471937453</v>
      </c>
      <c r="H1273" s="0" t="n">
        <f aca="false">G1273*G1273</f>
        <v>958.883692426384</v>
      </c>
      <c r="I1273" s="0" t="n">
        <f aca="false">1000*COUNT(Q$24:Q1273)/N$16</f>
        <v>201.158673962021</v>
      </c>
      <c r="J1273" s="0" t="n">
        <f aca="false">$F$22*H1273+$E$22*G1273+$D$22</f>
        <v>738.332657147092</v>
      </c>
      <c r="K1273" s="0" t="n">
        <f aca="false">J1273/$F$9</f>
        <v>0.387554327606304</v>
      </c>
      <c r="L1273" s="0" t="n">
        <f aca="false">K1273*M1273</f>
        <v>0.00201418106827454</v>
      </c>
      <c r="M1273" s="0" t="n">
        <f aca="false">N1273</f>
        <v>0.00519715798483003</v>
      </c>
      <c r="N1273" s="0" t="n">
        <f aca="false">3600/(B1273*N$15)</f>
        <v>0.00519715798483003</v>
      </c>
      <c r="O1273" s="0" t="n">
        <f aca="false">ROUND(A1273*P$13,0)</f>
        <v>1562026</v>
      </c>
      <c r="P1273" s="0" t="n">
        <f aca="false">O1273-O1272</f>
        <v>1299</v>
      </c>
      <c r="Q1273" s="0" t="n">
        <f aca="false">F$9*(Q$23-P$13*1000/(P1273*N$16))*P$13/SUM(P$24:P1273)</f>
        <v>779.683892763793</v>
      </c>
      <c r="R1273" s="0" t="n">
        <f aca="false">F$9*((Q$23^2 - (P$13*1000/(P1273*N$16))^2)/2)/(1000*COUNT(Q$24:Q1273)/N$16)</f>
        <v>780.384982839555</v>
      </c>
    </row>
    <row r="1274" customFormat="false" ht="13.8" hidden="false" customHeight="false" outlineLevel="0" collapsed="false">
      <c r="A1274" s="0" t="n">
        <f aca="false">SUM(M$23:M1274)</f>
        <v>6.25330248008476</v>
      </c>
      <c r="B1274" s="0" t="n">
        <f aca="false">C1274*3600/1609.344</f>
        <v>69.2641218071694</v>
      </c>
      <c r="C1274" s="0" t="n">
        <f aca="false">G1274</f>
        <v>30.963833012677</v>
      </c>
      <c r="D1274" s="0" t="n">
        <f aca="false">(C1274+C1273)/2</f>
        <v>30.9648401032112</v>
      </c>
      <c r="E1274" s="0" t="n">
        <f aca="false">F1274*$F$9</f>
        <v>7.67446292911071</v>
      </c>
      <c r="F1274" s="0" t="n">
        <f aca="false">(C1273-C1274)/0.5</f>
        <v>0.00402836213655178</v>
      </c>
      <c r="G1274" s="0" t="n">
        <f aca="false">G1273-L1273</f>
        <v>30.963833012677</v>
      </c>
      <c r="H1274" s="0" t="n">
        <f aca="false">G1274*G1274</f>
        <v>958.758954836948</v>
      </c>
      <c r="I1274" s="0" t="n">
        <f aca="false">1000*COUNT(Q$24:Q1274)/N$16</f>
        <v>201.319600901191</v>
      </c>
      <c r="J1274" s="0" t="n">
        <f aca="false">$F$22*H1274+$E$22*G1274+$D$22</f>
        <v>738.264574588349</v>
      </c>
      <c r="K1274" s="0" t="n">
        <f aca="false">J1274/$F$9</f>
        <v>0.387518590747018</v>
      </c>
      <c r="L1274" s="0" t="n">
        <f aca="false">K1274*M1274</f>
        <v>0.00201412634750949</v>
      </c>
      <c r="M1274" s="0" t="n">
        <f aca="false">N1274</f>
        <v>0.00519749605722622</v>
      </c>
      <c r="N1274" s="0" t="n">
        <f aca="false">3600/(B1274*N$15)</f>
        <v>0.00519749605722622</v>
      </c>
      <c r="O1274" s="0" t="n">
        <f aca="false">ROUND(A1274*P$13,0)</f>
        <v>1563326</v>
      </c>
      <c r="P1274" s="0" t="n">
        <f aca="false">O1274-O1273</f>
        <v>1300</v>
      </c>
      <c r="Q1274" s="0" t="n">
        <f aca="false">F$9*(Q$23-P$13*1000/(P1274*N$16))*P$13/SUM(P$24:P1274)</f>
        <v>786.298770436664</v>
      </c>
      <c r="R1274" s="0" t="n">
        <f aca="false">F$9*((Q$23^2 - (P$13*1000/(P1274*N$16))^2)/2)/(1000*COUNT(Q$24:Q1274)/N$16)</f>
        <v>786.740961760812</v>
      </c>
    </row>
    <row r="1275" customFormat="false" ht="13.8" hidden="false" customHeight="false" outlineLevel="0" collapsed="false">
      <c r="A1275" s="0" t="n">
        <f aca="false">SUM(M$23:M1275)</f>
        <v>6.25850031424918</v>
      </c>
      <c r="B1275" s="0" t="n">
        <f aca="false">C1275*3600/1609.344</f>
        <v>69.2596163348459</v>
      </c>
      <c r="C1275" s="0" t="n">
        <f aca="false">G1275</f>
        <v>30.9618188863295</v>
      </c>
      <c r="D1275" s="0" t="n">
        <f aca="false">(C1275+C1274)/2</f>
        <v>30.9628259495033</v>
      </c>
      <c r="E1275" s="0" t="n">
        <f aca="false">F1275*$F$9</f>
        <v>7.67425443123155</v>
      </c>
      <c r="F1275" s="0" t="n">
        <f aca="false">(C1274-C1275)/0.5</f>
        <v>0.00402825269502216</v>
      </c>
      <c r="G1275" s="0" t="n">
        <f aca="false">G1274-L1274</f>
        <v>30.9618188863295</v>
      </c>
      <c r="H1275" s="0" t="n">
        <f aca="false">G1275*G1275</f>
        <v>958.634228749871</v>
      </c>
      <c r="I1275" s="0" t="n">
        <f aca="false">1000*COUNT(Q$24:Q1275)/N$16</f>
        <v>201.48052784036</v>
      </c>
      <c r="J1275" s="0" t="n">
        <f aca="false">$F$22*H1275+$E$22*G1275+$D$22</f>
        <v>738.196497816202</v>
      </c>
      <c r="K1275" s="0" t="n">
        <f aca="false">J1275/$F$9</f>
        <v>0.387482856925142</v>
      </c>
      <c r="L1275" s="0" t="n">
        <f aca="false">K1275*M1275</f>
        <v>0.00201407163185322</v>
      </c>
      <c r="M1275" s="0" t="n">
        <f aca="false">N1275</f>
        <v>0.00519783416442168</v>
      </c>
      <c r="N1275" s="0" t="n">
        <f aca="false">3600/(B1275*N$15)</f>
        <v>0.00519783416442168</v>
      </c>
      <c r="O1275" s="0" t="n">
        <f aca="false">ROUND(A1275*P$13,0)</f>
        <v>1564625</v>
      </c>
      <c r="P1275" s="0" t="n">
        <f aca="false">O1275-O1274</f>
        <v>1299</v>
      </c>
      <c r="Q1275" s="0" t="n">
        <f aca="false">F$9*(Q$23-P$13*1000/(P1275*N$16))*P$13/SUM(P$24:P1275)</f>
        <v>778.387765071519</v>
      </c>
      <c r="R1275" s="0" t="n">
        <f aca="false">F$9*((Q$23^2 - (P$13*1000/(P1275*N$16))^2)/2)/(1000*COUNT(Q$24:Q1275)/N$16)</f>
        <v>779.138361461217</v>
      </c>
    </row>
    <row r="1276" customFormat="false" ht="13.8" hidden="false" customHeight="false" outlineLevel="0" collapsed="false">
      <c r="A1276" s="0" t="n">
        <f aca="false">SUM(M$23:M1276)</f>
        <v>6.2636984865556</v>
      </c>
      <c r="B1276" s="0" t="n">
        <f aca="false">C1276*3600/1609.344</f>
        <v>69.2551109849178</v>
      </c>
      <c r="C1276" s="0" t="n">
        <f aca="false">G1276</f>
        <v>30.9598048146977</v>
      </c>
      <c r="D1276" s="0" t="n">
        <f aca="false">(C1276+C1275)/2</f>
        <v>30.9608118505136</v>
      </c>
      <c r="E1276" s="0" t="n">
        <f aca="false">F1276*$F$9</f>
        <v>7.67404595280449</v>
      </c>
      <c r="F1276" s="0" t="n">
        <f aca="false">(C1275-C1276)/0.5</f>
        <v>0.00402814326370304</v>
      </c>
      <c r="G1276" s="0" t="n">
        <f aca="false">G1275-L1275</f>
        <v>30.9598048146977</v>
      </c>
      <c r="H1276" s="0" t="n">
        <f aca="false">G1276*G1276</f>
        <v>958.509514164177</v>
      </c>
      <c r="I1276" s="0" t="n">
        <f aca="false">1000*COUNT(Q$24:Q1276)/N$16</f>
        <v>201.64145477953</v>
      </c>
      <c r="J1276" s="0" t="n">
        <f aca="false">$F$22*H1276+$E$22*G1276+$D$22</f>
        <v>738.128426830157</v>
      </c>
      <c r="K1276" s="0" t="n">
        <f aca="false">J1276/$F$9</f>
        <v>0.38744712614042</v>
      </c>
      <c r="L1276" s="0" t="n">
        <f aca="false">K1276*M1276</f>
        <v>0.00201401692130602</v>
      </c>
      <c r="M1276" s="0" t="n">
        <f aca="false">N1276</f>
        <v>0.00519817230642226</v>
      </c>
      <c r="N1276" s="0" t="n">
        <f aca="false">3600/(B1276*N$15)</f>
        <v>0.00519817230642226</v>
      </c>
      <c r="O1276" s="0" t="n">
        <f aca="false">ROUND(A1276*P$13,0)</f>
        <v>1565925</v>
      </c>
      <c r="P1276" s="0" t="n">
        <f aca="false">O1276-O1275</f>
        <v>1300</v>
      </c>
      <c r="Q1276" s="0" t="n">
        <f aca="false">F$9*(Q$23-P$13*1000/(P1276*N$16))*P$13/SUM(P$24:P1276)</f>
        <v>784.99273231216</v>
      </c>
      <c r="R1276" s="0" t="n">
        <f aca="false">F$9*((Q$23^2 - (P$13*1000/(P1276*N$16))^2)/2)/(1000*COUNT(Q$24:Q1276)/N$16)</f>
        <v>785.485190074043</v>
      </c>
    </row>
    <row r="1277" customFormat="false" ht="13.8" hidden="false" customHeight="false" outlineLevel="0" collapsed="false">
      <c r="A1277" s="0" t="n">
        <f aca="false">SUM(M$23:M1277)</f>
        <v>6.26889699703883</v>
      </c>
      <c r="B1277" s="0" t="n">
        <f aca="false">C1277*3600/1609.344</f>
        <v>69.2506057573737</v>
      </c>
      <c r="C1277" s="0" t="n">
        <f aca="false">G1277</f>
        <v>30.9577907977764</v>
      </c>
      <c r="D1277" s="0" t="n">
        <f aca="false">(C1277+C1276)/2</f>
        <v>30.958797806237</v>
      </c>
      <c r="E1277" s="0" t="n">
        <f aca="false">F1277*$F$9</f>
        <v>7.6738374938566</v>
      </c>
      <c r="F1277" s="0" t="n">
        <f aca="false">(C1276-C1277)/0.5</f>
        <v>0.00402803384260864</v>
      </c>
      <c r="G1277" s="0" t="n">
        <f aca="false">G1276-L1276</f>
        <v>30.9577907977764</v>
      </c>
      <c r="H1277" s="0" t="n">
        <f aca="false">G1277*G1277</f>
        <v>958.384811078887</v>
      </c>
      <c r="I1277" s="0" t="n">
        <f aca="false">1000*COUNT(Q$24:Q1277)/N$16</f>
        <v>201.8023817187</v>
      </c>
      <c r="J1277" s="0" t="n">
        <f aca="false">$F$22*H1277+$E$22*G1277+$D$22</f>
        <v>738.060361629722</v>
      </c>
      <c r="K1277" s="0" t="n">
        <f aca="false">J1277/$F$9</f>
        <v>0.387411398392591</v>
      </c>
      <c r="L1277" s="0" t="n">
        <f aca="false">K1277*M1277</f>
        <v>0.00201396221586816</v>
      </c>
      <c r="M1277" s="0" t="n">
        <f aca="false">N1277</f>
        <v>0.00519851048323382</v>
      </c>
      <c r="N1277" s="0" t="n">
        <f aca="false">3600/(B1277*N$15)</f>
        <v>0.00519851048323382</v>
      </c>
      <c r="O1277" s="0" t="n">
        <f aca="false">ROUND(A1277*P$13,0)</f>
        <v>1567224</v>
      </c>
      <c r="P1277" s="0" t="n">
        <f aca="false">O1277-O1276</f>
        <v>1299</v>
      </c>
      <c r="Q1277" s="0" t="n">
        <f aca="false">F$9*(Q$23-P$13*1000/(P1277*N$16))*P$13/SUM(P$24:P1277)</f>
        <v>777.095939530263</v>
      </c>
      <c r="R1277" s="0" t="n">
        <f aca="false">F$9*((Q$23^2 - (P$13*1000/(P1277*N$16))^2)/2)/(1000*COUNT(Q$24:Q1277)/N$16)</f>
        <v>777.895716546606</v>
      </c>
    </row>
    <row r="1278" customFormat="false" ht="13.8" hidden="false" customHeight="false" outlineLevel="0" collapsed="false">
      <c r="A1278" s="0" t="n">
        <f aca="false">SUM(M$23:M1278)</f>
        <v>6.2740958457337</v>
      </c>
      <c r="B1278" s="0" t="n">
        <f aca="false">C1278*3600/1609.344</f>
        <v>69.2461006522022</v>
      </c>
      <c r="C1278" s="0" t="n">
        <f aca="false">G1278</f>
        <v>30.9557768355605</v>
      </c>
      <c r="D1278" s="0" t="n">
        <f aca="false">(C1278+C1277)/2</f>
        <v>30.9567838166684</v>
      </c>
      <c r="E1278" s="0" t="n">
        <f aca="false">F1278*$F$9</f>
        <v>7.67362905438789</v>
      </c>
      <c r="F1278" s="0" t="n">
        <f aca="false">(C1277-C1278)/0.5</f>
        <v>0.00402792443173894</v>
      </c>
      <c r="G1278" s="0" t="n">
        <f aca="false">G1277-L1277</f>
        <v>30.9557768355605</v>
      </c>
      <c r="H1278" s="0" t="n">
        <f aca="false">G1278*G1278</f>
        <v>958.260119493023</v>
      </c>
      <c r="I1278" s="0" t="n">
        <f aca="false">1000*COUNT(Q$24:Q1278)/N$16</f>
        <v>201.963308657869</v>
      </c>
      <c r="J1278" s="0" t="n">
        <f aca="false">$F$22*H1278+$E$22*G1278+$D$22</f>
        <v>737.992302214401</v>
      </c>
      <c r="K1278" s="0" t="n">
        <f aca="false">J1278/$F$9</f>
        <v>0.387375673681397</v>
      </c>
      <c r="L1278" s="0" t="n">
        <f aca="false">K1278*M1278</f>
        <v>0.00201390751553991</v>
      </c>
      <c r="M1278" s="0" t="n">
        <f aca="false">N1278</f>
        <v>0.00519884869486223</v>
      </c>
      <c r="N1278" s="0" t="n">
        <f aca="false">3600/(B1278*N$15)</f>
        <v>0.00519884869486223</v>
      </c>
      <c r="O1278" s="0" t="n">
        <f aca="false">ROUND(A1278*P$13,0)</f>
        <v>1568524</v>
      </c>
      <c r="P1278" s="0" t="n">
        <f aca="false">O1278-O1277</f>
        <v>1300</v>
      </c>
      <c r="Q1278" s="0" t="n">
        <f aca="false">F$9*(Q$23-P$13*1000/(P1278*N$16))*P$13/SUM(P$24:P1278)</f>
        <v>783.691025638059</v>
      </c>
      <c r="R1278" s="0" t="n">
        <f aca="false">F$9*((Q$23^2 - (P$13*1000/(P1278*N$16))^2)/2)/(1000*COUNT(Q$24:Q1278)/N$16)</f>
        <v>784.233420846833</v>
      </c>
    </row>
    <row r="1279" customFormat="false" ht="13.8" hidden="false" customHeight="false" outlineLevel="0" collapsed="false">
      <c r="A1279" s="0" t="n">
        <f aca="false">SUM(M$23:M1279)</f>
        <v>6.27929503267501</v>
      </c>
      <c r="B1279" s="0" t="n">
        <f aca="false">C1279*3600/1609.344</f>
        <v>69.2415956693919</v>
      </c>
      <c r="C1279" s="0" t="n">
        <f aca="false">G1279</f>
        <v>30.9537629280449</v>
      </c>
      <c r="D1279" s="0" t="n">
        <f aca="false">(C1279+C1278)/2</f>
        <v>30.9547698818027</v>
      </c>
      <c r="E1279" s="0" t="n">
        <f aca="false">F1279*$F$9</f>
        <v>7.67342063437127</v>
      </c>
      <c r="F1279" s="0" t="n">
        <f aca="false">(C1278-C1279)/0.5</f>
        <v>0.00402781503107974</v>
      </c>
      <c r="G1279" s="0" t="n">
        <f aca="false">G1278-L1278</f>
        <v>30.9537629280449</v>
      </c>
      <c r="H1279" s="0" t="n">
        <f aca="false">G1279*G1279</f>
        <v>958.13543940561</v>
      </c>
      <c r="I1279" s="0" t="n">
        <f aca="false">1000*COUNT(Q$24:Q1279)/N$16</f>
        <v>202.124235597039</v>
      </c>
      <c r="J1279" s="0" t="n">
        <f aca="false">$F$22*H1279+$E$22*G1279+$D$22</f>
        <v>737.924248583702</v>
      </c>
      <c r="K1279" s="0" t="n">
        <f aca="false">J1279/$F$9</f>
        <v>0.387339952006578</v>
      </c>
      <c r="L1279" s="0" t="n">
        <f aca="false">K1279*M1279</f>
        <v>0.00201385282032154</v>
      </c>
      <c r="M1279" s="0" t="n">
        <f aca="false">N1279</f>
        <v>0.00519918694131333</v>
      </c>
      <c r="N1279" s="0" t="n">
        <f aca="false">3600/(B1279*N$15)</f>
        <v>0.00519918694131333</v>
      </c>
      <c r="O1279" s="0" t="n">
        <f aca="false">ROUND(A1279*P$13,0)</f>
        <v>1569824</v>
      </c>
      <c r="P1279" s="0" t="n">
        <f aca="false">O1279-O1278</f>
        <v>1300</v>
      </c>
      <c r="Q1279" s="0" t="n">
        <f aca="false">F$9*(Q$23-P$13*1000/(P1279*N$16))*P$13/SUM(P$24:P1279)</f>
        <v>783.041540271693</v>
      </c>
      <c r="R1279" s="0" t="n">
        <f aca="false">F$9*((Q$23^2 - (P$13*1000/(P1279*N$16))^2)/2)/(1000*COUNT(Q$24:Q1279)/N$16)</f>
        <v>783.609031180554</v>
      </c>
    </row>
    <row r="1280" customFormat="false" ht="13.8" hidden="false" customHeight="false" outlineLevel="0" collapsed="false">
      <c r="A1280" s="0" t="n">
        <f aca="false">SUM(M$23:M1280)</f>
        <v>6.2844945578976</v>
      </c>
      <c r="B1280" s="0" t="n">
        <f aca="false">C1280*3600/1609.344</f>
        <v>69.2370908089313</v>
      </c>
      <c r="C1280" s="0" t="n">
        <f aca="false">G1280</f>
        <v>30.9517490752246</v>
      </c>
      <c r="D1280" s="0" t="n">
        <f aca="false">(C1280+C1279)/2</f>
        <v>30.9527560016348</v>
      </c>
      <c r="E1280" s="0" t="n">
        <f aca="false">F1280*$F$9</f>
        <v>7.67321223383383</v>
      </c>
      <c r="F1280" s="0" t="n">
        <f aca="false">(C1279-C1280)/0.5</f>
        <v>0.00402770564064525</v>
      </c>
      <c r="G1280" s="0" t="n">
        <f aca="false">G1279-L1279</f>
        <v>30.9517490752246</v>
      </c>
      <c r="H1280" s="0" t="n">
        <f aca="false">G1280*G1280</f>
        <v>958.010770815669</v>
      </c>
      <c r="I1280" s="0" t="n">
        <f aca="false">1000*COUNT(Q$24:Q1280)/N$16</f>
        <v>202.285162536209</v>
      </c>
      <c r="J1280" s="0" t="n">
        <f aca="false">$F$22*H1280+$E$22*G1280+$D$22</f>
        <v>737.856200737132</v>
      </c>
      <c r="K1280" s="0" t="n">
        <f aca="false">J1280/$F$9</f>
        <v>0.387304233367876</v>
      </c>
      <c r="L1280" s="0" t="n">
        <f aca="false">K1280*M1280</f>
        <v>0.00201379813021332</v>
      </c>
      <c r="M1280" s="0" t="n">
        <f aca="false">N1280</f>
        <v>0.005199525222593</v>
      </c>
      <c r="N1280" s="0" t="n">
        <f aca="false">3600/(B1280*N$15)</f>
        <v>0.005199525222593</v>
      </c>
      <c r="O1280" s="0" t="n">
        <f aca="false">ROUND(A1280*P$13,0)</f>
        <v>1571124</v>
      </c>
      <c r="P1280" s="0" t="n">
        <f aca="false">O1280-O1279</f>
        <v>1300</v>
      </c>
      <c r="Q1280" s="0" t="n">
        <f aca="false">F$9*(Q$23-P$13*1000/(P1280*N$16))*P$13/SUM(P$24:P1280)</f>
        <v>782.393130538258</v>
      </c>
      <c r="R1280" s="0" t="n">
        <f aca="false">F$9*((Q$23^2 - (P$13*1000/(P1280*N$16))^2)/2)/(1000*COUNT(Q$24:Q1280)/N$16)</f>
        <v>782.985634974364</v>
      </c>
    </row>
    <row r="1281" customFormat="false" ht="13.8" hidden="false" customHeight="false" outlineLevel="0" collapsed="false">
      <c r="A1281" s="0" t="n">
        <f aca="false">SUM(M$23:M1281)</f>
        <v>6.28969442143631</v>
      </c>
      <c r="B1281" s="0" t="n">
        <f aca="false">C1281*3600/1609.344</f>
        <v>69.2325860708089</v>
      </c>
      <c r="C1281" s="0" t="n">
        <f aca="false">G1281</f>
        <v>30.9497352770944</v>
      </c>
      <c r="D1281" s="0" t="n">
        <f aca="false">(C1281+C1280)/2</f>
        <v>30.9507421761595</v>
      </c>
      <c r="E1281" s="0" t="n">
        <f aca="false">F1281*$F$9</f>
        <v>7.67300385276202</v>
      </c>
      <c r="F1281" s="0" t="n">
        <f aca="false">(C1280-C1281)/0.5</f>
        <v>0.00402759626042837</v>
      </c>
      <c r="G1281" s="0" t="n">
        <f aca="false">G1280-L1280</f>
        <v>30.9497352770944</v>
      </c>
      <c r="H1281" s="0" t="n">
        <f aca="false">G1281*G1281</f>
        <v>957.886113722222</v>
      </c>
      <c r="I1281" s="0" t="n">
        <f aca="false">1000*COUNT(Q$24:Q1281)/N$16</f>
        <v>202.446089475378</v>
      </c>
      <c r="J1281" s="0" t="n">
        <f aca="false">$F$22*H1281+$E$22*G1281+$D$22</f>
        <v>737.788158674197</v>
      </c>
      <c r="K1281" s="0" t="n">
        <f aca="false">J1281/$F$9</f>
        <v>0.387268517765032</v>
      </c>
      <c r="L1281" s="0" t="n">
        <f aca="false">K1281*M1281</f>
        <v>0.00201374344521553</v>
      </c>
      <c r="M1281" s="0" t="n">
        <f aca="false">N1281</f>
        <v>0.0051998635387071</v>
      </c>
      <c r="N1281" s="0" t="n">
        <f aca="false">3600/(B1281*N$15)</f>
        <v>0.0051998635387071</v>
      </c>
      <c r="O1281" s="0" t="n">
        <f aca="false">ROUND(A1281*P$13,0)</f>
        <v>1572424</v>
      </c>
      <c r="P1281" s="0" t="n">
        <f aca="false">O1281-O1280</f>
        <v>1300</v>
      </c>
      <c r="Q1281" s="0" t="n">
        <f aca="false">F$9*(Q$23-P$13*1000/(P1281*N$16))*P$13/SUM(P$24:P1281)</f>
        <v>781.745793767881</v>
      </c>
      <c r="R1281" s="0" t="n">
        <f aca="false">F$9*((Q$23^2 - (P$13*1000/(P1281*N$16))^2)/2)/(1000*COUNT(Q$24:Q1281)/N$16)</f>
        <v>782.363229859122</v>
      </c>
    </row>
    <row r="1282" customFormat="false" ht="13.8" hidden="false" customHeight="false" outlineLevel="0" collapsed="false">
      <c r="A1282" s="0" t="n">
        <f aca="false">SUM(M$23:M1282)</f>
        <v>6.29489462332597</v>
      </c>
      <c r="B1282" s="0" t="n">
        <f aca="false">C1282*3600/1609.344</f>
        <v>69.2280814550134</v>
      </c>
      <c r="C1282" s="0" t="n">
        <f aca="false">G1282</f>
        <v>30.9477215336492</v>
      </c>
      <c r="D1282" s="0" t="n">
        <f aca="false">(C1282+C1281)/2</f>
        <v>30.9487284053718</v>
      </c>
      <c r="E1282" s="0" t="n">
        <f aca="false">F1282*$F$9</f>
        <v>7.67279549115584</v>
      </c>
      <c r="F1282" s="0" t="n">
        <f aca="false">(C1281-C1282)/0.5</f>
        <v>0.00402748689042909</v>
      </c>
      <c r="G1282" s="0" t="n">
        <f aca="false">G1281-L1281</f>
        <v>30.9477215336492</v>
      </c>
      <c r="H1282" s="0" t="n">
        <f aca="false">G1282*G1282</f>
        <v>957.761468124294</v>
      </c>
      <c r="I1282" s="0" t="n">
        <f aca="false">1000*COUNT(Q$24:Q1282)/N$16</f>
        <v>202.607016414548</v>
      </c>
      <c r="J1282" s="0" t="n">
        <f aca="false">$F$22*H1282+$E$22*G1282+$D$22</f>
        <v>737.720122394404</v>
      </c>
      <c r="K1282" s="0" t="n">
        <f aca="false">J1282/$F$9</f>
        <v>0.387232805197787</v>
      </c>
      <c r="L1282" s="0" t="n">
        <f aca="false">K1282*M1282</f>
        <v>0.00201368876532845</v>
      </c>
      <c r="M1282" s="0" t="n">
        <f aca="false">N1282</f>
        <v>0.00520020188966149</v>
      </c>
      <c r="N1282" s="0" t="n">
        <f aca="false">3600/(B1282*N$15)</f>
        <v>0.00520020188966149</v>
      </c>
      <c r="O1282" s="0" t="n">
        <f aca="false">ROUND(A1282*P$13,0)</f>
        <v>1573724</v>
      </c>
      <c r="P1282" s="0" t="n">
        <f aca="false">O1282-O1281</f>
        <v>1300</v>
      </c>
      <c r="Q1282" s="0" t="n">
        <f aca="false">F$9*(Q$23-P$13*1000/(P1282*N$16))*P$13/SUM(P$24:P1282)</f>
        <v>781.099527299516</v>
      </c>
      <c r="R1282" s="0" t="n">
        <f aca="false">F$9*((Q$23^2 - (P$13*1000/(P1282*N$16))^2)/2)/(1000*COUNT(Q$24:Q1282)/N$16)</f>
        <v>781.741813473214</v>
      </c>
    </row>
    <row r="1283" customFormat="false" ht="13.8" hidden="false" customHeight="false" outlineLevel="0" collapsed="false">
      <c r="A1283" s="0" t="n">
        <f aca="false">SUM(M$23:M1283)</f>
        <v>6.30009516360143</v>
      </c>
      <c r="B1283" s="0" t="n">
        <f aca="false">C1283*3600/1609.344</f>
        <v>69.2235769615334</v>
      </c>
      <c r="C1283" s="0" t="n">
        <f aca="false">G1283</f>
        <v>30.9457078448839</v>
      </c>
      <c r="D1283" s="0" t="n">
        <f aca="false">(C1283+C1282)/2</f>
        <v>30.9467146892665</v>
      </c>
      <c r="E1283" s="0" t="n">
        <f aca="false">F1283*$F$9</f>
        <v>7.67258714902884</v>
      </c>
      <c r="F1283" s="0" t="n">
        <f aca="false">(C1282-C1283)/0.5</f>
        <v>0.00402737753065452</v>
      </c>
      <c r="G1283" s="0" t="n">
        <f aca="false">G1282-L1282</f>
        <v>30.9457078448839</v>
      </c>
      <c r="H1283" s="0" t="n">
        <f aca="false">G1283*G1283</f>
        <v>957.636834020907</v>
      </c>
      <c r="I1283" s="0" t="n">
        <f aca="false">1000*COUNT(Q$24:Q1283)/N$16</f>
        <v>202.767943353717</v>
      </c>
      <c r="J1283" s="0" t="n">
        <f aca="false">$F$22*H1283+$E$22*G1283+$D$22</f>
        <v>737.65209189726</v>
      </c>
      <c r="K1283" s="0" t="n">
        <f aca="false">J1283/$F$9</f>
        <v>0.387197095665881</v>
      </c>
      <c r="L1283" s="0" t="n">
        <f aca="false">K1283*M1283</f>
        <v>0.00201363409055234</v>
      </c>
      <c r="M1283" s="0" t="n">
        <f aca="false">N1283</f>
        <v>0.00520054027546203</v>
      </c>
      <c r="N1283" s="0" t="n">
        <f aca="false">3600/(B1283*N$15)</f>
        <v>0.00520054027546203</v>
      </c>
      <c r="O1283" s="0" t="n">
        <f aca="false">ROUND(A1283*P$13,0)</f>
        <v>1575024</v>
      </c>
      <c r="P1283" s="0" t="n">
        <f aca="false">O1283-O1282</f>
        <v>1300</v>
      </c>
      <c r="Q1283" s="0" t="n">
        <f aca="false">F$9*(Q$23-P$13*1000/(P1283*N$16))*P$13/SUM(P$24:P1283)</f>
        <v>780.454328480913</v>
      </c>
      <c r="R1283" s="0" t="n">
        <f aca="false">F$9*((Q$23^2 - (P$13*1000/(P1283*N$16))^2)/2)/(1000*COUNT(Q$24:Q1283)/N$16)</f>
        <v>781.121383462521</v>
      </c>
    </row>
    <row r="1284" customFormat="false" ht="13.8" hidden="false" customHeight="false" outlineLevel="0" collapsed="false">
      <c r="A1284" s="0" t="n">
        <f aca="false">SUM(M$23:M1284)</f>
        <v>6.30529604229755</v>
      </c>
      <c r="B1284" s="0" t="n">
        <f aca="false">C1284*3600/1609.344</f>
        <v>69.2190725903573</v>
      </c>
      <c r="C1284" s="0" t="n">
        <f aca="false">G1284</f>
        <v>30.9436942107933</v>
      </c>
      <c r="D1284" s="0" t="n">
        <f aca="false">(C1284+C1283)/2</f>
        <v>30.9447010278386</v>
      </c>
      <c r="E1284" s="0" t="n">
        <f aca="false">F1284*$F$9</f>
        <v>7.67237882638101</v>
      </c>
      <c r="F1284" s="0" t="n">
        <f aca="false">(C1283-C1284)/0.5</f>
        <v>0.00402726818110466</v>
      </c>
      <c r="G1284" s="0" t="n">
        <f aca="false">G1283-L1283</f>
        <v>30.9436942107933</v>
      </c>
      <c r="H1284" s="0" t="n">
        <f aca="false">G1284*G1284</f>
        <v>957.512211411084</v>
      </c>
      <c r="I1284" s="0" t="n">
        <f aca="false">1000*COUNT(Q$24:Q1284)/N$16</f>
        <v>202.928870292887</v>
      </c>
      <c r="J1284" s="0" t="n">
        <f aca="false">$F$22*H1284+$E$22*G1284+$D$22</f>
        <v>737.584067182271</v>
      </c>
      <c r="K1284" s="0" t="n">
        <f aca="false">J1284/$F$9</f>
        <v>0.387161389169056</v>
      </c>
      <c r="L1284" s="0" t="n">
        <f aca="false">K1284*M1284</f>
        <v>0.00201357942088748</v>
      </c>
      <c r="M1284" s="0" t="n">
        <f aca="false">N1284</f>
        <v>0.00520087869611461</v>
      </c>
      <c r="N1284" s="0" t="n">
        <f aca="false">3600/(B1284*N$15)</f>
        <v>0.00520087869611461</v>
      </c>
      <c r="O1284" s="0" t="n">
        <f aca="false">ROUND(A1284*P$13,0)</f>
        <v>1576324</v>
      </c>
      <c r="P1284" s="0" t="n">
        <f aca="false">O1284-O1283</f>
        <v>1300</v>
      </c>
      <c r="Q1284" s="0" t="n">
        <f aca="false">F$9*(Q$23-P$13*1000/(P1284*N$16))*P$13/SUM(P$24:P1284)</f>
        <v>779.810194668575</v>
      </c>
      <c r="R1284" s="0" t="n">
        <f aca="false">F$9*((Q$23^2 - (P$13*1000/(P1284*N$16))^2)/2)/(1000*COUNT(Q$24:Q1284)/N$16)</f>
        <v>780.501937480393</v>
      </c>
    </row>
    <row r="1285" customFormat="false" ht="13.8" hidden="false" customHeight="false" outlineLevel="0" collapsed="false">
      <c r="A1285" s="0" t="n">
        <f aca="false">SUM(M$23:M1285)</f>
        <v>6.31049725944917</v>
      </c>
      <c r="B1285" s="0" t="n">
        <f aca="false">C1285*3600/1609.344</f>
        <v>69.2145683414738</v>
      </c>
      <c r="C1285" s="0" t="n">
        <f aca="false">G1285</f>
        <v>30.9416806313724</v>
      </c>
      <c r="D1285" s="0" t="n">
        <f aca="false">(C1285+C1284)/2</f>
        <v>30.9426874210829</v>
      </c>
      <c r="E1285" s="0" t="n">
        <f aca="false">F1285*$F$9</f>
        <v>7.67217052319881</v>
      </c>
      <c r="F1285" s="0" t="n">
        <f aca="false">(C1284-C1285)/0.5</f>
        <v>0.00402715884177241</v>
      </c>
      <c r="G1285" s="0" t="n">
        <f aca="false">G1284-L1284</f>
        <v>30.9416806313724</v>
      </c>
      <c r="H1285" s="0" t="n">
        <f aca="false">G1285*G1285</f>
        <v>957.387600293848</v>
      </c>
      <c r="I1285" s="0" t="n">
        <f aca="false">1000*COUNT(Q$24:Q1285)/N$16</f>
        <v>203.089797232057</v>
      </c>
      <c r="J1285" s="0" t="n">
        <f aca="false">$F$22*H1285+$E$22*G1285+$D$22</f>
        <v>737.516048248944</v>
      </c>
      <c r="K1285" s="0" t="n">
        <f aca="false">J1285/$F$9</f>
        <v>0.387125685707053</v>
      </c>
      <c r="L1285" s="0" t="n">
        <f aca="false">K1285*M1285</f>
        <v>0.00201352475633415</v>
      </c>
      <c r="M1285" s="0" t="n">
        <f aca="false">N1285</f>
        <v>0.00520121715162509</v>
      </c>
      <c r="N1285" s="0" t="n">
        <f aca="false">3600/(B1285*N$15)</f>
        <v>0.00520121715162509</v>
      </c>
      <c r="O1285" s="0" t="n">
        <f aca="false">ROUND(A1285*P$13,0)</f>
        <v>1577624</v>
      </c>
      <c r="P1285" s="0" t="n">
        <f aca="false">O1285-O1284</f>
        <v>1300</v>
      </c>
      <c r="Q1285" s="0" t="n">
        <f aca="false">F$9*(Q$23-P$13*1000/(P1285*N$16))*P$13/SUM(P$24:P1285)</f>
        <v>779.167123227726</v>
      </c>
      <c r="R1285" s="0" t="n">
        <f aca="false">F$9*((Q$23^2 - (P$13*1000/(P1285*N$16))^2)/2)/(1000*COUNT(Q$24:Q1285)/N$16)</f>
        <v>779.88347318762</v>
      </c>
    </row>
    <row r="1286" customFormat="false" ht="13.8" hidden="false" customHeight="false" outlineLevel="0" collapsed="false">
      <c r="A1286" s="0" t="n">
        <f aca="false">SUM(M$23:M1286)</f>
        <v>6.31569881509117</v>
      </c>
      <c r="B1286" s="0" t="n">
        <f aca="false">C1286*3600/1609.344</f>
        <v>69.2100642148714</v>
      </c>
      <c r="C1286" s="0" t="n">
        <f aca="false">G1286</f>
        <v>30.9396671066161</v>
      </c>
      <c r="D1286" s="0" t="n">
        <f aca="false">(C1286+C1285)/2</f>
        <v>30.9406738689943</v>
      </c>
      <c r="E1286" s="0" t="n">
        <f aca="false">F1286*$F$9</f>
        <v>7.67196223949579</v>
      </c>
      <c r="F1286" s="0" t="n">
        <f aca="false">(C1285-C1286)/0.5</f>
        <v>0.00402704951266486</v>
      </c>
      <c r="G1286" s="0" t="n">
        <f aca="false">G1285-L1285</f>
        <v>30.9396671066161</v>
      </c>
      <c r="H1286" s="0" t="n">
        <f aca="false">G1286*G1286</f>
        <v>957.263000668222</v>
      </c>
      <c r="I1286" s="0" t="n">
        <f aca="false">1000*COUNT(Q$24:Q1286)/N$16</f>
        <v>203.250724171226</v>
      </c>
      <c r="J1286" s="0" t="n">
        <f aca="false">$F$22*H1286+$E$22*G1286+$D$22</f>
        <v>737.448035096787</v>
      </c>
      <c r="K1286" s="0" t="n">
        <f aca="false">J1286/$F$9</f>
        <v>0.387089985279613</v>
      </c>
      <c r="L1286" s="0" t="n">
        <f aca="false">K1286*M1286</f>
        <v>0.00201347009689261</v>
      </c>
      <c r="M1286" s="0" t="n">
        <f aca="false">N1286</f>
        <v>0.00520155564199933</v>
      </c>
      <c r="N1286" s="0" t="n">
        <f aca="false">3600/(B1286*N$15)</f>
        <v>0.00520155564199933</v>
      </c>
      <c r="O1286" s="0" t="n">
        <f aca="false">ROUND(A1286*P$13,0)</f>
        <v>1578925</v>
      </c>
      <c r="P1286" s="0" t="n">
        <f aca="false">O1286-O1285</f>
        <v>1301</v>
      </c>
      <c r="Q1286" s="0" t="n">
        <f aca="false">F$9*(Q$23-P$13*1000/(P1286*N$16))*P$13/SUM(P$24:P1286)</f>
        <v>785.705475437942</v>
      </c>
      <c r="R1286" s="0" t="n">
        <f aca="false">F$9*((Q$23^2 - (P$13*1000/(P1286*N$16))^2)/2)/(1000*COUNT(Q$24:Q1286)/N$16)</f>
        <v>786.163524063943</v>
      </c>
    </row>
    <row r="1287" customFormat="false" ht="13.8" hidden="false" customHeight="false" outlineLevel="0" collapsed="false">
      <c r="A1287" s="0" t="n">
        <f aca="false">SUM(M$23:M1287)</f>
        <v>6.32090070925842</v>
      </c>
      <c r="B1287" s="0" t="n">
        <f aca="false">C1287*3600/1609.344</f>
        <v>69.2055602105387</v>
      </c>
      <c r="C1287" s="0" t="n">
        <f aca="false">G1287</f>
        <v>30.9376536365192</v>
      </c>
      <c r="D1287" s="0" t="n">
        <f aca="false">(C1287+C1286)/2</f>
        <v>30.9386603715677</v>
      </c>
      <c r="E1287" s="0" t="n">
        <f aca="false">F1287*$F$9</f>
        <v>7.67175397527193</v>
      </c>
      <c r="F1287" s="0" t="n">
        <f aca="false">(C1286-C1287)/0.5</f>
        <v>0.00402694019378203</v>
      </c>
      <c r="G1287" s="0" t="n">
        <f aca="false">G1286-L1286</f>
        <v>30.9376536365192</v>
      </c>
      <c r="H1287" s="0" t="n">
        <f aca="false">G1287*G1287</f>
        <v>957.13841253323</v>
      </c>
      <c r="I1287" s="0" t="n">
        <f aca="false">1000*COUNT(Q$24:Q1287)/N$16</f>
        <v>203.411651110396</v>
      </c>
      <c r="J1287" s="0" t="n">
        <f aca="false">$F$22*H1287+$E$22*G1287+$D$22</f>
        <v>737.380027725305</v>
      </c>
      <c r="K1287" s="0" t="n">
        <f aca="false">J1287/$F$9</f>
        <v>0.387054287886478</v>
      </c>
      <c r="L1287" s="0" t="n">
        <f aca="false">K1287*M1287</f>
        <v>0.00201341544256314</v>
      </c>
      <c r="M1287" s="0" t="n">
        <f aca="false">N1287</f>
        <v>0.00520189416724321</v>
      </c>
      <c r="N1287" s="0" t="n">
        <f aca="false">3600/(B1287*N$15)</f>
        <v>0.00520189416724321</v>
      </c>
      <c r="O1287" s="0" t="n">
        <f aca="false">ROUND(A1287*P$13,0)</f>
        <v>1580225</v>
      </c>
      <c r="P1287" s="0" t="n">
        <f aca="false">O1287-O1286</f>
        <v>1300</v>
      </c>
      <c r="Q1287" s="0" t="n">
        <f aca="false">F$9*(Q$23-P$13*1000/(P1287*N$16))*P$13/SUM(P$24:P1287)</f>
        <v>777.883664329029</v>
      </c>
      <c r="R1287" s="0" t="n">
        <f aca="false">F$9*((Q$23^2 - (P$13*1000/(P1287*N$16))^2)/2)/(1000*COUNT(Q$24:Q1287)/N$16)</f>
        <v>778.649480350297</v>
      </c>
    </row>
    <row r="1288" customFormat="false" ht="13.8" hidden="false" customHeight="false" outlineLevel="0" collapsed="false">
      <c r="A1288" s="0" t="n">
        <f aca="false">SUM(M$23:M1288)</f>
        <v>6.32610294198578</v>
      </c>
      <c r="B1288" s="0" t="n">
        <f aca="false">C1288*3600/1609.344</f>
        <v>69.2010563284642</v>
      </c>
      <c r="C1288" s="0" t="n">
        <f aca="false">G1288</f>
        <v>30.9356402210766</v>
      </c>
      <c r="D1288" s="0" t="n">
        <f aca="false">(C1288+C1287)/2</f>
        <v>30.9366469287979</v>
      </c>
      <c r="E1288" s="0" t="n">
        <f aca="false">F1288*$F$9</f>
        <v>7.67154573052725</v>
      </c>
      <c r="F1288" s="0" t="n">
        <f aca="false">(C1287-C1288)/0.5</f>
        <v>0.0040268308851239</v>
      </c>
      <c r="G1288" s="0" t="n">
        <f aca="false">G1287-L1287</f>
        <v>30.9356402210766</v>
      </c>
      <c r="H1288" s="0" t="n">
        <f aca="false">G1288*G1288</f>
        <v>957.013835887895</v>
      </c>
      <c r="I1288" s="0" t="n">
        <f aca="false">1000*COUNT(Q$24:Q1288)/N$16</f>
        <v>203.572578049565</v>
      </c>
      <c r="J1288" s="0" t="n">
        <f aca="false">$F$22*H1288+$E$22*G1288+$D$22</f>
        <v>737.312026134006</v>
      </c>
      <c r="K1288" s="0" t="n">
        <f aca="false">J1288/$F$9</f>
        <v>0.387018593527388</v>
      </c>
      <c r="L1288" s="0" t="n">
        <f aca="false">K1288*M1288</f>
        <v>0.00201336079334603</v>
      </c>
      <c r="M1288" s="0" t="n">
        <f aca="false">N1288</f>
        <v>0.00520223272736261</v>
      </c>
      <c r="N1288" s="0" t="n">
        <f aca="false">3600/(B1288*N$15)</f>
        <v>0.00520223272736261</v>
      </c>
      <c r="O1288" s="0" t="n">
        <f aca="false">ROUND(A1288*P$13,0)</f>
        <v>1581526</v>
      </c>
      <c r="P1288" s="0" t="n">
        <f aca="false">O1288-O1287</f>
        <v>1301</v>
      </c>
      <c r="Q1288" s="0" t="n">
        <f aca="false">F$9*(Q$23-P$13*1000/(P1288*N$16))*P$13/SUM(P$24:P1288)</f>
        <v>784.412311912433</v>
      </c>
      <c r="R1288" s="0" t="n">
        <f aca="false">F$9*((Q$23^2 - (P$13*1000/(P1288*N$16))^2)/2)/(1000*COUNT(Q$24:Q1288)/N$16)</f>
        <v>784.920577780838</v>
      </c>
    </row>
    <row r="1289" customFormat="false" ht="13.8" hidden="false" customHeight="false" outlineLevel="0" collapsed="false">
      <c r="A1289" s="0" t="n">
        <f aca="false">SUM(M$23:M1289)</f>
        <v>6.33130551330814</v>
      </c>
      <c r="B1289" s="0" t="n">
        <f aca="false">C1289*3600/1609.344</f>
        <v>69.1965525686366</v>
      </c>
      <c r="C1289" s="0" t="n">
        <f aca="false">G1289</f>
        <v>30.9336268602833</v>
      </c>
      <c r="D1289" s="0" t="n">
        <f aca="false">(C1289+C1288)/2</f>
        <v>30.93463354068</v>
      </c>
      <c r="E1289" s="0" t="n">
        <f aca="false">F1289*$F$9</f>
        <v>7.67133750526174</v>
      </c>
      <c r="F1289" s="0" t="n">
        <f aca="false">(C1288-C1289)/0.5</f>
        <v>0.00402672158669049</v>
      </c>
      <c r="G1289" s="0" t="n">
        <f aca="false">G1288-L1288</f>
        <v>30.9336268602833</v>
      </c>
      <c r="H1289" s="0" t="n">
        <f aca="false">G1289*G1289</f>
        <v>956.88927073124</v>
      </c>
      <c r="I1289" s="0" t="n">
        <f aca="false">1000*COUNT(Q$24:Q1289)/N$16</f>
        <v>203.733504988735</v>
      </c>
      <c r="J1289" s="0" t="n">
        <f aca="false">$F$22*H1289+$E$22*G1289+$D$22</f>
        <v>737.244030322398</v>
      </c>
      <c r="K1289" s="0" t="n">
        <f aca="false">J1289/$F$9</f>
        <v>0.386982902202085</v>
      </c>
      <c r="L1289" s="0" t="n">
        <f aca="false">K1289*M1289</f>
        <v>0.00201330614924153</v>
      </c>
      <c r="M1289" s="0" t="n">
        <f aca="false">N1289</f>
        <v>0.0052025713223634</v>
      </c>
      <c r="N1289" s="0" t="n">
        <f aca="false">3600/(B1289*N$15)</f>
        <v>0.0052025713223634</v>
      </c>
      <c r="O1289" s="0" t="n">
        <f aca="false">ROUND(A1289*P$13,0)</f>
        <v>1582826</v>
      </c>
      <c r="P1289" s="0" t="n">
        <f aca="false">O1289-O1288</f>
        <v>1300</v>
      </c>
      <c r="Q1289" s="0" t="n">
        <f aca="false">F$9*(Q$23-P$13*1000/(P1289*N$16))*P$13/SUM(P$24:P1289)</f>
        <v>776.604426752686</v>
      </c>
      <c r="R1289" s="0" t="n">
        <f aca="false">F$9*((Q$23^2 - (P$13*1000/(P1289*N$16))^2)/2)/(1000*COUNT(Q$24:Q1289)/N$16)</f>
        <v>777.419386384499</v>
      </c>
    </row>
    <row r="1290" customFormat="false" ht="13.8" hidden="false" customHeight="false" outlineLevel="0" collapsed="false">
      <c r="A1290" s="0" t="n">
        <f aca="false">SUM(M$23:M1290)</f>
        <v>6.33650842326039</v>
      </c>
      <c r="B1290" s="0" t="n">
        <f aca="false">C1290*3600/1609.344</f>
        <v>69.1920489310443</v>
      </c>
      <c r="C1290" s="0" t="n">
        <f aca="false">G1290</f>
        <v>30.9316135541341</v>
      </c>
      <c r="D1290" s="0" t="n">
        <f aca="false">(C1290+C1289)/2</f>
        <v>30.9326202072087</v>
      </c>
      <c r="E1290" s="0" t="n">
        <f aca="false">F1290*$F$9</f>
        <v>7.6711292994754</v>
      </c>
      <c r="F1290" s="0" t="n">
        <f aca="false">(C1289-C1290)/0.5</f>
        <v>0.00402661229848178</v>
      </c>
      <c r="G1290" s="0" t="n">
        <f aca="false">G1289-L1289</f>
        <v>30.9316135541341</v>
      </c>
      <c r="H1290" s="0" t="n">
        <f aca="false">G1290*G1290</f>
        <v>956.76471706229</v>
      </c>
      <c r="I1290" s="0" t="n">
        <f aca="false">1000*COUNT(Q$24:Q1290)/N$16</f>
        <v>203.894431927905</v>
      </c>
      <c r="J1290" s="0" t="n">
        <f aca="false">$F$22*H1290+$E$22*G1290+$D$22</f>
        <v>737.176040289986</v>
      </c>
      <c r="K1290" s="0" t="n">
        <f aca="false">J1290/$F$9</f>
        <v>0.38694721391031</v>
      </c>
      <c r="L1290" s="0" t="n">
        <f aca="false">K1290*M1290</f>
        <v>0.00201325151024992</v>
      </c>
      <c r="M1290" s="0" t="n">
        <f aca="false">N1290</f>
        <v>0.00520290995225145</v>
      </c>
      <c r="N1290" s="0" t="n">
        <f aca="false">3600/(B1290*N$15)</f>
        <v>0.00520290995225145</v>
      </c>
      <c r="O1290" s="0" t="n">
        <f aca="false">ROUND(A1290*P$13,0)</f>
        <v>1584127</v>
      </c>
      <c r="P1290" s="0" t="n">
        <f aca="false">O1290-O1289</f>
        <v>1301</v>
      </c>
      <c r="Q1290" s="0" t="n">
        <f aca="false">F$9*(Q$23-P$13*1000/(P1290*N$16))*P$13/SUM(P$24:P1290)</f>
        <v>783.123398132275</v>
      </c>
      <c r="R1290" s="0" t="n">
        <f aca="false">F$9*((Q$23^2 - (P$13*1000/(P1290*N$16))^2)/2)/(1000*COUNT(Q$24:Q1290)/N$16)</f>
        <v>783.681555558611</v>
      </c>
    </row>
    <row r="1291" customFormat="false" ht="13.8" hidden="false" customHeight="false" outlineLevel="0" collapsed="false">
      <c r="A1291" s="0" t="n">
        <f aca="false">SUM(M$23:M1291)</f>
        <v>6.34171167187743</v>
      </c>
      <c r="B1291" s="0" t="n">
        <f aca="false">C1291*3600/1609.344</f>
        <v>69.187545415676</v>
      </c>
      <c r="C1291" s="0" t="n">
        <f aca="false">G1291</f>
        <v>30.9296003026238</v>
      </c>
      <c r="D1291" s="0" t="n">
        <f aca="false">(C1291+C1290)/2</f>
        <v>30.9306069283789</v>
      </c>
      <c r="E1291" s="0" t="n">
        <f aca="false">F1291*$F$9</f>
        <v>7.67092111316824</v>
      </c>
      <c r="F1291" s="0" t="n">
        <f aca="false">(C1290-C1291)/0.5</f>
        <v>0.00402650302049779</v>
      </c>
      <c r="G1291" s="0" t="n">
        <f aca="false">G1290-L1290</f>
        <v>30.9296003026238</v>
      </c>
      <c r="H1291" s="0" t="n">
        <f aca="false">G1291*G1291</f>
        <v>956.640174880067</v>
      </c>
      <c r="I1291" s="0" t="n">
        <f aca="false">1000*COUNT(Q$24:Q1291)/N$16</f>
        <v>204.055358867074</v>
      </c>
      <c r="J1291" s="0" t="n">
        <f aca="false">$F$22*H1291+$E$22*G1291+$D$22</f>
        <v>737.108056036278</v>
      </c>
      <c r="K1291" s="0" t="n">
        <f aca="false">J1291/$F$9</f>
        <v>0.386911528651804</v>
      </c>
      <c r="L1291" s="0" t="n">
        <f aca="false">K1291*M1291</f>
        <v>0.00201319687637149</v>
      </c>
      <c r="M1291" s="0" t="n">
        <f aca="false">N1291</f>
        <v>0.00520324861703265</v>
      </c>
      <c r="N1291" s="0" t="n">
        <f aca="false">3600/(B1291*N$15)</f>
        <v>0.00520324861703265</v>
      </c>
      <c r="O1291" s="0" t="n">
        <f aca="false">ROUND(A1291*P$13,0)</f>
        <v>1585428</v>
      </c>
      <c r="P1291" s="0" t="n">
        <f aca="false">O1291-O1290</f>
        <v>1301</v>
      </c>
      <c r="Q1291" s="0" t="n">
        <f aca="false">F$9*(Q$23-P$13*1000/(P1291*N$16))*P$13/SUM(P$24:P1291)</f>
        <v>782.48028139594</v>
      </c>
      <c r="R1291" s="0" t="n">
        <f aca="false">F$9*((Q$23^2 - (P$13*1000/(P1291*N$16))^2)/2)/(1000*COUNT(Q$24:Q1291)/N$16)</f>
        <v>783.063510167792</v>
      </c>
    </row>
    <row r="1292" customFormat="false" ht="13.8" hidden="false" customHeight="false" outlineLevel="0" collapsed="false">
      <c r="A1292" s="0" t="n">
        <f aca="false">SUM(M$23:M1292)</f>
        <v>6.34691525919414</v>
      </c>
      <c r="B1292" s="0" t="n">
        <f aca="false">C1292*3600/1609.344</f>
        <v>69.1830420225202</v>
      </c>
      <c r="C1292" s="0" t="n">
        <f aca="false">G1292</f>
        <v>30.9275871057474</v>
      </c>
      <c r="D1292" s="0" t="n">
        <f aca="false">(C1292+C1291)/2</f>
        <v>30.9285937041856</v>
      </c>
      <c r="E1292" s="0" t="n">
        <f aca="false">F1292*$F$9</f>
        <v>7.67071294635378</v>
      </c>
      <c r="F1292" s="0" t="n">
        <f aca="false">(C1291-C1292)/0.5</f>
        <v>0.00402639375274561</v>
      </c>
      <c r="G1292" s="0" t="n">
        <f aca="false">G1291-L1291</f>
        <v>30.9275871057474</v>
      </c>
      <c r="H1292" s="0" t="n">
        <f aca="false">G1292*G1292</f>
        <v>956.515644183595</v>
      </c>
      <c r="I1292" s="0" t="n">
        <f aca="false">1000*COUNT(Q$24:Q1292)/N$16</f>
        <v>204.216285806244</v>
      </c>
      <c r="J1292" s="0" t="n">
        <f aca="false">$F$22*H1292+$E$22*G1292+$D$22</f>
        <v>737.040077560781</v>
      </c>
      <c r="K1292" s="0" t="n">
        <f aca="false">J1292/$F$9</f>
        <v>0.386875846426309</v>
      </c>
      <c r="L1292" s="0" t="n">
        <f aca="false">K1292*M1292</f>
        <v>0.0020131422476065</v>
      </c>
      <c r="M1292" s="0" t="n">
        <f aca="false">N1292</f>
        <v>0.00520358731671287</v>
      </c>
      <c r="N1292" s="0" t="n">
        <f aca="false">3600/(B1292*N$15)</f>
        <v>0.00520358731671287</v>
      </c>
      <c r="O1292" s="0" t="n">
        <f aca="false">ROUND(A1292*P$13,0)</f>
        <v>1586729</v>
      </c>
      <c r="P1292" s="0" t="n">
        <f aca="false">O1292-O1291</f>
        <v>1301</v>
      </c>
      <c r="Q1292" s="0" t="n">
        <f aca="false">F$9*(Q$23-P$13*1000/(P1292*N$16))*P$13/SUM(P$24:P1292)</f>
        <v>781.838220073759</v>
      </c>
      <c r="R1292" s="0" t="n">
        <f aca="false">F$9*((Q$23^2 - (P$13*1000/(P1292*N$16))^2)/2)/(1000*COUNT(Q$24:Q1292)/N$16)</f>
        <v>782.446438843783</v>
      </c>
    </row>
    <row r="1293" customFormat="false" ht="13.8" hidden="false" customHeight="false" outlineLevel="0" collapsed="false">
      <c r="A1293" s="0" t="n">
        <f aca="false">SUM(M$23:M1293)</f>
        <v>6.35211918524544</v>
      </c>
      <c r="B1293" s="0" t="n">
        <f aca="false">C1293*3600/1609.344</f>
        <v>69.1785387515655</v>
      </c>
      <c r="C1293" s="0" t="n">
        <f aca="false">G1293</f>
        <v>30.9255739634998</v>
      </c>
      <c r="D1293" s="0" t="n">
        <f aca="false">(C1293+C1292)/2</f>
        <v>30.9265805346236</v>
      </c>
      <c r="E1293" s="0" t="n">
        <f aca="false">F1293*$F$9</f>
        <v>7.67050479900496</v>
      </c>
      <c r="F1293" s="0" t="n">
        <f aca="false">(C1292-C1293)/0.5</f>
        <v>0.00402628449521103</v>
      </c>
      <c r="G1293" s="0" t="n">
        <f aca="false">G1292-L1292</f>
        <v>30.9255739634998</v>
      </c>
      <c r="H1293" s="0" t="n">
        <f aca="false">G1293*G1293</f>
        <v>956.391124971899</v>
      </c>
      <c r="I1293" s="0" t="n">
        <f aca="false">1000*COUNT(Q$24:Q1293)/N$16</f>
        <v>204.377212745414</v>
      </c>
      <c r="J1293" s="0" t="n">
        <f aca="false">$F$22*H1293+$E$22*G1293+$D$22</f>
        <v>736.972104863002</v>
      </c>
      <c r="K1293" s="0" t="n">
        <f aca="false">J1293/$F$9</f>
        <v>0.386840167233565</v>
      </c>
      <c r="L1293" s="0" t="n">
        <f aca="false">K1293*M1293</f>
        <v>0.00201308762395523</v>
      </c>
      <c r="M1293" s="0" t="n">
        <f aca="false">N1293</f>
        <v>0.005203926051298</v>
      </c>
      <c r="N1293" s="0" t="n">
        <f aca="false">3600/(B1293*N$15)</f>
        <v>0.005203926051298</v>
      </c>
      <c r="O1293" s="0" t="n">
        <f aca="false">ROUND(A1293*P$13,0)</f>
        <v>1588030</v>
      </c>
      <c r="P1293" s="0" t="n">
        <f aca="false">O1293-O1292</f>
        <v>1301</v>
      </c>
      <c r="Q1293" s="0" t="n">
        <f aca="false">F$9*(Q$23-P$13*1000/(P1293*N$16))*P$13/SUM(P$24:P1293)</f>
        <v>781.197211569814</v>
      </c>
      <c r="R1293" s="0" t="n">
        <f aca="false">F$9*((Q$23^2 - (P$13*1000/(P1293*N$16))^2)/2)/(1000*COUNT(Q$24:Q1293)/N$16)</f>
        <v>781.830339285638</v>
      </c>
    </row>
    <row r="1294" customFormat="false" ht="13.8" hidden="false" customHeight="false" outlineLevel="0" collapsed="false">
      <c r="A1294" s="0" t="n">
        <f aca="false">SUM(M$23:M1294)</f>
        <v>6.35732345006623</v>
      </c>
      <c r="B1294" s="0" t="n">
        <f aca="false">C1294*3600/1609.344</f>
        <v>69.1740356028004</v>
      </c>
      <c r="C1294" s="0" t="n">
        <f aca="false">G1294</f>
        <v>30.9235608758759</v>
      </c>
      <c r="D1294" s="0" t="n">
        <f aca="false">(C1294+C1293)/2</f>
        <v>30.9245674196879</v>
      </c>
      <c r="E1294" s="0" t="n">
        <f aca="false">F1294*$F$9</f>
        <v>7.67029667114884</v>
      </c>
      <c r="F1294" s="0" t="n">
        <f aca="false">(C1293-C1294)/0.5</f>
        <v>0.00402617524790827</v>
      </c>
      <c r="G1294" s="0" t="n">
        <f aca="false">G1293-L1293</f>
        <v>30.9235608758759</v>
      </c>
      <c r="H1294" s="0" t="n">
        <f aca="false">G1294*G1294</f>
        <v>956.266617244001</v>
      </c>
      <c r="I1294" s="0" t="n">
        <f aca="false">1000*COUNT(Q$24:Q1294)/N$16</f>
        <v>204.538139684583</v>
      </c>
      <c r="J1294" s="0" t="n">
        <f aca="false">$F$22*H1294+$E$22*G1294+$D$22</f>
        <v>736.904137942448</v>
      </c>
      <c r="K1294" s="0" t="n">
        <f aca="false">J1294/$F$9</f>
        <v>0.386804491073315</v>
      </c>
      <c r="L1294" s="0" t="n">
        <f aca="false">K1294*M1294</f>
        <v>0.00201303300541795</v>
      </c>
      <c r="M1294" s="0" t="n">
        <f aca="false">N1294</f>
        <v>0.00520426482079392</v>
      </c>
      <c r="N1294" s="0" t="n">
        <f aca="false">3600/(B1294*N$15)</f>
        <v>0.00520426482079392</v>
      </c>
      <c r="O1294" s="0" t="n">
        <f aca="false">ROUND(A1294*P$13,0)</f>
        <v>1589331</v>
      </c>
      <c r="P1294" s="0" t="n">
        <f aca="false">O1294-O1293</f>
        <v>1301</v>
      </c>
      <c r="Q1294" s="0" t="n">
        <f aca="false">F$9*(Q$23-P$13*1000/(P1294*N$16))*P$13/SUM(P$24:P1294)</f>
        <v>780.557253296691</v>
      </c>
      <c r="R1294" s="0" t="n">
        <f aca="false">F$9*((Q$23^2 - (P$13*1000/(P1294*N$16))^2)/2)/(1000*COUNT(Q$24:Q1294)/N$16)</f>
        <v>781.215209199654</v>
      </c>
    </row>
    <row r="1295" customFormat="false" ht="13.8" hidden="false" customHeight="false" outlineLevel="0" collapsed="false">
      <c r="A1295" s="0" t="n">
        <f aca="false">SUM(M$23:M1295)</f>
        <v>6.36252805369144</v>
      </c>
      <c r="B1295" s="0" t="n">
        <f aca="false">C1295*3600/1609.344</f>
        <v>69.1695325762134</v>
      </c>
      <c r="C1295" s="0" t="n">
        <f aca="false">G1295</f>
        <v>30.9215478428705</v>
      </c>
      <c r="D1295" s="0" t="n">
        <f aca="false">(C1295+C1294)/2</f>
        <v>30.9225543593732</v>
      </c>
      <c r="E1295" s="0" t="n">
        <f aca="false">F1295*$F$9</f>
        <v>7.67008856278543</v>
      </c>
      <c r="F1295" s="0" t="n">
        <f aca="false">(C1294-C1295)/0.5</f>
        <v>0.00402606601083733</v>
      </c>
      <c r="G1295" s="0" t="n">
        <f aca="false">G1294-L1294</f>
        <v>30.9215478428705</v>
      </c>
      <c r="H1295" s="0" t="n">
        <f aca="false">G1295*G1295</f>
        <v>956.142120998927</v>
      </c>
      <c r="I1295" s="0" t="n">
        <f aca="false">1000*COUNT(Q$24:Q1295)/N$16</f>
        <v>204.699066623753</v>
      </c>
      <c r="J1295" s="0" t="n">
        <f aca="false">$F$22*H1295+$E$22*G1295+$D$22</f>
        <v>736.836176798628</v>
      </c>
      <c r="K1295" s="0" t="n">
        <f aca="false">J1295/$F$9</f>
        <v>0.386768817945299</v>
      </c>
      <c r="L1295" s="0" t="n">
        <f aca="false">K1295*M1295</f>
        <v>0.00201297839199494</v>
      </c>
      <c r="M1295" s="0" t="n">
        <f aca="false">N1295</f>
        <v>0.00520460362520651</v>
      </c>
      <c r="N1295" s="0" t="n">
        <f aca="false">3600/(B1295*N$15)</f>
        <v>0.00520460362520651</v>
      </c>
      <c r="O1295" s="0" t="n">
        <f aca="false">ROUND(A1295*P$13,0)</f>
        <v>1590632</v>
      </c>
      <c r="P1295" s="0" t="n">
        <f aca="false">O1295-O1294</f>
        <v>1301</v>
      </c>
      <c r="Q1295" s="0" t="n">
        <f aca="false">F$9*(Q$23-P$13*1000/(P1295*N$16))*P$13/SUM(P$24:P1295)</f>
        <v>779.918342675451</v>
      </c>
      <c r="R1295" s="0" t="n">
        <f aca="false">F$9*((Q$23^2 - (P$13*1000/(P1295*N$16))^2)/2)/(1000*COUNT(Q$24:Q1295)/N$16)</f>
        <v>780.60104629934</v>
      </c>
    </row>
    <row r="1296" customFormat="false" ht="13.8" hidden="false" customHeight="false" outlineLevel="0" collapsed="false">
      <c r="A1296" s="0" t="n">
        <f aca="false">SUM(M$23:M1296)</f>
        <v>6.36773299615598</v>
      </c>
      <c r="B1296" s="0" t="n">
        <f aca="false">C1296*3600/1609.344</f>
        <v>69.1650296717933</v>
      </c>
      <c r="C1296" s="0" t="n">
        <f aca="false">G1296</f>
        <v>30.9195348644785</v>
      </c>
      <c r="D1296" s="0" t="n">
        <f aca="false">(C1296+C1295)/2</f>
        <v>30.9205413536745</v>
      </c>
      <c r="E1296" s="0" t="n">
        <f aca="false">F1296*$F$9</f>
        <v>7.6698804739012</v>
      </c>
      <c r="F1296" s="0" t="n">
        <f aca="false">(C1295-C1296)/0.5</f>
        <v>0.00402595678399109</v>
      </c>
      <c r="G1296" s="0" t="n">
        <f aca="false">G1295-L1295</f>
        <v>30.9195348644785</v>
      </c>
      <c r="H1296" s="0" t="n">
        <f aca="false">G1296*G1296</f>
        <v>956.017636235699</v>
      </c>
      <c r="I1296" s="0" t="n">
        <f aca="false">1000*COUNT(Q$24:Q1296)/N$16</f>
        <v>204.859993562922</v>
      </c>
      <c r="J1296" s="0" t="n">
        <f aca="false">$F$22*H1296+$E$22*G1296+$D$22</f>
        <v>736.768221431046</v>
      </c>
      <c r="K1296" s="0" t="n">
        <f aca="false">J1296/$F$9</f>
        <v>0.386733147849258</v>
      </c>
      <c r="L1296" s="0" t="n">
        <f aca="false">K1296*M1296</f>
        <v>0.00201292378368647</v>
      </c>
      <c r="M1296" s="0" t="n">
        <f aca="false">N1296</f>
        <v>0.00520494246454165</v>
      </c>
      <c r="N1296" s="0" t="n">
        <f aca="false">3600/(B1296*N$15)</f>
        <v>0.00520494246454165</v>
      </c>
      <c r="O1296" s="0" t="n">
        <f aca="false">ROUND(A1296*P$13,0)</f>
        <v>1591933</v>
      </c>
      <c r="P1296" s="0" t="n">
        <f aca="false">O1296-O1295</f>
        <v>1301</v>
      </c>
      <c r="Q1296" s="0" t="n">
        <f aca="false">F$9*(Q$23-P$13*1000/(P1296*N$16))*P$13/SUM(P$24:P1296)</f>
        <v>779.280477135589</v>
      </c>
      <c r="R1296" s="0" t="n">
        <f aca="false">F$9*((Q$23^2 - (P$13*1000/(P1296*N$16))^2)/2)/(1000*COUNT(Q$24:Q1296)/N$16)</f>
        <v>779.987848305389</v>
      </c>
    </row>
    <row r="1297" customFormat="false" ht="13.8" hidden="false" customHeight="false" outlineLevel="0" collapsed="false">
      <c r="A1297" s="0" t="n">
        <f aca="false">SUM(M$23:M1297)</f>
        <v>6.37293827749478</v>
      </c>
      <c r="B1297" s="0" t="n">
        <f aca="false">C1297*3600/1609.344</f>
        <v>69.1605268895284</v>
      </c>
      <c r="C1297" s="0" t="n">
        <f aca="false">G1297</f>
        <v>30.9175219406948</v>
      </c>
      <c r="D1297" s="0" t="n">
        <f aca="false">(C1297+C1296)/2</f>
        <v>30.9185284025866</v>
      </c>
      <c r="E1297" s="0" t="n">
        <f aca="false">F1297*$F$9</f>
        <v>7.66967240449614</v>
      </c>
      <c r="F1297" s="0" t="n">
        <f aca="false">(C1296-C1297)/0.5</f>
        <v>0.00402584756736957</v>
      </c>
      <c r="G1297" s="0" t="n">
        <f aca="false">G1296-L1296</f>
        <v>30.9175219406948</v>
      </c>
      <c r="H1297" s="0" t="n">
        <f aca="false">G1297*G1297</f>
        <v>955.893162953343</v>
      </c>
      <c r="I1297" s="0" t="n">
        <f aca="false">1000*COUNT(Q$24:Q1297)/N$16</f>
        <v>205.020920502092</v>
      </c>
      <c r="J1297" s="0" t="n">
        <f aca="false">$F$22*H1297+$E$22*G1297+$D$22</f>
        <v>736.700271839213</v>
      </c>
      <c r="K1297" s="0" t="n">
        <f aca="false">J1297/$F$9</f>
        <v>0.386697480784935</v>
      </c>
      <c r="L1297" s="0" t="n">
        <f aca="false">K1297*M1297</f>
        <v>0.00201286918049282</v>
      </c>
      <c r="M1297" s="0" t="n">
        <f aca="false">N1297</f>
        <v>0.00520528133880524</v>
      </c>
      <c r="N1297" s="0" t="n">
        <f aca="false">3600/(B1297*N$15)</f>
        <v>0.00520528133880524</v>
      </c>
      <c r="O1297" s="0" t="n">
        <f aca="false">ROUND(A1297*P$13,0)</f>
        <v>1593235</v>
      </c>
      <c r="P1297" s="0" t="n">
        <f aca="false">O1297-O1296</f>
        <v>1302</v>
      </c>
      <c r="Q1297" s="0" t="n">
        <f aca="false">F$9*(Q$23-P$13*1000/(P1297*N$16))*P$13/SUM(P$24:P1297)</f>
        <v>785.748545919785</v>
      </c>
      <c r="R1297" s="0" t="n">
        <f aca="false">F$9*((Q$23^2 - (P$13*1000/(P1297*N$16))^2)/2)/(1000*COUNT(Q$24:Q1297)/N$16)</f>
        <v>786.197844230287</v>
      </c>
    </row>
    <row r="1298" customFormat="false" ht="13.8" hidden="false" customHeight="false" outlineLevel="0" collapsed="false">
      <c r="A1298" s="0" t="n">
        <f aca="false">SUM(M$23:M1298)</f>
        <v>6.37814389774279</v>
      </c>
      <c r="B1298" s="0" t="n">
        <f aca="false">C1298*3600/1609.344</f>
        <v>69.1560242294074</v>
      </c>
      <c r="C1298" s="0" t="n">
        <f aca="false">G1298</f>
        <v>30.9155090715143</v>
      </c>
      <c r="D1298" s="0" t="n">
        <f aca="false">(C1298+C1297)/2</f>
        <v>30.9165155061045</v>
      </c>
      <c r="E1298" s="0" t="n">
        <f aca="false">F1298*$F$9</f>
        <v>7.66946435459732</v>
      </c>
      <c r="F1298" s="0" t="n">
        <f aca="false">(C1297-C1298)/0.5</f>
        <v>0.00402573836098696</v>
      </c>
      <c r="G1298" s="0" t="n">
        <f aca="false">G1297-L1297</f>
        <v>30.9155090715143</v>
      </c>
      <c r="H1298" s="0" t="n">
        <f aca="false">G1298*G1298</f>
        <v>955.768701150882</v>
      </c>
      <c r="I1298" s="0" t="n">
        <f aca="false">1000*COUNT(Q$24:Q1298)/N$16</f>
        <v>205.181847441262</v>
      </c>
      <c r="J1298" s="0" t="n">
        <f aca="false">$F$22*H1298+$E$22*G1298+$D$22</f>
        <v>736.632328022633</v>
      </c>
      <c r="K1298" s="0" t="n">
        <f aca="false">J1298/$F$9</f>
        <v>0.386661816752071</v>
      </c>
      <c r="L1298" s="0" t="n">
        <f aca="false">K1298*M1298</f>
        <v>0.00201281458241426</v>
      </c>
      <c r="M1298" s="0" t="n">
        <f aca="false">N1298</f>
        <v>0.00520562024800316</v>
      </c>
      <c r="N1298" s="0" t="n">
        <f aca="false">3600/(B1298*N$15)</f>
        <v>0.00520562024800316</v>
      </c>
      <c r="O1298" s="0" t="n">
        <f aca="false">ROUND(A1298*P$13,0)</f>
        <v>1594536</v>
      </c>
      <c r="P1298" s="0" t="n">
        <f aca="false">O1298-O1297</f>
        <v>1301</v>
      </c>
      <c r="Q1298" s="0" t="n">
        <f aca="false">F$9*(Q$23-P$13*1000/(P1298*N$16))*P$13/SUM(P$24:P1298)</f>
        <v>778.007382771322</v>
      </c>
      <c r="R1298" s="0" t="n">
        <f aca="false">F$9*((Q$23^2 - (P$13*1000/(P1298*N$16))^2)/2)/(1000*COUNT(Q$24:Q1298)/N$16)</f>
        <v>778.764337955106</v>
      </c>
    </row>
    <row r="1299" customFormat="false" ht="13.8" hidden="false" customHeight="false" outlineLevel="0" collapsed="false">
      <c r="A1299" s="0" t="n">
        <f aca="false">SUM(M$23:M1299)</f>
        <v>6.38334985693493</v>
      </c>
      <c r="B1299" s="0" t="n">
        <f aca="false">C1299*3600/1609.344</f>
        <v>69.1515216914188</v>
      </c>
      <c r="C1299" s="0" t="n">
        <f aca="false">G1299</f>
        <v>30.9134962569319</v>
      </c>
      <c r="D1299" s="0" t="n">
        <f aca="false">(C1299+C1298)/2</f>
        <v>30.9145026642231</v>
      </c>
      <c r="E1299" s="0" t="n">
        <f aca="false">F1299*$F$9</f>
        <v>7.66925632417767</v>
      </c>
      <c r="F1299" s="0" t="n">
        <f aca="false">(C1298-C1299)/0.5</f>
        <v>0.00402562916482907</v>
      </c>
      <c r="G1299" s="0" t="n">
        <f aca="false">G1298-L1298</f>
        <v>30.9134962569319</v>
      </c>
      <c r="H1299" s="0" t="n">
        <f aca="false">G1299*G1299</f>
        <v>955.644250827341</v>
      </c>
      <c r="I1299" s="0" t="n">
        <f aca="false">1000*COUNT(Q$24:Q1299)/N$16</f>
        <v>205.342774380431</v>
      </c>
      <c r="J1299" s="0" t="n">
        <f aca="false">$F$22*H1299+$E$22*G1299+$D$22</f>
        <v>736.564389980815</v>
      </c>
      <c r="K1299" s="0" t="n">
        <f aca="false">J1299/$F$9</f>
        <v>0.386626155750406</v>
      </c>
      <c r="L1299" s="0" t="n">
        <f aca="false">K1299*M1299</f>
        <v>0.00201275998945108</v>
      </c>
      <c r="M1299" s="0" t="n">
        <f aca="false">N1299</f>
        <v>0.0052059591921413</v>
      </c>
      <c r="N1299" s="0" t="n">
        <f aca="false">3600/(B1299*N$15)</f>
        <v>0.0052059591921413</v>
      </c>
      <c r="O1299" s="0" t="n">
        <f aca="false">ROUND(A1299*P$13,0)</f>
        <v>1595837</v>
      </c>
      <c r="P1299" s="0" t="n">
        <f aca="false">O1299-O1298</f>
        <v>1301</v>
      </c>
      <c r="Q1299" s="0" t="n">
        <f aca="false">F$9*(Q$23-P$13*1000/(P1299*N$16))*P$13/SUM(P$24:P1299)</f>
        <v>777.372637932851</v>
      </c>
      <c r="R1299" s="0" t="n">
        <f aca="false">F$9*((Q$23^2 - (P$13*1000/(P1299*N$16))^2)/2)/(1000*COUNT(Q$24:Q1299)/N$16)</f>
        <v>778.154021075831</v>
      </c>
    </row>
    <row r="1300" customFormat="false" ht="13.8" hidden="false" customHeight="false" outlineLevel="0" collapsed="false">
      <c r="A1300" s="0" t="n">
        <f aca="false">SUM(M$23:M1300)</f>
        <v>6.38855615510615</v>
      </c>
      <c r="B1300" s="0" t="n">
        <f aca="false">C1300*3600/1609.344</f>
        <v>69.1470192755512</v>
      </c>
      <c r="C1300" s="0" t="n">
        <f aca="false">G1300</f>
        <v>30.9114834969424</v>
      </c>
      <c r="D1300" s="0" t="n">
        <f aca="false">(C1300+C1299)/2</f>
        <v>30.9124898769371</v>
      </c>
      <c r="E1300" s="0" t="n">
        <f aca="false">F1300*$F$9</f>
        <v>7.66904831325073</v>
      </c>
      <c r="F1300" s="0" t="n">
        <f aca="false">(C1299-C1300)/0.5</f>
        <v>0.00402551997890299</v>
      </c>
      <c r="G1300" s="0" t="n">
        <f aca="false">G1299-L1299</f>
        <v>30.9114834969424</v>
      </c>
      <c r="H1300" s="0" t="n">
        <f aca="false">G1300*G1300</f>
        <v>955.519811981744</v>
      </c>
      <c r="I1300" s="0" t="n">
        <f aca="false">1000*COUNT(Q$24:Q1300)/N$16</f>
        <v>205.503701319601</v>
      </c>
      <c r="J1300" s="0" t="n">
        <f aca="false">$F$22*H1300+$E$22*G1300+$D$22</f>
        <v>736.496457713267</v>
      </c>
      <c r="K1300" s="0" t="n">
        <f aca="false">J1300/$F$9</f>
        <v>0.386590497779683</v>
      </c>
      <c r="L1300" s="0" t="n">
        <f aca="false">K1300*M1300</f>
        <v>0.00201270540160354</v>
      </c>
      <c r="M1300" s="0" t="n">
        <f aca="false">N1300</f>
        <v>0.00520629817122555</v>
      </c>
      <c r="N1300" s="0" t="n">
        <f aca="false">3600/(B1300*N$15)</f>
        <v>0.00520629817122555</v>
      </c>
      <c r="O1300" s="0" t="n">
        <f aca="false">ROUND(A1300*P$13,0)</f>
        <v>1597139</v>
      </c>
      <c r="P1300" s="0" t="n">
        <f aca="false">O1300-O1299</f>
        <v>1302</v>
      </c>
      <c r="Q1300" s="0" t="n">
        <f aca="false">F$9*(Q$23-P$13*1000/(P1300*N$16))*P$13/SUM(P$24:P1300)</f>
        <v>783.826440925001</v>
      </c>
      <c r="R1300" s="0" t="n">
        <f aca="false">F$9*((Q$23^2 - (P$13*1000/(P1300*N$16))^2)/2)/(1000*COUNT(Q$24:Q1300)/N$16)</f>
        <v>784.350864173364</v>
      </c>
    </row>
    <row r="1301" customFormat="false" ht="13.8" hidden="false" customHeight="false" outlineLevel="0" collapsed="false">
      <c r="A1301" s="0" t="n">
        <f aca="false">SUM(M$23:M1301)</f>
        <v>6.39376279229141</v>
      </c>
      <c r="B1301" s="0" t="n">
        <f aca="false">C1301*3600/1609.344</f>
        <v>69.1425169817932</v>
      </c>
      <c r="C1301" s="0" t="n">
        <f aca="false">G1301</f>
        <v>30.9094707915408</v>
      </c>
      <c r="D1301" s="0" t="n">
        <f aca="false">(C1301+C1300)/2</f>
        <v>30.9104771442416</v>
      </c>
      <c r="E1301" s="0" t="n">
        <f aca="false">F1301*$F$9</f>
        <v>7.6688403218165</v>
      </c>
      <c r="F1301" s="0" t="n">
        <f aca="false">(C1300-C1301)/0.5</f>
        <v>0.00402541080320873</v>
      </c>
      <c r="G1301" s="0" t="n">
        <f aca="false">G1300-L1300</f>
        <v>30.9094707915408</v>
      </c>
      <c r="H1301" s="0" t="n">
        <f aca="false">G1301*G1301</f>
        <v>955.395384613115</v>
      </c>
      <c r="I1301" s="0" t="n">
        <f aca="false">1000*COUNT(Q$24:Q1301)/N$16</f>
        <v>205.66462825877</v>
      </c>
      <c r="J1301" s="0" t="n">
        <f aca="false">$F$22*H1301+$E$22*G1301+$D$22</f>
        <v>736.428531219495</v>
      </c>
      <c r="K1301" s="0" t="n">
        <f aca="false">J1301/$F$9</f>
        <v>0.386554842839642</v>
      </c>
      <c r="L1301" s="0" t="n">
        <f aca="false">K1301*M1301</f>
        <v>0.00201265081887191</v>
      </c>
      <c r="M1301" s="0" t="n">
        <f aca="false">N1301</f>
        <v>0.0052066371852618</v>
      </c>
      <c r="N1301" s="0" t="n">
        <f aca="false">3600/(B1301*N$15)</f>
        <v>0.0052066371852618</v>
      </c>
      <c r="O1301" s="0" t="n">
        <f aca="false">ROUND(A1301*P$13,0)</f>
        <v>1598441</v>
      </c>
      <c r="P1301" s="0" t="n">
        <f aca="false">O1301-O1300</f>
        <v>1302</v>
      </c>
      <c r="Q1301" s="0" t="n">
        <f aca="false">F$9*(Q$23-P$13*1000/(P1301*N$16))*P$13/SUM(P$24:P1301)</f>
        <v>783.187500385606</v>
      </c>
      <c r="R1301" s="0" t="n">
        <f aca="false">F$9*((Q$23^2 - (P$13*1000/(P1301*N$16))^2)/2)/(1000*COUNT(Q$24:Q1301)/N$16)</f>
        <v>783.737131102806</v>
      </c>
    </row>
    <row r="1302" customFormat="false" ht="13.8" hidden="false" customHeight="false" outlineLevel="0" collapsed="false">
      <c r="A1302" s="0" t="n">
        <f aca="false">SUM(M$23:M1302)</f>
        <v>6.39896976852567</v>
      </c>
      <c r="B1302" s="0" t="n">
        <f aca="false">C1302*3600/1609.344</f>
        <v>69.1380148101332</v>
      </c>
      <c r="C1302" s="0" t="n">
        <f aca="false">G1302</f>
        <v>30.9074581407219</v>
      </c>
      <c r="D1302" s="0" t="n">
        <f aca="false">(C1302+C1301)/2</f>
        <v>30.9084644661314</v>
      </c>
      <c r="E1302" s="0" t="n">
        <f aca="false">F1302*$F$9</f>
        <v>7.66863234987498</v>
      </c>
      <c r="F1302" s="0" t="n">
        <f aca="false">(C1301-C1302)/0.5</f>
        <v>0.00402530163774628</v>
      </c>
      <c r="G1302" s="0" t="n">
        <f aca="false">G1301-L1301</f>
        <v>30.9074581407219</v>
      </c>
      <c r="H1302" s="0" t="n">
        <f aca="false">G1302*G1302</f>
        <v>955.270968720479</v>
      </c>
      <c r="I1302" s="0" t="n">
        <f aca="false">1000*COUNT(Q$24:Q1302)/N$16</f>
        <v>205.82555519794</v>
      </c>
      <c r="J1302" s="0" t="n">
        <f aca="false">$F$22*H1302+$E$22*G1302+$D$22</f>
        <v>736.360610499007</v>
      </c>
      <c r="K1302" s="0" t="n">
        <f aca="false">J1302/$F$9</f>
        <v>0.386519190930026</v>
      </c>
      <c r="L1302" s="0" t="n">
        <f aca="false">K1302*M1302</f>
        <v>0.00201259624125649</v>
      </c>
      <c r="M1302" s="0" t="n">
        <f aca="false">N1302</f>
        <v>0.00520697623425596</v>
      </c>
      <c r="N1302" s="0" t="n">
        <f aca="false">3600/(B1302*N$15)</f>
        <v>0.00520697623425596</v>
      </c>
      <c r="O1302" s="0" t="n">
        <f aca="false">ROUND(A1302*P$13,0)</f>
        <v>1599742</v>
      </c>
      <c r="P1302" s="0" t="n">
        <f aca="false">O1302-O1301</f>
        <v>1301</v>
      </c>
      <c r="Q1302" s="0" t="n">
        <f aca="false">F$9*(Q$23-P$13*1000/(P1302*N$16))*P$13/SUM(P$24:P1302)</f>
        <v>775.473632369576</v>
      </c>
      <c r="R1302" s="0" t="n">
        <f aca="false">F$9*((Q$23^2 - (P$13*1000/(P1302*N$16))^2)/2)/(1000*COUNT(Q$24:Q1302)/N$16)</f>
        <v>776.328796632338</v>
      </c>
    </row>
    <row r="1303" customFormat="false" ht="13.8" hidden="false" customHeight="false" outlineLevel="0" collapsed="false">
      <c r="A1303" s="0" t="n">
        <f aca="false">SUM(M$23:M1303)</f>
        <v>6.40417708384388</v>
      </c>
      <c r="B1303" s="0" t="n">
        <f aca="false">C1303*3600/1609.344</f>
        <v>69.1335127605599</v>
      </c>
      <c r="C1303" s="0" t="n">
        <f aca="false">G1303</f>
        <v>30.9054455444807</v>
      </c>
      <c r="D1303" s="0" t="n">
        <f aca="false">(C1303+C1302)/2</f>
        <v>30.9064518426013</v>
      </c>
      <c r="E1303" s="0" t="n">
        <f aca="false">F1303*$F$9</f>
        <v>7.66842439742617</v>
      </c>
      <c r="F1303" s="0" t="n">
        <f aca="false">(C1302-C1303)/0.5</f>
        <v>0.00402519248251565</v>
      </c>
      <c r="G1303" s="0" t="n">
        <f aca="false">G1302-L1302</f>
        <v>30.9054455444807</v>
      </c>
      <c r="H1303" s="0" t="n">
        <f aca="false">G1303*G1303</f>
        <v>955.146564302861</v>
      </c>
      <c r="I1303" s="0" t="n">
        <f aca="false">1000*COUNT(Q$24:Q1303)/N$16</f>
        <v>205.98648213711</v>
      </c>
      <c r="J1303" s="0" t="n">
        <f aca="false">$F$22*H1303+$E$22*G1303+$D$22</f>
        <v>736.292695551311</v>
      </c>
      <c r="K1303" s="0" t="n">
        <f aca="false">J1303/$F$9</f>
        <v>0.386483542050576</v>
      </c>
      <c r="L1303" s="0" t="n">
        <f aca="false">K1303*M1303</f>
        <v>0.00201254166875753</v>
      </c>
      <c r="M1303" s="0" t="n">
        <f aca="false">N1303</f>
        <v>0.00520731531821391</v>
      </c>
      <c r="N1303" s="0" t="n">
        <f aca="false">3600/(B1303*N$15)</f>
        <v>0.00520731531821391</v>
      </c>
      <c r="O1303" s="0" t="n">
        <f aca="false">ROUND(A1303*P$13,0)</f>
        <v>1601044</v>
      </c>
      <c r="P1303" s="0" t="n">
        <f aca="false">O1303-O1302</f>
        <v>1302</v>
      </c>
      <c r="Q1303" s="0" t="n">
        <f aca="false">F$9*(Q$23-P$13*1000/(P1303*N$16))*P$13/SUM(P$24:P1303)</f>
        <v>781.913227979356</v>
      </c>
      <c r="R1303" s="0" t="n">
        <f aca="false">F$9*((Q$23^2 - (P$13*1000/(P1303*N$16))^2)/2)/(1000*COUNT(Q$24:Q1303)/N$16)</f>
        <v>782.512541835458</v>
      </c>
    </row>
    <row r="1304" customFormat="false" ht="13.8" hidden="false" customHeight="false" outlineLevel="0" collapsed="false">
      <c r="A1304" s="0" t="n">
        <f aca="false">SUM(M$23:M1304)</f>
        <v>6.40938473828103</v>
      </c>
      <c r="B1304" s="0" t="n">
        <f aca="false">C1304*3600/1609.344</f>
        <v>69.1290108330618</v>
      </c>
      <c r="C1304" s="0" t="n">
        <f aca="false">G1304</f>
        <v>30.9034330028119</v>
      </c>
      <c r="D1304" s="0" t="n">
        <f aca="false">(C1304+C1303)/2</f>
        <v>30.9044392736463</v>
      </c>
      <c r="E1304" s="0" t="n">
        <f aca="false">F1304*$F$9</f>
        <v>7.66821646447006</v>
      </c>
      <c r="F1304" s="0" t="n">
        <f aca="false">(C1303-C1304)/0.5</f>
        <v>0.00402508333751683</v>
      </c>
      <c r="G1304" s="0" t="n">
        <f aca="false">G1303-L1303</f>
        <v>30.9034330028119</v>
      </c>
      <c r="H1304" s="0" t="n">
        <f aca="false">G1304*G1304</f>
        <v>955.022171359285</v>
      </c>
      <c r="I1304" s="0" t="n">
        <f aca="false">1000*COUNT(Q$24:Q1304)/N$16</f>
        <v>206.147409076279</v>
      </c>
      <c r="J1304" s="0" t="n">
        <f aca="false">$F$22*H1304+$E$22*G1304+$D$22</f>
        <v>736.224786375914</v>
      </c>
      <c r="K1304" s="0" t="n">
        <f aca="false">J1304/$F$9</f>
        <v>0.386447896201033</v>
      </c>
      <c r="L1304" s="0" t="n">
        <f aca="false">K1304*M1304</f>
        <v>0.00201248710137533</v>
      </c>
      <c r="M1304" s="0" t="n">
        <f aca="false">N1304</f>
        <v>0.00520765443714155</v>
      </c>
      <c r="N1304" s="0" t="n">
        <f aca="false">3600/(B1304*N$15)</f>
        <v>0.00520765443714155</v>
      </c>
      <c r="O1304" s="0" t="n">
        <f aca="false">ROUND(A1304*P$13,0)</f>
        <v>1602346</v>
      </c>
      <c r="P1304" s="0" t="n">
        <f aca="false">O1304-O1303</f>
        <v>1302</v>
      </c>
      <c r="Q1304" s="0" t="n">
        <f aca="false">F$9*(Q$23-P$13*1000/(P1304*N$16))*P$13/SUM(P$24:P1304)</f>
        <v>781.277401500804</v>
      </c>
      <c r="R1304" s="0" t="n">
        <f aca="false">F$9*((Q$23^2 - (P$13*1000/(P1304*N$16))^2)/2)/(1000*COUNT(Q$24:Q1304)/N$16)</f>
        <v>781.901681147062</v>
      </c>
    </row>
    <row r="1305" customFormat="false" ht="13.8" hidden="false" customHeight="false" outlineLevel="0" collapsed="false">
      <c r="A1305" s="0" t="n">
        <f aca="false">SUM(M$23:M1305)</f>
        <v>6.41459273187207</v>
      </c>
      <c r="B1305" s="0" t="n">
        <f aca="false">C1305*3600/1609.344</f>
        <v>69.1245090276274</v>
      </c>
      <c r="C1305" s="0" t="n">
        <f aca="false">G1305</f>
        <v>30.9014205157106</v>
      </c>
      <c r="D1305" s="0" t="n">
        <f aca="false">(C1305+C1304)/2</f>
        <v>30.9024267592612</v>
      </c>
      <c r="E1305" s="0" t="n">
        <f aca="false">F1305*$F$9</f>
        <v>7.66800855100666</v>
      </c>
      <c r="F1305" s="0" t="n">
        <f aca="false">(C1304-C1305)/0.5</f>
        <v>0.00402497420274983</v>
      </c>
      <c r="G1305" s="0" t="n">
        <f aca="false">G1304-L1304</f>
        <v>30.9014205157106</v>
      </c>
      <c r="H1305" s="0" t="n">
        <f aca="false">G1305*G1305</f>
        <v>954.897789888777</v>
      </c>
      <c r="I1305" s="0" t="n">
        <f aca="false">1000*COUNT(Q$24:Q1305)/N$16</f>
        <v>206.308336015449</v>
      </c>
      <c r="J1305" s="0" t="n">
        <f aca="false">$F$22*H1305+$E$22*G1305+$D$22</f>
        <v>736.156882972324</v>
      </c>
      <c r="K1305" s="0" t="n">
        <f aca="false">J1305/$F$9</f>
        <v>0.386412253381139</v>
      </c>
      <c r="L1305" s="0" t="n">
        <f aca="false">K1305*M1305</f>
        <v>0.00201243253911014</v>
      </c>
      <c r="M1305" s="0" t="n">
        <f aca="false">N1305</f>
        <v>0.00520799359104477</v>
      </c>
      <c r="N1305" s="0" t="n">
        <f aca="false">3600/(B1305*N$15)</f>
        <v>0.00520799359104477</v>
      </c>
      <c r="O1305" s="0" t="n">
        <f aca="false">ROUND(A1305*P$13,0)</f>
        <v>1603648</v>
      </c>
      <c r="P1305" s="0" t="n">
        <f aca="false">O1305-O1304</f>
        <v>1302</v>
      </c>
      <c r="Q1305" s="0" t="n">
        <f aca="false">F$9*(Q$23-P$13*1000/(P1305*N$16))*P$13/SUM(P$24:P1305)</f>
        <v>780.642608249007</v>
      </c>
      <c r="R1305" s="0" t="n">
        <f aca="false">F$9*((Q$23^2 - (P$13*1000/(P1305*N$16))^2)/2)/(1000*COUNT(Q$24:Q1305)/N$16)</f>
        <v>781.291773439459</v>
      </c>
    </row>
    <row r="1306" customFormat="false" ht="13.8" hidden="false" customHeight="false" outlineLevel="0" collapsed="false">
      <c r="A1306" s="0" t="n">
        <f aca="false">SUM(M$23:M1306)</f>
        <v>6.419801064652</v>
      </c>
      <c r="B1306" s="0" t="n">
        <f aca="false">C1306*3600/1609.344</f>
        <v>69.1200073442454</v>
      </c>
      <c r="C1306" s="0" t="n">
        <f aca="false">G1306</f>
        <v>30.8994080831714</v>
      </c>
      <c r="D1306" s="0" t="n">
        <f aca="false">(C1306+C1305)/2</f>
        <v>30.900414299441</v>
      </c>
      <c r="E1306" s="0" t="n">
        <f aca="false">F1306*$F$9</f>
        <v>7.66780065704951</v>
      </c>
      <c r="F1306" s="0" t="n">
        <f aca="false">(C1305-C1306)/0.5</f>
        <v>0.00402486507822175</v>
      </c>
      <c r="G1306" s="0" t="n">
        <f aca="false">G1305-L1305</f>
        <v>30.8994080831714</v>
      </c>
      <c r="H1306" s="0" t="n">
        <f aca="false">G1306*G1306</f>
        <v>954.773419890361</v>
      </c>
      <c r="I1306" s="0" t="n">
        <f aca="false">1000*COUNT(Q$24:Q1306)/N$16</f>
        <v>206.469262954619</v>
      </c>
      <c r="J1306" s="0" t="n">
        <f aca="false">$F$22*H1306+$E$22*G1306+$D$22</f>
        <v>736.088985340048</v>
      </c>
      <c r="K1306" s="0" t="n">
        <f aca="false">J1306/$F$9</f>
        <v>0.386376613590636</v>
      </c>
      <c r="L1306" s="0" t="n">
        <f aca="false">K1306*M1306</f>
        <v>0.00201237798196226</v>
      </c>
      <c r="M1306" s="0" t="n">
        <f aca="false">N1306</f>
        <v>0.00520833277992949</v>
      </c>
      <c r="N1306" s="0" t="n">
        <f aca="false">3600/(B1306*N$15)</f>
        <v>0.00520833277992949</v>
      </c>
      <c r="O1306" s="0" t="n">
        <f aca="false">ROUND(A1306*P$13,0)</f>
        <v>1604950</v>
      </c>
      <c r="P1306" s="0" t="n">
        <f aca="false">O1306-O1305</f>
        <v>1302</v>
      </c>
      <c r="Q1306" s="0" t="n">
        <f aca="false">F$9*(Q$23-P$13*1000/(P1306*N$16))*P$13/SUM(P$24:P1306)</f>
        <v>780.008845707502</v>
      </c>
      <c r="R1306" s="0" t="n">
        <f aca="false">F$9*((Q$23^2 - (P$13*1000/(P1306*N$16))^2)/2)/(1000*COUNT(Q$24:Q1306)/N$16)</f>
        <v>780.682816484323</v>
      </c>
    </row>
    <row r="1307" customFormat="false" ht="13.8" hidden="false" customHeight="false" outlineLevel="0" collapsed="false">
      <c r="A1307" s="0" t="n">
        <f aca="false">SUM(M$23:M1307)</f>
        <v>6.4250097366558</v>
      </c>
      <c r="B1307" s="0" t="n">
        <f aca="false">C1307*3600/1609.344</f>
        <v>69.1155057829042</v>
      </c>
      <c r="C1307" s="0" t="n">
        <f aca="false">G1307</f>
        <v>30.8973957051895</v>
      </c>
      <c r="D1307" s="0" t="n">
        <f aca="false">(C1307+C1306)/2</f>
        <v>30.8984018941805</v>
      </c>
      <c r="E1307" s="0" t="n">
        <f aca="false">F1307*$F$9</f>
        <v>7.66759278258507</v>
      </c>
      <c r="F1307" s="0" t="n">
        <f aca="false">(C1306-C1307)/0.5</f>
        <v>0.00402475596392549</v>
      </c>
      <c r="G1307" s="0" t="n">
        <f aca="false">G1306-L1306</f>
        <v>30.8973957051895</v>
      </c>
      <c r="H1307" s="0" t="n">
        <f aca="false">G1307*G1307</f>
        <v>954.649061363061</v>
      </c>
      <c r="I1307" s="0" t="n">
        <f aca="false">1000*COUNT(Q$24:Q1307)/N$16</f>
        <v>206.630189893788</v>
      </c>
      <c r="J1307" s="0" t="n">
        <f aca="false">$F$22*H1307+$E$22*G1307+$D$22</f>
        <v>736.021093478594</v>
      </c>
      <c r="K1307" s="0" t="n">
        <f aca="false">J1307/$F$9</f>
        <v>0.386340976829264</v>
      </c>
      <c r="L1307" s="0" t="n">
        <f aca="false">K1307*M1307</f>
        <v>0.00201232342993195</v>
      </c>
      <c r="M1307" s="0" t="n">
        <f aca="false">N1307</f>
        <v>0.00520867200380159</v>
      </c>
      <c r="N1307" s="0" t="n">
        <f aca="false">3600/(B1307*N$15)</f>
        <v>0.00520867200380159</v>
      </c>
      <c r="O1307" s="0" t="n">
        <f aca="false">ROUND(A1307*P$13,0)</f>
        <v>1606252</v>
      </c>
      <c r="P1307" s="0" t="n">
        <f aca="false">O1307-O1306</f>
        <v>1302</v>
      </c>
      <c r="Q1307" s="0" t="n">
        <f aca="false">F$9*(Q$23-P$13*1000/(P1307*N$16))*P$13/SUM(P$24:P1307)</f>
        <v>779.376111367984</v>
      </c>
      <c r="R1307" s="0" t="n">
        <f aca="false">F$9*((Q$23^2 - (P$13*1000/(P1307*N$16))^2)/2)/(1000*COUNT(Q$24:Q1307)/N$16)</f>
        <v>780.07480806027</v>
      </c>
    </row>
    <row r="1308" customFormat="false" ht="13.8" hidden="false" customHeight="false" outlineLevel="0" collapsed="false">
      <c r="A1308" s="0" t="n">
        <f aca="false">SUM(M$23:M1308)</f>
        <v>6.43021874791847</v>
      </c>
      <c r="B1308" s="0" t="n">
        <f aca="false">C1308*3600/1609.344</f>
        <v>69.1110043435924</v>
      </c>
      <c r="C1308" s="0" t="n">
        <f aca="false">G1308</f>
        <v>30.8953833817595</v>
      </c>
      <c r="D1308" s="0" t="n">
        <f aca="false">(C1308+C1307)/2</f>
        <v>30.8963895434745</v>
      </c>
      <c r="E1308" s="0" t="n">
        <f aca="false">F1308*$F$9</f>
        <v>7.66738492761333</v>
      </c>
      <c r="F1308" s="0" t="n">
        <f aca="false">(C1307-C1308)/0.5</f>
        <v>0.00402464685986104</v>
      </c>
      <c r="G1308" s="0" t="n">
        <f aca="false">G1307-L1307</f>
        <v>30.8953833817595</v>
      </c>
      <c r="H1308" s="0" t="n">
        <f aca="false">G1308*G1308</f>
        <v>954.524714305904</v>
      </c>
      <c r="I1308" s="0" t="n">
        <f aca="false">1000*COUNT(Q$24:Q1308)/N$16</f>
        <v>206.791116832958</v>
      </c>
      <c r="J1308" s="0" t="n">
        <f aca="false">$F$22*H1308+$E$22*G1308+$D$22</f>
        <v>735.953207387471</v>
      </c>
      <c r="K1308" s="0" t="n">
        <f aca="false">J1308/$F$9</f>
        <v>0.386305343096766</v>
      </c>
      <c r="L1308" s="0" t="n">
        <f aca="false">K1308*M1308</f>
        <v>0.00201226888301949</v>
      </c>
      <c r="M1308" s="0" t="n">
        <f aca="false">N1308</f>
        <v>0.00520901126266699</v>
      </c>
      <c r="N1308" s="0" t="n">
        <f aca="false">3600/(B1308*N$15)</f>
        <v>0.00520901126266699</v>
      </c>
      <c r="O1308" s="0" t="n">
        <f aca="false">ROUND(A1308*P$13,0)</f>
        <v>1607555</v>
      </c>
      <c r="P1308" s="0" t="n">
        <f aca="false">O1308-O1307</f>
        <v>1303</v>
      </c>
      <c r="Q1308" s="0" t="n">
        <f aca="false">F$9*(Q$23-P$13*1000/(P1308*N$16))*P$13/SUM(P$24:P1308)</f>
        <v>785.77514829531</v>
      </c>
      <c r="R1308" s="0" t="n">
        <f aca="false">F$9*((Q$23^2 - (P$13*1000/(P1308*N$16))^2)/2)/(1000*COUNT(Q$24:Q1308)/N$16)</f>
        <v>786.216009887589</v>
      </c>
    </row>
    <row r="1309" customFormat="false" ht="13.8" hidden="false" customHeight="false" outlineLevel="0" collapsed="false">
      <c r="A1309" s="0" t="n">
        <f aca="false">SUM(M$23:M1309)</f>
        <v>6.435428098475</v>
      </c>
      <c r="B1309" s="0" t="n">
        <f aca="false">C1309*3600/1609.344</f>
        <v>69.1065030262986</v>
      </c>
      <c r="C1309" s="0" t="n">
        <f aca="false">G1309</f>
        <v>30.8933711128765</v>
      </c>
      <c r="D1309" s="0" t="n">
        <f aca="false">(C1309+C1308)/2</f>
        <v>30.894377247318</v>
      </c>
      <c r="E1309" s="0" t="n">
        <f aca="false">F1309*$F$9</f>
        <v>7.66717709214784</v>
      </c>
      <c r="F1309" s="0" t="n">
        <f aca="false">(C1308-C1309)/0.5</f>
        <v>0.00402453776603551</v>
      </c>
      <c r="G1309" s="0" t="n">
        <f aca="false">G1308-L1308</f>
        <v>30.8933711128765</v>
      </c>
      <c r="H1309" s="0" t="n">
        <f aca="false">G1309*G1309</f>
        <v>954.400378717914</v>
      </c>
      <c r="I1309" s="0" t="n">
        <f aca="false">1000*COUNT(Q$24:Q1309)/N$16</f>
        <v>206.952043772127</v>
      </c>
      <c r="J1309" s="0" t="n">
        <f aca="false">$F$22*H1309+$E$22*G1309+$D$22</f>
        <v>735.885327066185</v>
      </c>
      <c r="K1309" s="0" t="n">
        <f aca="false">J1309/$F$9</f>
        <v>0.386269712392884</v>
      </c>
      <c r="L1309" s="0" t="n">
        <f aca="false">K1309*M1309</f>
        <v>0.00201221434122516</v>
      </c>
      <c r="M1309" s="0" t="n">
        <f aca="false">N1309</f>
        <v>0.00520935055653158</v>
      </c>
      <c r="N1309" s="0" t="n">
        <f aca="false">3600/(B1309*N$15)</f>
        <v>0.00520935055653158</v>
      </c>
      <c r="O1309" s="0" t="n">
        <f aca="false">ROUND(A1309*P$13,0)</f>
        <v>1608857</v>
      </c>
      <c r="P1309" s="0" t="n">
        <f aca="false">O1309-O1308</f>
        <v>1302</v>
      </c>
      <c r="Q1309" s="0" t="n">
        <f aca="false">F$9*(Q$23-P$13*1000/(P1309*N$16))*P$13/SUM(P$24:P1309)</f>
        <v>778.113233297529</v>
      </c>
      <c r="R1309" s="0" t="n">
        <f aca="false">F$9*((Q$23^2 - (P$13*1000/(P1309*N$16))^2)/2)/(1000*COUNT(Q$24:Q1309)/N$16)</f>
        <v>778.861627954421</v>
      </c>
    </row>
    <row r="1310" customFormat="false" ht="13.8" hidden="false" customHeight="false" outlineLevel="0" collapsed="false">
      <c r="A1310" s="0" t="n">
        <f aca="false">SUM(M$23:M1310)</f>
        <v>6.4406377883604</v>
      </c>
      <c r="B1310" s="0" t="n">
        <f aca="false">C1310*3600/1609.344</f>
        <v>69.1020018310113</v>
      </c>
      <c r="C1310" s="0" t="n">
        <f aca="false">G1310</f>
        <v>30.8913588985353</v>
      </c>
      <c r="D1310" s="0" t="n">
        <f aca="false">(C1310+C1309)/2</f>
        <v>30.8923650057059</v>
      </c>
      <c r="E1310" s="0" t="n">
        <f aca="false">F1310*$F$9</f>
        <v>7.6669692761886</v>
      </c>
      <c r="F1310" s="0" t="n">
        <f aca="false">(C1309-C1310)/0.5</f>
        <v>0.0040244286824489</v>
      </c>
      <c r="G1310" s="0" t="n">
        <f aca="false">G1309-L1309</f>
        <v>30.8913588985353</v>
      </c>
      <c r="H1310" s="0" t="n">
        <f aca="false">G1310*G1310</f>
        <v>954.276054598116</v>
      </c>
      <c r="I1310" s="0" t="n">
        <f aca="false">1000*COUNT(Q$24:Q1310)/N$16</f>
        <v>207.112970711297</v>
      </c>
      <c r="J1310" s="0" t="n">
        <f aca="false">$F$22*H1310+$E$22*G1310+$D$22</f>
        <v>735.817452514244</v>
      </c>
      <c r="K1310" s="0" t="n">
        <f aca="false">J1310/$F$9</f>
        <v>0.386234084717358</v>
      </c>
      <c r="L1310" s="0" t="n">
        <f aca="false">K1310*M1310</f>
        <v>0.00201215980454924</v>
      </c>
      <c r="M1310" s="0" t="n">
        <f aca="false">N1310</f>
        <v>0.00520968988540127</v>
      </c>
      <c r="N1310" s="0" t="n">
        <f aca="false">3600/(B1310*N$15)</f>
        <v>0.00520968988540127</v>
      </c>
      <c r="O1310" s="0" t="n">
        <f aca="false">ROUND(A1310*P$13,0)</f>
        <v>1610159</v>
      </c>
      <c r="P1310" s="0" t="n">
        <f aca="false">O1310-O1309</f>
        <v>1302</v>
      </c>
      <c r="Q1310" s="0" t="n">
        <f aca="false">F$9*(Q$23-P$13*1000/(P1310*N$16))*P$13/SUM(P$24:P1310)</f>
        <v>777.483569378341</v>
      </c>
      <c r="R1310" s="0" t="n">
        <f aca="false">F$9*((Q$23^2 - (P$13*1000/(P1310*N$16))^2)/2)/(1000*COUNT(Q$24:Q1310)/N$16)</f>
        <v>778.256451864325</v>
      </c>
    </row>
    <row r="1311" customFormat="false" ht="13.8" hidden="false" customHeight="false" outlineLevel="0" collapsed="false">
      <c r="A1311" s="0" t="n">
        <f aca="false">SUM(M$23:M1311)</f>
        <v>6.44584781760968</v>
      </c>
      <c r="B1311" s="0" t="n">
        <f aca="false">C1311*3600/1609.344</f>
        <v>69.0975007577191</v>
      </c>
      <c r="C1311" s="0" t="n">
        <f aca="false">G1311</f>
        <v>30.8893467387308</v>
      </c>
      <c r="D1311" s="0" t="n">
        <f aca="false">(C1311+C1310)/2</f>
        <v>30.890352818633</v>
      </c>
      <c r="E1311" s="0" t="n">
        <f aca="false">F1311*$F$9</f>
        <v>7.66676147973559</v>
      </c>
      <c r="F1311" s="0" t="n">
        <f aca="false">(C1310-C1311)/0.5</f>
        <v>0.00402431960910121</v>
      </c>
      <c r="G1311" s="0" t="n">
        <f aca="false">G1310-L1310</f>
        <v>30.8893467387308</v>
      </c>
      <c r="H1311" s="0" t="n">
        <f aca="false">G1311*G1311</f>
        <v>954.151741945536</v>
      </c>
      <c r="I1311" s="0" t="n">
        <f aca="false">1000*COUNT(Q$24:Q1311)/N$16</f>
        <v>207.273897650467</v>
      </c>
      <c r="J1311" s="0" t="n">
        <f aca="false">$F$22*H1311+$E$22*G1311+$D$22</f>
        <v>735.749583731157</v>
      </c>
      <c r="K1311" s="0" t="n">
        <f aca="false">J1311/$F$9</f>
        <v>0.386198460069931</v>
      </c>
      <c r="L1311" s="0" t="n">
        <f aca="false">K1311*M1311</f>
        <v>0.002012105272992</v>
      </c>
      <c r="M1311" s="0" t="n">
        <f aca="false">N1311</f>
        <v>0.00521002924928197</v>
      </c>
      <c r="N1311" s="0" t="n">
        <f aca="false">3600/(B1311*N$15)</f>
        <v>0.00521002924928197</v>
      </c>
      <c r="O1311" s="0" t="n">
        <f aca="false">ROUND(A1311*P$13,0)</f>
        <v>1611462</v>
      </c>
      <c r="P1311" s="0" t="n">
        <f aca="false">O1311-O1310</f>
        <v>1303</v>
      </c>
      <c r="Q1311" s="0" t="n">
        <f aca="false">F$9*(Q$23-P$13*1000/(P1311*N$16))*P$13/SUM(P$24:P1311)</f>
        <v>783.868611654447</v>
      </c>
      <c r="R1311" s="0" t="n">
        <f aca="false">F$9*((Q$23^2 - (P$13*1000/(P1311*N$16))^2)/2)/(1000*COUNT(Q$24:Q1311)/N$16)</f>
        <v>784.384761417354</v>
      </c>
    </row>
    <row r="1312" customFormat="false" ht="13.8" hidden="false" customHeight="false" outlineLevel="0" collapsed="false">
      <c r="A1312" s="0" t="n">
        <f aca="false">SUM(M$23:M1312)</f>
        <v>6.45105818625786</v>
      </c>
      <c r="B1312" s="0" t="n">
        <f aca="false">C1312*3600/1609.344</f>
        <v>69.0929998064105</v>
      </c>
      <c r="C1312" s="0" t="n">
        <f aca="false">G1312</f>
        <v>30.8873346334578</v>
      </c>
      <c r="D1312" s="0" t="n">
        <f aca="false">(C1312+C1311)/2</f>
        <v>30.8883406860943</v>
      </c>
      <c r="E1312" s="0" t="n">
        <f aca="false">F1312*$F$9</f>
        <v>7.6665537027753</v>
      </c>
      <c r="F1312" s="0" t="n">
        <f aca="false">(C1311-C1312)/0.5</f>
        <v>0.00402421054598534</v>
      </c>
      <c r="G1312" s="0" t="n">
        <f aca="false">G1311-L1311</f>
        <v>30.8873346334578</v>
      </c>
      <c r="H1312" s="0" t="n">
        <f aca="false">G1312*G1312</f>
        <v>954.027440759199</v>
      </c>
      <c r="I1312" s="0" t="n">
        <f aca="false">1000*COUNT(Q$24:Q1312)/N$16</f>
        <v>207.434824589636</v>
      </c>
      <c r="J1312" s="0" t="n">
        <f aca="false">$F$22*H1312+$E$22*G1312+$D$22</f>
        <v>735.681720716431</v>
      </c>
      <c r="K1312" s="0" t="n">
        <f aca="false">J1312/$F$9</f>
        <v>0.386162838450344</v>
      </c>
      <c r="L1312" s="0" t="n">
        <f aca="false">K1312*M1312</f>
        <v>0.00201205074655371</v>
      </c>
      <c r="M1312" s="0" t="n">
        <f aca="false">N1312</f>
        <v>0.00521036864817959</v>
      </c>
      <c r="N1312" s="0" t="n">
        <f aca="false">3600/(B1312*N$15)</f>
        <v>0.00521036864817959</v>
      </c>
      <c r="O1312" s="0" t="n">
        <f aca="false">ROUND(A1312*P$13,0)</f>
        <v>1612765</v>
      </c>
      <c r="P1312" s="0" t="n">
        <f aca="false">O1312-O1311</f>
        <v>1303</v>
      </c>
      <c r="Q1312" s="0" t="n">
        <f aca="false">F$9*(Q$23-P$13*1000/(P1312*N$16))*P$13/SUM(P$24:P1312)</f>
        <v>783.234829708955</v>
      </c>
      <c r="R1312" s="0" t="n">
        <f aca="false">F$9*((Q$23^2 - (P$13*1000/(P1312*N$16))^2)/2)/(1000*COUNT(Q$24:Q1312)/N$16)</f>
        <v>783.776239492282</v>
      </c>
    </row>
    <row r="1313" customFormat="false" ht="13.8" hidden="false" customHeight="false" outlineLevel="0" collapsed="false">
      <c r="A1313" s="0" t="n">
        <f aca="false">SUM(M$23:M1313)</f>
        <v>6.45626889433996</v>
      </c>
      <c r="B1313" s="0" t="n">
        <f aca="false">C1313*3600/1609.344</f>
        <v>69.0884989770741</v>
      </c>
      <c r="C1313" s="0" t="n">
        <f aca="false">G1313</f>
        <v>30.8853225827112</v>
      </c>
      <c r="D1313" s="0" t="n">
        <f aca="false">(C1313+C1312)/2</f>
        <v>30.8863286080845</v>
      </c>
      <c r="E1313" s="0" t="n">
        <f aca="false">F1313*$F$9</f>
        <v>7.66634594532125</v>
      </c>
      <c r="F1313" s="0" t="n">
        <f aca="false">(C1312-C1313)/0.5</f>
        <v>0.00402410149310839</v>
      </c>
      <c r="G1313" s="0" t="n">
        <f aca="false">G1312-L1312</f>
        <v>30.8853225827112</v>
      </c>
      <c r="H1313" s="0" t="n">
        <f aca="false">G1313*G1313</f>
        <v>953.903151038131</v>
      </c>
      <c r="I1313" s="0" t="n">
        <f aca="false">1000*COUNT(Q$24:Q1313)/N$16</f>
        <v>207.595751528806</v>
      </c>
      <c r="J1313" s="0" t="n">
        <f aca="false">$F$22*H1313+$E$22*G1313+$D$22</f>
        <v>735.613863469574</v>
      </c>
      <c r="K1313" s="0" t="n">
        <f aca="false">J1313/$F$9</f>
        <v>0.386127219858339</v>
      </c>
      <c r="L1313" s="0" t="n">
        <f aca="false">K1313*M1313</f>
        <v>0.00201199622523466</v>
      </c>
      <c r="M1313" s="0" t="n">
        <f aca="false">N1313</f>
        <v>0.00521070808210003</v>
      </c>
      <c r="N1313" s="0" t="n">
        <f aca="false">3600/(B1313*N$15)</f>
        <v>0.00521070808210003</v>
      </c>
      <c r="O1313" s="0" t="n">
        <f aca="false">ROUND(A1313*P$13,0)</f>
        <v>1614067</v>
      </c>
      <c r="P1313" s="0" t="n">
        <f aca="false">O1313-O1312</f>
        <v>1302</v>
      </c>
      <c r="Q1313" s="0" t="n">
        <f aca="false">F$9*(Q$23-P$13*1000/(P1313*N$16))*P$13/SUM(P$24:P1313)</f>
        <v>775.599715477721</v>
      </c>
      <c r="R1313" s="0" t="n">
        <f aca="false">F$9*((Q$23^2 - (P$13*1000/(P1313*N$16))^2)/2)/(1000*COUNT(Q$24:Q1313)/N$16)</f>
        <v>776.446553139059</v>
      </c>
    </row>
    <row r="1314" customFormat="false" ht="13.8" hidden="false" customHeight="false" outlineLevel="0" collapsed="false">
      <c r="A1314" s="0" t="n">
        <f aca="false">SUM(M$23:M1314)</f>
        <v>6.46147994189101</v>
      </c>
      <c r="B1314" s="0" t="n">
        <f aca="false">C1314*3600/1609.344</f>
        <v>69.0839982696984</v>
      </c>
      <c r="C1314" s="0" t="n">
        <f aca="false">G1314</f>
        <v>30.883310586486</v>
      </c>
      <c r="D1314" s="0" t="n">
        <f aca="false">(C1314+C1313)/2</f>
        <v>30.8843165845986</v>
      </c>
      <c r="E1314" s="0" t="n">
        <f aca="false">F1314*$F$9</f>
        <v>7.66613820737345</v>
      </c>
      <c r="F1314" s="0" t="n">
        <f aca="false">(C1313-C1314)/0.5</f>
        <v>0.00402399245047036</v>
      </c>
      <c r="G1314" s="0" t="n">
        <f aca="false">G1313-L1313</f>
        <v>30.883310586486</v>
      </c>
      <c r="H1314" s="0" t="n">
        <f aca="false">G1314*G1314</f>
        <v>953.778872781357</v>
      </c>
      <c r="I1314" s="0" t="n">
        <f aca="false">1000*COUNT(Q$24:Q1314)/N$16</f>
        <v>207.756678467976</v>
      </c>
      <c r="J1314" s="0" t="n">
        <f aca="false">$F$22*H1314+$E$22*G1314+$D$22</f>
        <v>735.546011990094</v>
      </c>
      <c r="K1314" s="0" t="n">
        <f aca="false">J1314/$F$9</f>
        <v>0.386091604293657</v>
      </c>
      <c r="L1314" s="0" t="n">
        <f aca="false">K1314*M1314</f>
        <v>0.00201194170903513</v>
      </c>
      <c r="M1314" s="0" t="n">
        <f aca="false">N1314</f>
        <v>0.00521104755104922</v>
      </c>
      <c r="N1314" s="0" t="n">
        <f aca="false">3600/(B1314*N$15)</f>
        <v>0.00521104755104922</v>
      </c>
      <c r="O1314" s="0" t="n">
        <f aca="false">ROUND(A1314*P$13,0)</f>
        <v>1615370</v>
      </c>
      <c r="P1314" s="0" t="n">
        <f aca="false">O1314-O1313</f>
        <v>1303</v>
      </c>
      <c r="Q1314" s="0" t="n">
        <f aca="false">F$9*(Q$23-P$13*1000/(P1314*N$16))*P$13/SUM(P$24:P1314)</f>
        <v>781.970819888805</v>
      </c>
      <c r="R1314" s="0" t="n">
        <f aca="false">F$9*((Q$23^2 - (P$13*1000/(P1314*N$16))^2)/2)/(1000*COUNT(Q$24:Q1314)/N$16)</f>
        <v>782.562023784316</v>
      </c>
    </row>
    <row r="1315" customFormat="false" ht="13.8" hidden="false" customHeight="false" outlineLevel="0" collapsed="false">
      <c r="A1315" s="0" t="n">
        <f aca="false">SUM(M$23:M1315)</f>
        <v>6.46669132894605</v>
      </c>
      <c r="B1315" s="0" t="n">
        <f aca="false">C1315*3600/1609.344</f>
        <v>69.079497684272</v>
      </c>
      <c r="C1315" s="0" t="n">
        <f aca="false">G1315</f>
        <v>30.8812986447769</v>
      </c>
      <c r="D1315" s="0" t="n">
        <f aca="false">(C1315+C1314)/2</f>
        <v>30.8823046156315</v>
      </c>
      <c r="E1315" s="0" t="n">
        <f aca="false">F1315*$F$9</f>
        <v>7.66593048893189</v>
      </c>
      <c r="F1315" s="0" t="n">
        <f aca="false">(C1314-C1315)/0.5</f>
        <v>0.00402388341807125</v>
      </c>
      <c r="G1315" s="0" t="n">
        <f aca="false">G1314-L1314</f>
        <v>30.8812986447769</v>
      </c>
      <c r="H1315" s="0" t="n">
        <f aca="false">G1315*G1315</f>
        <v>953.654605987902</v>
      </c>
      <c r="I1315" s="0" t="n">
        <f aca="false">1000*COUNT(Q$24:Q1315)/N$16</f>
        <v>207.917605407145</v>
      </c>
      <c r="J1315" s="0" t="n">
        <f aca="false">$F$22*H1315+$E$22*G1315+$D$22</f>
        <v>735.478166277499</v>
      </c>
      <c r="K1315" s="0" t="n">
        <f aca="false">J1315/$F$9</f>
        <v>0.386055991756041</v>
      </c>
      <c r="L1315" s="0" t="n">
        <f aca="false">K1315*M1315</f>
        <v>0.00201188719795538</v>
      </c>
      <c r="M1315" s="0" t="n">
        <f aca="false">N1315</f>
        <v>0.00521138705503304</v>
      </c>
      <c r="N1315" s="0" t="n">
        <f aca="false">3600/(B1315*N$15)</f>
        <v>0.00521138705503304</v>
      </c>
      <c r="O1315" s="0" t="n">
        <f aca="false">ROUND(A1315*P$13,0)</f>
        <v>1616673</v>
      </c>
      <c r="P1315" s="0" t="n">
        <f aca="false">O1315-O1314</f>
        <v>1303</v>
      </c>
      <c r="Q1315" s="0" t="n">
        <f aca="false">F$9*(Q$23-P$13*1000/(P1315*N$16))*P$13/SUM(P$24:P1315)</f>
        <v>781.340101840088</v>
      </c>
      <c r="R1315" s="0" t="n">
        <f aca="false">F$9*((Q$23^2 - (P$13*1000/(P1315*N$16))^2)/2)/(1000*COUNT(Q$24:Q1315)/N$16)</f>
        <v>781.956325623492</v>
      </c>
    </row>
    <row r="1316" customFormat="false" ht="13.8" hidden="false" customHeight="false" outlineLevel="0" collapsed="false">
      <c r="A1316" s="0" t="n">
        <f aca="false">SUM(M$23:M1316)</f>
        <v>6.4719030555401</v>
      </c>
      <c r="B1316" s="0" t="n">
        <f aca="false">C1316*3600/1609.344</f>
        <v>69.0749972207833</v>
      </c>
      <c r="C1316" s="0" t="n">
        <f aca="false">G1316</f>
        <v>30.879286757579</v>
      </c>
      <c r="D1316" s="0" t="n">
        <f aca="false">(C1316+C1315)/2</f>
        <v>30.880292701178</v>
      </c>
      <c r="E1316" s="0" t="n">
        <f aca="false">F1316*$F$9</f>
        <v>7.66572278999658</v>
      </c>
      <c r="F1316" s="0" t="n">
        <f aca="false">(C1315-C1316)/0.5</f>
        <v>0.00402377439591106</v>
      </c>
      <c r="G1316" s="0" t="n">
        <f aca="false">G1315-L1315</f>
        <v>30.879286757579</v>
      </c>
      <c r="H1316" s="0" t="n">
        <f aca="false">G1316*G1316</f>
        <v>953.530350656793</v>
      </c>
      <c r="I1316" s="0" t="n">
        <f aca="false">1000*COUNT(Q$24:Q1316)/N$16</f>
        <v>208.078532346315</v>
      </c>
      <c r="J1316" s="0" t="n">
        <f aca="false">$F$22*H1316+$E$22*G1316+$D$22</f>
        <v>735.410326331297</v>
      </c>
      <c r="K1316" s="0" t="n">
        <f aca="false">J1316/$F$9</f>
        <v>0.386020382245233</v>
      </c>
      <c r="L1316" s="0" t="n">
        <f aca="false">K1316*M1316</f>
        <v>0.0020118326919957</v>
      </c>
      <c r="M1316" s="0" t="n">
        <f aca="false">N1316</f>
        <v>0.00521172659405744</v>
      </c>
      <c r="N1316" s="0" t="n">
        <f aca="false">3600/(B1316*N$15)</f>
        <v>0.00521172659405744</v>
      </c>
      <c r="O1316" s="0" t="n">
        <f aca="false">ROUND(A1316*P$13,0)</f>
        <v>1617976</v>
      </c>
      <c r="P1316" s="0" t="n">
        <f aca="false">O1316-O1315</f>
        <v>1303</v>
      </c>
      <c r="Q1316" s="0" t="n">
        <f aca="false">F$9*(Q$23-P$13*1000/(P1316*N$16))*P$13/SUM(P$24:P1316)</f>
        <v>780.710400414103</v>
      </c>
      <c r="R1316" s="0" t="n">
        <f aca="false">F$9*((Q$23^2 - (P$13*1000/(P1316*N$16))^2)/2)/(1000*COUNT(Q$24:Q1316)/N$16)</f>
        <v>781.351564350774</v>
      </c>
    </row>
    <row r="1317" customFormat="false" ht="13.8" hidden="false" customHeight="false" outlineLevel="0" collapsed="false">
      <c r="A1317" s="0" t="n">
        <f aca="false">SUM(M$23:M1317)</f>
        <v>6.47711512170823</v>
      </c>
      <c r="B1317" s="0" t="n">
        <f aca="false">C1317*3600/1609.344</f>
        <v>69.0704968792211</v>
      </c>
      <c r="C1317" s="0" t="n">
        <f aca="false">G1317</f>
        <v>30.877274924887</v>
      </c>
      <c r="D1317" s="0" t="n">
        <f aca="false">(C1317+C1316)/2</f>
        <v>30.878280841233</v>
      </c>
      <c r="E1317" s="0" t="n">
        <f aca="false">F1317*$F$9</f>
        <v>7.66551511056751</v>
      </c>
      <c r="F1317" s="0" t="n">
        <f aca="false">(C1316-C1317)/0.5</f>
        <v>0.00402366538398979</v>
      </c>
      <c r="G1317" s="0" t="n">
        <f aca="false">G1316-L1316</f>
        <v>30.877274924887</v>
      </c>
      <c r="H1317" s="0" t="n">
        <f aca="false">G1317*G1317</f>
        <v>953.406106787055</v>
      </c>
      <c r="I1317" s="0" t="n">
        <f aca="false">1000*COUNT(Q$24:Q1317)/N$16</f>
        <v>208.239459285484</v>
      </c>
      <c r="J1317" s="0" t="n">
        <f aca="false">$F$22*H1317+$E$22*G1317+$D$22</f>
        <v>735.342492150996</v>
      </c>
      <c r="K1317" s="0" t="n">
        <f aca="false">J1317/$F$9</f>
        <v>0.385984775760973</v>
      </c>
      <c r="L1317" s="0" t="n">
        <f aca="false">K1317*M1317</f>
        <v>0.00201177819115636</v>
      </c>
      <c r="M1317" s="0" t="n">
        <f aca="false">N1317</f>
        <v>0.00521206616812831</v>
      </c>
      <c r="N1317" s="0" t="n">
        <f aca="false">3600/(B1317*N$15)</f>
        <v>0.00521206616812831</v>
      </c>
      <c r="O1317" s="0" t="n">
        <f aca="false">ROUND(A1317*P$13,0)</f>
        <v>1619279</v>
      </c>
      <c r="P1317" s="0" t="n">
        <f aca="false">O1317-O1316</f>
        <v>1303</v>
      </c>
      <c r="Q1317" s="0" t="n">
        <f aca="false">F$9*(Q$23-P$13*1000/(P1317*N$16))*P$13/SUM(P$24:P1317)</f>
        <v>780.081713154866</v>
      </c>
      <c r="R1317" s="0" t="n">
        <f aca="false">F$9*((Q$23^2 - (P$13*1000/(P1317*N$16))^2)/2)/(1000*COUNT(Q$24:Q1317)/N$16)</f>
        <v>780.747737794089</v>
      </c>
    </row>
    <row r="1318" customFormat="false" ht="13.8" hidden="false" customHeight="false" outlineLevel="0" collapsed="false">
      <c r="A1318" s="0" t="n">
        <f aca="false">SUM(M$23:M1318)</f>
        <v>6.48232752748548</v>
      </c>
      <c r="B1318" s="0" t="n">
        <f aca="false">C1318*3600/1609.344</f>
        <v>69.0659966595737</v>
      </c>
      <c r="C1318" s="0" t="n">
        <f aca="false">G1318</f>
        <v>30.8752631466958</v>
      </c>
      <c r="D1318" s="0" t="n">
        <f aca="false">(C1318+C1317)/2</f>
        <v>30.8762690357914</v>
      </c>
      <c r="E1318" s="0" t="n">
        <f aca="false">F1318*$F$9</f>
        <v>7.66530745065822</v>
      </c>
      <c r="F1318" s="0" t="n">
        <f aca="false">(C1317-C1318)/0.5</f>
        <v>0.00402355638231455</v>
      </c>
      <c r="G1318" s="0" t="n">
        <f aca="false">G1317-L1317</f>
        <v>30.8752631466958</v>
      </c>
      <c r="H1318" s="0" t="n">
        <f aca="false">G1318*G1318</f>
        <v>953.281874377714</v>
      </c>
      <c r="I1318" s="0" t="n">
        <f aca="false">1000*COUNT(Q$24:Q1318)/N$16</f>
        <v>208.400386224654</v>
      </c>
      <c r="J1318" s="0" t="n">
        <f aca="false">$F$22*H1318+$E$22*G1318+$D$22</f>
        <v>735.274663736104</v>
      </c>
      <c r="K1318" s="0" t="n">
        <f aca="false">J1318/$F$9</f>
        <v>0.385949172303004</v>
      </c>
      <c r="L1318" s="0" t="n">
        <f aca="false">K1318*M1318</f>
        <v>0.00201172369543764</v>
      </c>
      <c r="M1318" s="0" t="n">
        <f aca="false">N1318</f>
        <v>0.00521240577725158</v>
      </c>
      <c r="N1318" s="0" t="n">
        <f aca="false">3600/(B1318*N$15)</f>
        <v>0.00521240577725158</v>
      </c>
      <c r="O1318" s="0" t="n">
        <f aca="false">ROUND(A1318*P$13,0)</f>
        <v>1620582</v>
      </c>
      <c r="P1318" s="0" t="n">
        <f aca="false">O1318-O1317</f>
        <v>1303</v>
      </c>
      <c r="Q1318" s="0" t="n">
        <f aca="false">F$9*(Q$23-P$13*1000/(P1318*N$16))*P$13/SUM(P$24:P1318)</f>
        <v>779.454037614295</v>
      </c>
      <c r="R1318" s="0" t="n">
        <f aca="false">F$9*((Q$23^2 - (P$13*1000/(P1318*N$16))^2)/2)/(1000*COUNT(Q$24:Q1318)/N$16)</f>
        <v>780.144843788071</v>
      </c>
    </row>
    <row r="1319" customFormat="false" ht="13.8" hidden="false" customHeight="false" outlineLevel="0" collapsed="false">
      <c r="A1319" s="0" t="n">
        <f aca="false">SUM(M$23:M1319)</f>
        <v>6.48754027290692</v>
      </c>
      <c r="B1319" s="0" t="n">
        <f aca="false">C1319*3600/1609.344</f>
        <v>69.0614965618298</v>
      </c>
      <c r="C1319" s="0" t="n">
        <f aca="false">G1319</f>
        <v>30.8732514230004</v>
      </c>
      <c r="D1319" s="0" t="n">
        <f aca="false">(C1319+C1318)/2</f>
        <v>30.8742572848481</v>
      </c>
      <c r="E1319" s="0" t="n">
        <f aca="false">F1319*$F$9</f>
        <v>7.66509981025518</v>
      </c>
      <c r="F1319" s="0" t="n">
        <f aca="false">(C1318-C1319)/0.5</f>
        <v>0.00402344739087823</v>
      </c>
      <c r="G1319" s="0" t="n">
        <f aca="false">G1318-L1318</f>
        <v>30.8732514230004</v>
      </c>
      <c r="H1319" s="0" t="n">
        <f aca="false">G1319*G1319</f>
        <v>953.157653427796</v>
      </c>
      <c r="I1319" s="0" t="n">
        <f aca="false">1000*COUNT(Q$24:Q1319)/N$16</f>
        <v>208.561313163824</v>
      </c>
      <c r="J1319" s="0" t="n">
        <f aca="false">$F$22*H1319+$E$22*G1319+$D$22</f>
        <v>735.20684108613</v>
      </c>
      <c r="K1319" s="0" t="n">
        <f aca="false">J1319/$F$9</f>
        <v>0.385913571871067</v>
      </c>
      <c r="L1319" s="0" t="n">
        <f aca="false">K1319*M1319</f>
        <v>0.00201166920483982</v>
      </c>
      <c r="M1319" s="0" t="n">
        <f aca="false">N1319</f>
        <v>0.00521274542143316</v>
      </c>
      <c r="N1319" s="0" t="n">
        <f aca="false">3600/(B1319*N$15)</f>
        <v>0.00521274542143316</v>
      </c>
      <c r="O1319" s="0" t="n">
        <f aca="false">ROUND(A1319*P$13,0)</f>
        <v>1621885</v>
      </c>
      <c r="P1319" s="0" t="n">
        <f aca="false">O1319-O1318</f>
        <v>1303</v>
      </c>
      <c r="Q1319" s="0" t="n">
        <f aca="false">F$9*(Q$23-P$13*1000/(P1319*N$16))*P$13/SUM(P$24:P1319)</f>
        <v>778.827371352183</v>
      </c>
      <c r="R1319" s="0" t="n">
        <f aca="false">F$9*((Q$23^2 - (P$13*1000/(P1319*N$16))^2)/2)/(1000*COUNT(Q$24:Q1319)/N$16)</f>
        <v>779.542880174036</v>
      </c>
    </row>
    <row r="1320" customFormat="false" ht="13.8" hidden="false" customHeight="false" outlineLevel="0" collapsed="false">
      <c r="A1320" s="0" t="n">
        <f aca="false">SUM(M$23:M1320)</f>
        <v>6.4927533580076</v>
      </c>
      <c r="B1320" s="0" t="n">
        <f aca="false">C1320*3600/1609.344</f>
        <v>69.0569965859779</v>
      </c>
      <c r="C1320" s="0" t="n">
        <f aca="false">G1320</f>
        <v>30.8712397537955</v>
      </c>
      <c r="D1320" s="0" t="n">
        <f aca="false">(C1320+C1319)/2</f>
        <v>30.872245588398</v>
      </c>
      <c r="E1320" s="0" t="n">
        <f aca="false">F1320*$F$9</f>
        <v>7.66489218935839</v>
      </c>
      <c r="F1320" s="0" t="n">
        <f aca="false">(C1319-C1320)/0.5</f>
        <v>0.00402333840968083</v>
      </c>
      <c r="G1320" s="0" t="n">
        <f aca="false">G1319-L1319</f>
        <v>30.8712397537955</v>
      </c>
      <c r="H1320" s="0" t="n">
        <f aca="false">G1320*G1320</f>
        <v>953.033443936327</v>
      </c>
      <c r="I1320" s="0" t="n">
        <f aca="false">1000*COUNT(Q$24:Q1320)/N$16</f>
        <v>208.722240102993</v>
      </c>
      <c r="J1320" s="0" t="n">
        <f aca="false">$F$22*H1320+$E$22*G1320+$D$22</f>
        <v>735.139024200582</v>
      </c>
      <c r="K1320" s="0" t="n">
        <f aca="false">J1320/$F$9</f>
        <v>0.385877974464905</v>
      </c>
      <c r="L1320" s="0" t="n">
        <f aca="false">K1320*M1320</f>
        <v>0.00201161471936318</v>
      </c>
      <c r="M1320" s="0" t="n">
        <f aca="false">N1320</f>
        <v>0.00521308510067897</v>
      </c>
      <c r="N1320" s="0" t="n">
        <f aca="false">3600/(B1320*N$15)</f>
        <v>0.00521308510067897</v>
      </c>
      <c r="O1320" s="0" t="n">
        <f aca="false">ROUND(A1320*P$13,0)</f>
        <v>1623188</v>
      </c>
      <c r="P1320" s="0" t="n">
        <f aca="false">O1320-O1319</f>
        <v>1303</v>
      </c>
      <c r="Q1320" s="0" t="n">
        <f aca="false">F$9*(Q$23-P$13*1000/(P1320*N$16))*P$13/SUM(P$24:P1320)</f>
        <v>778.201711936162</v>
      </c>
      <c r="R1320" s="0" t="n">
        <f aca="false">F$9*((Q$23^2 - (P$13*1000/(P1320*N$16))^2)/2)/(1000*COUNT(Q$24:Q1320)/N$16)</f>
        <v>778.941844799962</v>
      </c>
    </row>
    <row r="1321" customFormat="false" ht="13.8" hidden="false" customHeight="false" outlineLevel="0" collapsed="false">
      <c r="A1321" s="0" t="n">
        <f aca="false">SUM(M$23:M1321)</f>
        <v>6.49796678282259</v>
      </c>
      <c r="B1321" s="0" t="n">
        <f aca="false">C1321*3600/1609.344</f>
        <v>69.0524967320065</v>
      </c>
      <c r="C1321" s="0" t="n">
        <f aca="false">G1321</f>
        <v>30.8692281390762</v>
      </c>
      <c r="D1321" s="0" t="n">
        <f aca="false">(C1321+C1320)/2</f>
        <v>30.8702339464359</v>
      </c>
      <c r="E1321" s="0" t="n">
        <f aca="false">F1321*$F$9</f>
        <v>7.66468458798137</v>
      </c>
      <c r="F1321" s="0" t="n">
        <f aca="false">(C1320-C1321)/0.5</f>
        <v>0.00402322943872946</v>
      </c>
      <c r="G1321" s="0" t="n">
        <f aca="false">G1320-L1320</f>
        <v>30.8692281390762</v>
      </c>
      <c r="H1321" s="0" t="n">
        <f aca="false">G1321*G1321</f>
        <v>952.909245902333</v>
      </c>
      <c r="I1321" s="0" t="n">
        <f aca="false">1000*COUNT(Q$24:Q1321)/N$16</f>
        <v>208.883167042163</v>
      </c>
      <c r="J1321" s="0" t="n">
        <f aca="false">$F$22*H1321+$E$22*G1321+$D$22</f>
        <v>735.071213078967</v>
      </c>
      <c r="K1321" s="0" t="n">
        <f aca="false">J1321/$F$9</f>
        <v>0.38584238008426</v>
      </c>
      <c r="L1321" s="0" t="n">
        <f aca="false">K1321*M1321</f>
        <v>0.00201156023900799</v>
      </c>
      <c r="M1321" s="0" t="n">
        <f aca="false">N1321</f>
        <v>0.00521342481499494</v>
      </c>
      <c r="N1321" s="0" t="n">
        <f aca="false">3600/(B1321*N$15)</f>
        <v>0.00521342481499494</v>
      </c>
      <c r="O1321" s="0" t="n">
        <f aca="false">ROUND(A1321*P$13,0)</f>
        <v>1624492</v>
      </c>
      <c r="P1321" s="0" t="n">
        <f aca="false">O1321-O1320</f>
        <v>1304</v>
      </c>
      <c r="Q1321" s="0" t="n">
        <f aca="false">F$9*(Q$23-P$13*1000/(P1321*N$16))*P$13/SUM(P$24:P1321)</f>
        <v>784.52377470626</v>
      </c>
      <c r="R1321" s="0" t="n">
        <f aca="false">F$9*((Q$23^2 - (P$13*1000/(P1321*N$16))^2)/2)/(1000*COUNT(Q$24:Q1321)/N$16)</f>
        <v>785.007049074081</v>
      </c>
    </row>
    <row r="1322" customFormat="false" ht="13.8" hidden="false" customHeight="false" outlineLevel="0" collapsed="false">
      <c r="A1322" s="0" t="n">
        <f aca="false">SUM(M$23:M1322)</f>
        <v>6.50318054738698</v>
      </c>
      <c r="B1322" s="0" t="n">
        <f aca="false">C1322*3600/1609.344</f>
        <v>69.0479969999042</v>
      </c>
      <c r="C1322" s="0" t="n">
        <f aca="false">G1322</f>
        <v>30.8672165788372</v>
      </c>
      <c r="D1322" s="0" t="n">
        <f aca="false">(C1322+C1321)/2</f>
        <v>30.8682223589567</v>
      </c>
      <c r="E1322" s="0" t="n">
        <f aca="false">F1322*$F$9</f>
        <v>7.6644770061106</v>
      </c>
      <c r="F1322" s="0" t="n">
        <f aca="false">(C1321-C1322)/0.5</f>
        <v>0.00402312047801701</v>
      </c>
      <c r="G1322" s="0" t="n">
        <f aca="false">G1321-L1321</f>
        <v>30.8672165788372</v>
      </c>
      <c r="H1322" s="0" t="n">
        <f aca="false">G1322*G1322</f>
        <v>952.785059324841</v>
      </c>
      <c r="I1322" s="0" t="n">
        <f aca="false">1000*COUNT(Q$24:Q1322)/N$16</f>
        <v>209.044093981332</v>
      </c>
      <c r="J1322" s="0" t="n">
        <f aca="false">$F$22*H1322+$E$22*G1322+$D$22</f>
        <v>735.003407720794</v>
      </c>
      <c r="K1322" s="0" t="n">
        <f aca="false">J1322/$F$9</f>
        <v>0.385806788728872</v>
      </c>
      <c r="L1322" s="0" t="n">
        <f aca="false">K1322*M1322</f>
        <v>0.00201150576377453</v>
      </c>
      <c r="M1322" s="0" t="n">
        <f aca="false">N1322</f>
        <v>0.00521376456438699</v>
      </c>
      <c r="N1322" s="0" t="n">
        <f aca="false">3600/(B1322*N$15)</f>
        <v>0.00521376456438699</v>
      </c>
      <c r="O1322" s="0" t="n">
        <f aca="false">ROUND(A1322*P$13,0)</f>
        <v>1625795</v>
      </c>
      <c r="P1322" s="0" t="n">
        <f aca="false">O1322-O1321</f>
        <v>1303</v>
      </c>
      <c r="Q1322" s="0" t="n">
        <f aca="false">F$9*(Q$23-P$13*1000/(P1322*N$16))*P$13/SUM(P$24:P1322)</f>
        <v>776.952925707584</v>
      </c>
      <c r="R1322" s="0" t="n">
        <f aca="false">F$9*((Q$23^2 - (P$13*1000/(P1322*N$16))^2)/2)/(1000*COUNT(Q$24:Q1322)/N$16)</f>
        <v>777.742550196729</v>
      </c>
    </row>
    <row r="1323" customFormat="false" ht="13.8" hidden="false" customHeight="false" outlineLevel="0" collapsed="false">
      <c r="A1323" s="0" t="n">
        <f aca="false">SUM(M$23:M1323)</f>
        <v>6.50839465173584</v>
      </c>
      <c r="B1323" s="0" t="n">
        <f aca="false">C1323*3600/1609.344</f>
        <v>69.0434973896595</v>
      </c>
      <c r="C1323" s="0" t="n">
        <f aca="false">G1323</f>
        <v>30.8652050730734</v>
      </c>
      <c r="D1323" s="0" t="n">
        <f aca="false">(C1323+C1322)/2</f>
        <v>30.8662108259553</v>
      </c>
      <c r="E1323" s="0" t="n">
        <f aca="false">F1323*$F$9</f>
        <v>7.66426944375961</v>
      </c>
      <c r="F1323" s="0" t="n">
        <f aca="false">(C1322-C1323)/0.5</f>
        <v>0.00402301152755058</v>
      </c>
      <c r="G1323" s="0" t="n">
        <f aca="false">G1322-L1322</f>
        <v>30.8652050730734</v>
      </c>
      <c r="H1323" s="0" t="n">
        <f aca="false">G1323*G1323</f>
        <v>952.660884202876</v>
      </c>
      <c r="I1323" s="0" t="n">
        <f aca="false">1000*COUNT(Q$24:Q1323)/N$16</f>
        <v>209.205020920502</v>
      </c>
      <c r="J1323" s="0" t="n">
        <f aca="false">$F$22*H1323+$E$22*G1323+$D$22</f>
        <v>734.935608125572</v>
      </c>
      <c r="K1323" s="0" t="n">
        <f aca="false">J1323/$F$9</f>
        <v>0.385771200398485</v>
      </c>
      <c r="L1323" s="0" t="n">
        <f aca="false">K1323*M1323</f>
        <v>0.00201145129366308</v>
      </c>
      <c r="M1323" s="0" t="n">
        <f aca="false">N1323</f>
        <v>0.00521410434886105</v>
      </c>
      <c r="N1323" s="0" t="n">
        <f aca="false">3600/(B1323*N$15)</f>
        <v>0.00521410434886105</v>
      </c>
      <c r="O1323" s="0" t="n">
        <f aca="false">ROUND(A1323*P$13,0)</f>
        <v>1627099</v>
      </c>
      <c r="P1323" s="0" t="n">
        <f aca="false">O1323-O1322</f>
        <v>1304</v>
      </c>
      <c r="Q1323" s="0" t="n">
        <f aca="false">F$9*(Q$23-P$13*1000/(P1323*N$16))*P$13/SUM(P$24:P1323)</f>
        <v>783.265853100638</v>
      </c>
      <c r="R1323" s="0" t="n">
        <f aca="false">F$9*((Q$23^2 - (P$13*1000/(P1323*N$16))^2)/2)/(1000*COUNT(Q$24:Q1323)/N$16)</f>
        <v>783.799345921659</v>
      </c>
    </row>
    <row r="1324" customFormat="false" ht="13.8" hidden="false" customHeight="false" outlineLevel="0" collapsed="false">
      <c r="A1324" s="0" t="n">
        <f aca="false">SUM(M$23:M1324)</f>
        <v>6.51360909590426</v>
      </c>
      <c r="B1324" s="0" t="n">
        <f aca="false">C1324*3600/1609.344</f>
        <v>69.038997901261</v>
      </c>
      <c r="C1324" s="0" t="n">
        <f aca="false">G1324</f>
        <v>30.8631936217797</v>
      </c>
      <c r="D1324" s="0" t="n">
        <f aca="false">(C1324+C1323)/2</f>
        <v>30.8641993474266</v>
      </c>
      <c r="E1324" s="0" t="n">
        <f aca="false">F1324*$F$9</f>
        <v>7.66406190091487</v>
      </c>
      <c r="F1324" s="0" t="n">
        <f aca="false">(C1323-C1324)/0.5</f>
        <v>0.00402290258732307</v>
      </c>
      <c r="G1324" s="0" t="n">
        <f aca="false">G1323-L1323</f>
        <v>30.8631936217797</v>
      </c>
      <c r="H1324" s="0" t="n">
        <f aca="false">G1324*G1324</f>
        <v>952.536720535466</v>
      </c>
      <c r="I1324" s="0" t="n">
        <f aca="false">1000*COUNT(Q$24:Q1324)/N$16</f>
        <v>209.365947859672</v>
      </c>
      <c r="J1324" s="0" t="n">
        <f aca="false">$F$22*H1324+$E$22*G1324+$D$22</f>
        <v>734.867814292808</v>
      </c>
      <c r="K1324" s="0" t="n">
        <f aca="false">J1324/$F$9</f>
        <v>0.385735615092839</v>
      </c>
      <c r="L1324" s="0" t="n">
        <f aca="false">K1324*M1324</f>
        <v>0.00201139682867392</v>
      </c>
      <c r="M1324" s="0" t="n">
        <f aca="false">N1324</f>
        <v>0.00521444416842302</v>
      </c>
      <c r="N1324" s="0" t="n">
        <f aca="false">3600/(B1324*N$15)</f>
        <v>0.00521444416842302</v>
      </c>
      <c r="O1324" s="0" t="n">
        <f aca="false">ROUND(A1324*P$13,0)</f>
        <v>1628402</v>
      </c>
      <c r="P1324" s="0" t="n">
        <f aca="false">O1324-O1323</f>
        <v>1303</v>
      </c>
      <c r="Q1324" s="0" t="n">
        <f aca="false">F$9*(Q$23-P$13*1000/(P1324*N$16))*P$13/SUM(P$24:P1324)</f>
        <v>775.708140931435</v>
      </c>
      <c r="R1324" s="0" t="n">
        <f aca="false">F$9*((Q$23^2 - (P$13*1000/(P1324*N$16))^2)/2)/(1000*COUNT(Q$24:Q1324)/N$16)</f>
        <v>776.546942894352</v>
      </c>
    </row>
    <row r="1325" customFormat="false" ht="13.8" hidden="false" customHeight="false" outlineLevel="0" collapsed="false">
      <c r="A1325" s="0" t="n">
        <f aca="false">SUM(M$23:M1325)</f>
        <v>6.51882387992734</v>
      </c>
      <c r="B1325" s="0" t="n">
        <f aca="false">C1325*3600/1609.344</f>
        <v>69.0344985346973</v>
      </c>
      <c r="C1325" s="0" t="n">
        <f aca="false">G1325</f>
        <v>30.8611822249511</v>
      </c>
      <c r="D1325" s="0" t="n">
        <f aca="false">(C1325+C1324)/2</f>
        <v>30.8621879233654</v>
      </c>
      <c r="E1325" s="0" t="n">
        <f aca="false">F1325*$F$9</f>
        <v>7.66385437760344</v>
      </c>
      <c r="F1325" s="0" t="n">
        <f aca="false">(C1324-C1325)/0.5</f>
        <v>0.0040227936573487</v>
      </c>
      <c r="G1325" s="0" t="n">
        <f aca="false">G1324-L1324</f>
        <v>30.8611822249511</v>
      </c>
      <c r="H1325" s="0" t="n">
        <f aca="false">G1325*G1325</f>
        <v>952.412568321636</v>
      </c>
      <c r="I1325" s="0" t="n">
        <f aca="false">1000*COUNT(Q$24:Q1325)/N$16</f>
        <v>209.526874798841</v>
      </c>
      <c r="J1325" s="0" t="n">
        <f aca="false">$F$22*H1325+$E$22*G1325+$D$22</f>
        <v>734.800026222012</v>
      </c>
      <c r="K1325" s="0" t="n">
        <f aca="false">J1325/$F$9</f>
        <v>0.385700032811678</v>
      </c>
      <c r="L1325" s="0" t="n">
        <f aca="false">K1325*M1325</f>
        <v>0.00201134236880733</v>
      </c>
      <c r="M1325" s="0" t="n">
        <f aca="false">N1325</f>
        <v>0.00521478402307886</v>
      </c>
      <c r="N1325" s="0" t="n">
        <f aca="false">3600/(B1325*N$15)</f>
        <v>0.00521478402307886</v>
      </c>
      <c r="O1325" s="0" t="n">
        <f aca="false">ROUND(A1325*P$13,0)</f>
        <v>1629706</v>
      </c>
      <c r="P1325" s="0" t="n">
        <f aca="false">O1325-O1324</f>
        <v>1304</v>
      </c>
      <c r="Q1325" s="0" t="n">
        <f aca="false">F$9*(Q$23-P$13*1000/(P1325*N$16))*P$13/SUM(P$24:P1325)</f>
        <v>782.011958992153</v>
      </c>
      <c r="R1325" s="0" t="n">
        <f aca="false">F$9*((Q$23^2 - (P$13*1000/(P1325*N$16))^2)/2)/(1000*COUNT(Q$24:Q1325)/N$16)</f>
        <v>782.595353070781</v>
      </c>
    </row>
    <row r="1326" customFormat="false" ht="13.8" hidden="false" customHeight="false" outlineLevel="0" collapsed="false">
      <c r="A1326" s="0" t="n">
        <f aca="false">SUM(M$23:M1326)</f>
        <v>6.52403900384017</v>
      </c>
      <c r="B1326" s="0" t="n">
        <f aca="false">C1326*3600/1609.344</f>
        <v>69.0299992899567</v>
      </c>
      <c r="C1326" s="0" t="n">
        <f aca="false">G1326</f>
        <v>30.8591708825823</v>
      </c>
      <c r="D1326" s="0" t="n">
        <f aca="false">(C1326+C1325)/2</f>
        <v>30.8601765537667</v>
      </c>
      <c r="E1326" s="0" t="n">
        <f aca="false">F1326*$F$9</f>
        <v>7.66364687379826</v>
      </c>
      <c r="F1326" s="0" t="n">
        <f aca="false">(C1325-C1326)/0.5</f>
        <v>0.00402268473761325</v>
      </c>
      <c r="G1326" s="0" t="n">
        <f aca="false">G1325-L1325</f>
        <v>30.8591708825823</v>
      </c>
      <c r="H1326" s="0" t="n">
        <f aca="false">G1326*G1326</f>
        <v>952.288427560413</v>
      </c>
      <c r="I1326" s="0" t="n">
        <f aca="false">1000*COUNT(Q$24:Q1326)/N$16</f>
        <v>209.687801738011</v>
      </c>
      <c r="J1326" s="0" t="n">
        <f aca="false">$F$22*H1326+$E$22*G1326+$D$22</f>
        <v>734.732243912691</v>
      </c>
      <c r="K1326" s="0" t="n">
        <f aca="false">J1326/$F$9</f>
        <v>0.385664453554743</v>
      </c>
      <c r="L1326" s="0" t="n">
        <f aca="false">K1326*M1326</f>
        <v>0.00201128791406358</v>
      </c>
      <c r="M1326" s="0" t="n">
        <f aca="false">N1326</f>
        <v>0.00521512391283447</v>
      </c>
      <c r="N1326" s="0" t="n">
        <f aca="false">3600/(B1326*N$15)</f>
        <v>0.00521512391283447</v>
      </c>
      <c r="O1326" s="0" t="n">
        <f aca="false">ROUND(A1326*P$13,0)</f>
        <v>1631010</v>
      </c>
      <c r="P1326" s="0" t="n">
        <f aca="false">O1326-O1325</f>
        <v>1304</v>
      </c>
      <c r="Q1326" s="0" t="n">
        <f aca="false">F$9*(Q$23-P$13*1000/(P1326*N$16))*P$13/SUM(P$24:P1326)</f>
        <v>781.386276492643</v>
      </c>
      <c r="R1326" s="0" t="n">
        <f aca="false">F$9*((Q$23^2 - (P$13*1000/(P1326*N$16))^2)/2)/(1000*COUNT(Q$24:Q1326)/N$16)</f>
        <v>781.994742669345</v>
      </c>
    </row>
    <row r="1327" customFormat="false" ht="13.8" hidden="false" customHeight="false" outlineLevel="0" collapsed="false">
      <c r="A1327" s="0" t="n">
        <f aca="false">SUM(M$23:M1327)</f>
        <v>6.52925446767787</v>
      </c>
      <c r="B1327" s="0" t="n">
        <f aca="false">C1327*3600/1609.344</f>
        <v>69.025500167028</v>
      </c>
      <c r="C1327" s="0" t="n">
        <f aca="false">G1327</f>
        <v>30.8571595946682</v>
      </c>
      <c r="D1327" s="0" t="n">
        <f aca="false">(C1327+C1326)/2</f>
        <v>30.8581652386252</v>
      </c>
      <c r="E1327" s="0" t="n">
        <f aca="false">F1327*$F$9</f>
        <v>7.66343938951286</v>
      </c>
      <c r="F1327" s="0" t="n">
        <f aca="false">(C1326-C1327)/0.5</f>
        <v>0.00402257582812382</v>
      </c>
      <c r="G1327" s="0" t="n">
        <f aca="false">G1326-L1326</f>
        <v>30.8571595946682</v>
      </c>
      <c r="H1327" s="0" t="n">
        <f aca="false">G1327*G1327</f>
        <v>952.164298250824</v>
      </c>
      <c r="I1327" s="0" t="n">
        <f aca="false">1000*COUNT(Q$24:Q1327)/N$16</f>
        <v>209.848728677181</v>
      </c>
      <c r="J1327" s="0" t="n">
        <f aca="false">$F$22*H1327+$E$22*G1327+$D$22</f>
        <v>734.664467364355</v>
      </c>
      <c r="K1327" s="0" t="n">
        <f aca="false">J1327/$F$9</f>
        <v>0.385628877321775</v>
      </c>
      <c r="L1327" s="0" t="n">
        <f aca="false">K1327*M1327</f>
        <v>0.00201123346444295</v>
      </c>
      <c r="M1327" s="0" t="n">
        <f aca="false">N1327</f>
        <v>0.0052154638376958</v>
      </c>
      <c r="N1327" s="0" t="n">
        <f aca="false">3600/(B1327*N$15)</f>
        <v>0.0052154638376958</v>
      </c>
      <c r="O1327" s="0" t="n">
        <f aca="false">ROUND(A1327*P$13,0)</f>
        <v>1632314</v>
      </c>
      <c r="P1327" s="0" t="n">
        <f aca="false">O1327-O1326</f>
        <v>1304</v>
      </c>
      <c r="Q1327" s="0" t="n">
        <f aca="false">F$9*(Q$23-P$13*1000/(P1327*N$16))*P$13/SUM(P$24:P1327)</f>
        <v>780.761594401418</v>
      </c>
      <c r="R1327" s="0" t="n">
        <f aca="false">F$9*((Q$23^2 - (P$13*1000/(P1327*N$16))^2)/2)/(1000*COUNT(Q$24:Q1327)/N$16)</f>
        <v>781.395053449507</v>
      </c>
    </row>
    <row r="1328" customFormat="false" ht="13.8" hidden="false" customHeight="false" outlineLevel="0" collapsed="false">
      <c r="A1328" s="0" t="n">
        <f aca="false">SUM(M$23:M1328)</f>
        <v>6.53447027147554</v>
      </c>
      <c r="B1328" s="0" t="n">
        <f aca="false">C1328*3600/1609.344</f>
        <v>69.0210011658996</v>
      </c>
      <c r="C1328" s="0" t="n">
        <f aca="false">G1328</f>
        <v>30.8551483612038</v>
      </c>
      <c r="D1328" s="0" t="n">
        <f aca="false">(C1328+C1327)/2</f>
        <v>30.856153977936</v>
      </c>
      <c r="E1328" s="0" t="n">
        <f aca="false">F1328*$F$9</f>
        <v>7.66323192476077</v>
      </c>
      <c r="F1328" s="0" t="n">
        <f aca="false">(C1327-C1328)/0.5</f>
        <v>0.00402246692888753</v>
      </c>
      <c r="G1328" s="0" t="n">
        <f aca="false">G1327-L1327</f>
        <v>30.8551483612038</v>
      </c>
      <c r="H1328" s="0" t="n">
        <f aca="false">G1328*G1328</f>
        <v>952.040180391895</v>
      </c>
      <c r="I1328" s="0" t="n">
        <f aca="false">1000*COUNT(Q$24:Q1328)/N$16</f>
        <v>210.00965561635</v>
      </c>
      <c r="J1328" s="0" t="n">
        <f aca="false">$F$22*H1328+$E$22*G1328+$D$22</f>
        <v>734.59669657651</v>
      </c>
      <c r="K1328" s="0" t="n">
        <f aca="false">J1328/$F$9</f>
        <v>0.385593304112518</v>
      </c>
      <c r="L1328" s="0" t="n">
        <f aca="false">K1328*M1328</f>
        <v>0.00201117901994572</v>
      </c>
      <c r="M1328" s="0" t="n">
        <f aca="false">N1328</f>
        <v>0.00521580379766878</v>
      </c>
      <c r="N1328" s="0" t="n">
        <f aca="false">3600/(B1328*N$15)</f>
        <v>0.00521580379766878</v>
      </c>
      <c r="O1328" s="0" t="n">
        <f aca="false">ROUND(A1328*P$13,0)</f>
        <v>1633618</v>
      </c>
      <c r="P1328" s="0" t="n">
        <f aca="false">O1328-O1327</f>
        <v>1304</v>
      </c>
      <c r="Q1328" s="0" t="n">
        <f aca="false">F$9*(Q$23-P$13*1000/(P1328*N$16))*P$13/SUM(P$24:P1328)</f>
        <v>780.137910321054</v>
      </c>
      <c r="R1328" s="0" t="n">
        <f aca="false">F$9*((Q$23^2 - (P$13*1000/(P1328*N$16))^2)/2)/(1000*COUNT(Q$24:Q1328)/N$16)</f>
        <v>780.796283293607</v>
      </c>
    </row>
    <row r="1329" customFormat="false" ht="13.8" hidden="false" customHeight="false" outlineLevel="0" collapsed="false">
      <c r="A1329" s="0" t="n">
        <f aca="false">SUM(M$23:M1329)</f>
        <v>6.5396864152683</v>
      </c>
      <c r="B1329" s="0" t="n">
        <f aca="false">C1329*3600/1609.344</f>
        <v>69.0165022865601</v>
      </c>
      <c r="C1329" s="0" t="n">
        <f aca="false">G1329</f>
        <v>30.8531371821838</v>
      </c>
      <c r="D1329" s="0" t="n">
        <f aca="false">(C1329+C1328)/2</f>
        <v>30.8541427716938</v>
      </c>
      <c r="E1329" s="0" t="n">
        <f aca="false">F1329*$F$9</f>
        <v>7.66302447951494</v>
      </c>
      <c r="F1329" s="0" t="n">
        <f aca="false">(C1328-C1329)/0.5</f>
        <v>0.00402235803989015</v>
      </c>
      <c r="G1329" s="0" t="n">
        <f aca="false">G1328-L1328</f>
        <v>30.8531371821838</v>
      </c>
      <c r="H1329" s="0" t="n">
        <f aca="false">G1329*G1329</f>
        <v>951.916073982653</v>
      </c>
      <c r="I1329" s="0" t="n">
        <f aca="false">1000*COUNT(Q$24:Q1329)/N$16</f>
        <v>210.17058255552</v>
      </c>
      <c r="J1329" s="0" t="n">
        <f aca="false">$F$22*H1329+$E$22*G1329+$D$22</f>
        <v>734.528931548667</v>
      </c>
      <c r="K1329" s="0" t="n">
        <f aca="false">J1329/$F$9</f>
        <v>0.385557733926712</v>
      </c>
      <c r="L1329" s="0" t="n">
        <f aca="false">K1329*M1329</f>
        <v>0.00201112458057217</v>
      </c>
      <c r="M1329" s="0" t="n">
        <f aca="false">N1329</f>
        <v>0.00521614379275933</v>
      </c>
      <c r="N1329" s="0" t="n">
        <f aca="false">3600/(B1329*N$15)</f>
        <v>0.00521614379275933</v>
      </c>
      <c r="O1329" s="0" t="n">
        <f aca="false">ROUND(A1329*P$13,0)</f>
        <v>1634922</v>
      </c>
      <c r="P1329" s="0" t="n">
        <f aca="false">O1329-O1328</f>
        <v>1304</v>
      </c>
      <c r="Q1329" s="0" t="n">
        <f aca="false">F$9*(Q$23-P$13*1000/(P1329*N$16))*P$13/SUM(P$24:P1329)</f>
        <v>779.515221861782</v>
      </c>
      <c r="R1329" s="0" t="n">
        <f aca="false">F$9*((Q$23^2 - (P$13*1000/(P1329*N$16))^2)/2)/(1000*COUNT(Q$24:Q1329)/N$16)</f>
        <v>780.198430090472</v>
      </c>
    </row>
    <row r="1330" customFormat="false" ht="13.8" hidden="false" customHeight="false" outlineLevel="0" collapsed="false">
      <c r="A1330" s="0" t="n">
        <f aca="false">SUM(M$23:M1330)</f>
        <v>6.54490289909127</v>
      </c>
      <c r="B1330" s="0" t="n">
        <f aca="false">C1330*3600/1609.344</f>
        <v>69.0120035289979</v>
      </c>
      <c r="C1330" s="0" t="n">
        <f aca="false">G1330</f>
        <v>30.8511260576032</v>
      </c>
      <c r="D1330" s="0" t="n">
        <f aca="false">(C1330+C1329)/2</f>
        <v>30.8521316198935</v>
      </c>
      <c r="E1330" s="0" t="n">
        <f aca="false">F1330*$F$9</f>
        <v>7.66281705380242</v>
      </c>
      <c r="F1330" s="0" t="n">
        <f aca="false">(C1329-C1330)/0.5</f>
        <v>0.00402224916114591</v>
      </c>
      <c r="G1330" s="0" t="n">
        <f aca="false">G1329-L1329</f>
        <v>30.8511260576032</v>
      </c>
      <c r="H1330" s="0" t="n">
        <f aca="false">G1330*G1330</f>
        <v>951.791979022125</v>
      </c>
      <c r="I1330" s="0" t="n">
        <f aca="false">1000*COUNT(Q$24:Q1330)/N$16</f>
        <v>210.331509494689</v>
      </c>
      <c r="J1330" s="0" t="n">
        <f aca="false">$F$22*H1330+$E$22*G1330+$D$22</f>
        <v>734.461172280334</v>
      </c>
      <c r="K1330" s="0" t="n">
        <f aca="false">J1330/$F$9</f>
        <v>0.385522166764101</v>
      </c>
      <c r="L1330" s="0" t="n">
        <f aca="false">K1330*M1330</f>
        <v>0.00201107014632258</v>
      </c>
      <c r="M1330" s="0" t="n">
        <f aca="false">N1330</f>
        <v>0.00521648382297339</v>
      </c>
      <c r="N1330" s="0" t="n">
        <f aca="false">3600/(B1330*N$15)</f>
        <v>0.00521648382297339</v>
      </c>
      <c r="O1330" s="0" t="n">
        <f aca="false">ROUND(A1330*P$13,0)</f>
        <v>1636226</v>
      </c>
      <c r="P1330" s="0" t="n">
        <f aca="false">O1330-O1329</f>
        <v>1304</v>
      </c>
      <c r="Q1330" s="0" t="n">
        <f aca="false">F$9*(Q$23-P$13*1000/(P1330*N$16))*P$13/SUM(P$24:P1330)</f>
        <v>778.893526641457</v>
      </c>
      <c r="R1330" s="0" t="n">
        <f aca="false">F$9*((Q$23^2 - (P$13*1000/(P1330*N$16))^2)/2)/(1000*COUNT(Q$24:Q1330)/N$16)</f>
        <v>779.601491735391</v>
      </c>
    </row>
    <row r="1331" customFormat="false" ht="13.8" hidden="false" customHeight="false" outlineLevel="0" collapsed="false">
      <c r="A1331" s="0" t="n">
        <f aca="false">SUM(M$23:M1331)</f>
        <v>6.55011972297959</v>
      </c>
      <c r="B1331" s="0" t="n">
        <f aca="false">C1331*3600/1609.344</f>
        <v>69.0075048932018</v>
      </c>
      <c r="C1331" s="0" t="n">
        <f aca="false">G1331</f>
        <v>30.8491149874569</v>
      </c>
      <c r="D1331" s="0" t="n">
        <f aca="false">(C1331+C1330)/2</f>
        <v>30.8501205225301</v>
      </c>
      <c r="E1331" s="0" t="n">
        <f aca="false">F1331*$F$9</f>
        <v>7.66260964760968</v>
      </c>
      <c r="F1331" s="0" t="n">
        <f aca="false">(C1330-C1331)/0.5</f>
        <v>0.00402214029264769</v>
      </c>
      <c r="G1331" s="0" t="n">
        <f aca="false">G1330-L1330</f>
        <v>30.8491149874569</v>
      </c>
      <c r="H1331" s="0" t="n">
        <f aca="false">G1331*G1331</f>
        <v>951.667895509339</v>
      </c>
      <c r="I1331" s="0" t="n">
        <f aca="false">1000*COUNT(Q$24:Q1331)/N$16</f>
        <v>210.492436433859</v>
      </c>
      <c r="J1331" s="0" t="n">
        <f aca="false">$F$22*H1331+$E$22*G1331+$D$22</f>
        <v>734.393418771019</v>
      </c>
      <c r="K1331" s="0" t="n">
        <f aca="false">J1331/$F$9</f>
        <v>0.385486602624426</v>
      </c>
      <c r="L1331" s="0" t="n">
        <f aca="false">K1331*M1331</f>
        <v>0.00201101571719723</v>
      </c>
      <c r="M1331" s="0" t="n">
        <f aca="false">N1331</f>
        <v>0.0052168238883169</v>
      </c>
      <c r="N1331" s="0" t="n">
        <f aca="false">3600/(B1331*N$15)</f>
        <v>0.0052168238883169</v>
      </c>
      <c r="O1331" s="0" t="n">
        <f aca="false">ROUND(A1331*P$13,0)</f>
        <v>1637530</v>
      </c>
      <c r="P1331" s="0" t="n">
        <f aca="false">O1331-O1330</f>
        <v>1304</v>
      </c>
      <c r="Q1331" s="0" t="n">
        <f aca="false">F$9*(Q$23-P$13*1000/(P1331*N$16))*P$13/SUM(P$24:P1331)</f>
        <v>778.272822285526</v>
      </c>
      <c r="R1331" s="0" t="n">
        <f aca="false">F$9*((Q$23^2 - (P$13*1000/(P1331*N$16))^2)/2)/(1000*COUNT(Q$24:Q1331)/N$16)</f>
        <v>779.005466130089</v>
      </c>
    </row>
    <row r="1332" customFormat="false" ht="13.8" hidden="false" customHeight="false" outlineLevel="0" collapsed="false">
      <c r="A1332" s="0" t="n">
        <f aca="false">SUM(M$23:M1332)</f>
        <v>6.55533688696838</v>
      </c>
      <c r="B1332" s="0" t="n">
        <f aca="false">C1332*3600/1609.344</f>
        <v>69.0030063791601</v>
      </c>
      <c r="C1332" s="0" t="n">
        <f aca="false">G1332</f>
        <v>30.8471039717397</v>
      </c>
      <c r="D1332" s="0" t="n">
        <f aca="false">(C1332+C1331)/2</f>
        <v>30.8481094795983</v>
      </c>
      <c r="E1332" s="0" t="n">
        <f aca="false">F1332*$F$9</f>
        <v>7.66240226093673</v>
      </c>
      <c r="F1332" s="0" t="n">
        <f aca="false">(C1331-C1332)/0.5</f>
        <v>0.0040220314343955</v>
      </c>
      <c r="G1332" s="0" t="n">
        <f aca="false">G1331-L1331</f>
        <v>30.8471039717397</v>
      </c>
      <c r="H1332" s="0" t="n">
        <f aca="false">G1332*G1332</f>
        <v>951.54382344332</v>
      </c>
      <c r="I1332" s="0" t="n">
        <f aca="false">1000*COUNT(Q$24:Q1332)/N$16</f>
        <v>210.653363373029</v>
      </c>
      <c r="J1332" s="0" t="n">
        <f aca="false">$F$22*H1332+$E$22*G1332+$D$22</f>
        <v>734.325671020231</v>
      </c>
      <c r="K1332" s="0" t="n">
        <f aca="false">J1332/$F$9</f>
        <v>0.385451041507429</v>
      </c>
      <c r="L1332" s="0" t="n">
        <f aca="false">K1332*M1332</f>
        <v>0.00201096129319639</v>
      </c>
      <c r="M1332" s="0" t="n">
        <f aca="false">N1332</f>
        <v>0.00521716398879579</v>
      </c>
      <c r="N1332" s="0" t="n">
        <f aca="false">3600/(B1332*N$15)</f>
        <v>0.00521716398879579</v>
      </c>
      <c r="O1332" s="0" t="n">
        <f aca="false">ROUND(A1332*P$13,0)</f>
        <v>1638834</v>
      </c>
      <c r="P1332" s="0" t="n">
        <f aca="false">O1332-O1331</f>
        <v>1304</v>
      </c>
      <c r="Q1332" s="0" t="n">
        <f aca="false">F$9*(Q$23-P$13*1000/(P1332*N$16))*P$13/SUM(P$24:P1332)</f>
        <v>777.653106427001</v>
      </c>
      <c r="R1332" s="0" t="n">
        <f aca="false">F$9*((Q$23^2 - (P$13*1000/(P1332*N$16))^2)/2)/(1000*COUNT(Q$24:Q1332)/N$16)</f>
        <v>778.410351182702</v>
      </c>
    </row>
    <row r="1333" customFormat="false" ht="13.8" hidden="false" customHeight="false" outlineLevel="0" collapsed="false">
      <c r="A1333" s="0" t="n">
        <f aca="false">SUM(M$23:M1333)</f>
        <v>6.5605543910928</v>
      </c>
      <c r="B1333" s="0" t="n">
        <f aca="false">C1333*3600/1609.344</f>
        <v>68.9985079868614</v>
      </c>
      <c r="C1333" s="0" t="n">
        <f aca="false">G1333</f>
        <v>30.8450930104465</v>
      </c>
      <c r="D1333" s="0" t="n">
        <f aca="false">(C1333+C1332)/2</f>
        <v>30.8460984910931</v>
      </c>
      <c r="E1333" s="0" t="n">
        <f aca="false">F1333*$F$9</f>
        <v>7.66219489378355</v>
      </c>
      <c r="F1333" s="0" t="n">
        <f aca="false">(C1332-C1333)/0.5</f>
        <v>0.00402192258638934</v>
      </c>
      <c r="G1333" s="0" t="n">
        <f aca="false">G1332-L1332</f>
        <v>30.8450930104465</v>
      </c>
      <c r="H1333" s="0" t="n">
        <f aca="false">G1333*G1333</f>
        <v>951.419762823097</v>
      </c>
      <c r="I1333" s="0" t="n">
        <f aca="false">1000*COUNT(Q$24:Q1333)/N$16</f>
        <v>210.814290312198</v>
      </c>
      <c r="J1333" s="0" t="n">
        <f aca="false">$F$22*H1333+$E$22*G1333+$D$22</f>
        <v>734.257929027478</v>
      </c>
      <c r="K1333" s="0" t="n">
        <f aca="false">J1333/$F$9</f>
        <v>0.385415483412852</v>
      </c>
      <c r="L1333" s="0" t="n">
        <f aca="false">K1333*M1333</f>
        <v>0.00201090687432034</v>
      </c>
      <c r="M1333" s="0" t="n">
        <f aca="false">N1333</f>
        <v>0.005217504124416</v>
      </c>
      <c r="N1333" s="0" t="n">
        <f aca="false">3600/(B1333*N$15)</f>
        <v>0.005217504124416</v>
      </c>
      <c r="O1333" s="0" t="n">
        <f aca="false">ROUND(A1333*P$13,0)</f>
        <v>1640139</v>
      </c>
      <c r="P1333" s="0" t="n">
        <f aca="false">O1333-O1332</f>
        <v>1305</v>
      </c>
      <c r="Q1333" s="0" t="n">
        <f aca="false">F$9*(Q$23-P$13*1000/(P1333*N$16))*P$13/SUM(P$24:P1333)</f>
        <v>783.904228881171</v>
      </c>
      <c r="R1333" s="0" t="n">
        <f aca="false">F$9*((Q$23^2 - (P$13*1000/(P1333*N$16))^2)/2)/(1000*COUNT(Q$24:Q1333)/N$16)</f>
        <v>784.405225671128</v>
      </c>
    </row>
    <row r="1334" customFormat="false" ht="13.8" hidden="false" customHeight="false" outlineLevel="0" collapsed="false">
      <c r="A1334" s="0" t="n">
        <f aca="false">SUM(M$23:M1334)</f>
        <v>6.56577223538798</v>
      </c>
      <c r="B1334" s="0" t="n">
        <f aca="false">C1334*3600/1609.344</f>
        <v>68.9940097162943</v>
      </c>
      <c r="C1334" s="0" t="n">
        <f aca="false">G1334</f>
        <v>30.8430821035722</v>
      </c>
      <c r="D1334" s="0" t="n">
        <f aca="false">(C1334+C1333)/2</f>
        <v>30.8440875570094</v>
      </c>
      <c r="E1334" s="0" t="n">
        <f aca="false">F1334*$F$9</f>
        <v>7.66198754617723</v>
      </c>
      <c r="F1334" s="0" t="n">
        <f aca="false">(C1333-C1334)/0.5</f>
        <v>0.00402181374864341</v>
      </c>
      <c r="G1334" s="0" t="n">
        <f aca="false">G1333-L1333</f>
        <v>30.8430821035722</v>
      </c>
      <c r="H1334" s="0" t="n">
        <f aca="false">G1334*G1334</f>
        <v>951.295713647695</v>
      </c>
      <c r="I1334" s="0" t="n">
        <f aca="false">1000*COUNT(Q$24:Q1334)/N$16</f>
        <v>210.975217251368</v>
      </c>
      <c r="J1334" s="0" t="n">
        <f aca="false">$F$22*H1334+$E$22*G1334+$D$22</f>
        <v>734.19019279227</v>
      </c>
      <c r="K1334" s="0" t="n">
        <f aca="false">J1334/$F$9</f>
        <v>0.385379928340438</v>
      </c>
      <c r="L1334" s="0" t="n">
        <f aca="false">K1334*M1334</f>
        <v>0.00201085246056937</v>
      </c>
      <c r="M1334" s="0" t="n">
        <f aca="false">N1334</f>
        <v>0.00521784429518348</v>
      </c>
      <c r="N1334" s="0" t="n">
        <f aca="false">3600/(B1334*N$15)</f>
        <v>0.00521784429518348</v>
      </c>
      <c r="O1334" s="0" t="n">
        <f aca="false">ROUND(A1334*P$13,0)</f>
        <v>1641443</v>
      </c>
      <c r="P1334" s="0" t="n">
        <f aca="false">O1334-O1333</f>
        <v>1304</v>
      </c>
      <c r="Q1334" s="0" t="n">
        <f aca="false">F$9*(Q$23-P$13*1000/(P1334*N$16))*P$13/SUM(P$24:P1334)</f>
        <v>776.416157417209</v>
      </c>
      <c r="R1334" s="0" t="n">
        <f aca="false">F$9*((Q$23^2 - (P$13*1000/(P1334*N$16))^2)/2)/(1000*COUNT(Q$24:Q1334)/N$16)</f>
        <v>777.22284492613</v>
      </c>
    </row>
    <row r="1335" customFormat="false" ht="13.8" hidden="false" customHeight="false" outlineLevel="0" collapsed="false">
      <c r="A1335" s="0" t="n">
        <f aca="false">SUM(M$23:M1335)</f>
        <v>6.57099041988909</v>
      </c>
      <c r="B1335" s="0" t="n">
        <f aca="false">C1335*3600/1609.344</f>
        <v>68.9895115674473</v>
      </c>
      <c r="C1335" s="0" t="n">
        <f aca="false">G1335</f>
        <v>30.8410712511116</v>
      </c>
      <c r="D1335" s="0" t="n">
        <f aca="false">(C1335+C1334)/2</f>
        <v>30.8420766773419</v>
      </c>
      <c r="E1335" s="0" t="n">
        <f aca="false">F1335*$F$9</f>
        <v>7.66178021807716</v>
      </c>
      <c r="F1335" s="0" t="n">
        <f aca="false">(C1334-C1335)/0.5</f>
        <v>0.0040217049211364</v>
      </c>
      <c r="G1335" s="0" t="n">
        <f aca="false">G1334-L1334</f>
        <v>30.8410712511116</v>
      </c>
      <c r="H1335" s="0" t="n">
        <f aca="false">G1335*G1335</f>
        <v>951.171675916144</v>
      </c>
      <c r="I1335" s="0" t="n">
        <f aca="false">1000*COUNT(Q$24:Q1335)/N$16</f>
        <v>211.136144190537</v>
      </c>
      <c r="J1335" s="0" t="n">
        <f aca="false">$F$22*H1335+$E$22*G1335+$D$22</f>
        <v>734.122462314115</v>
      </c>
      <c r="K1335" s="0" t="n">
        <f aca="false">J1335/$F$9</f>
        <v>0.385344376289928</v>
      </c>
      <c r="L1335" s="0" t="n">
        <f aca="false">K1335*M1335</f>
        <v>0.00201079805194376</v>
      </c>
      <c r="M1335" s="0" t="n">
        <f aca="false">N1335</f>
        <v>0.00521818450110417</v>
      </c>
      <c r="N1335" s="0" t="n">
        <f aca="false">3600/(B1335*N$15)</f>
        <v>0.00521818450110417</v>
      </c>
      <c r="O1335" s="0" t="n">
        <f aca="false">ROUND(A1335*P$13,0)</f>
        <v>1642748</v>
      </c>
      <c r="P1335" s="0" t="n">
        <f aca="false">O1335-O1334</f>
        <v>1305</v>
      </c>
      <c r="Q1335" s="0" t="n">
        <f aca="false">F$9*(Q$23-P$13*1000/(P1335*N$16))*P$13/SUM(P$24:P1335)</f>
        <v>782.658327979612</v>
      </c>
      <c r="R1335" s="0" t="n">
        <f aca="false">F$9*((Q$23^2 - (P$13*1000/(P1335*N$16))^2)/2)/(1000*COUNT(Q$24:Q1335)/N$16)</f>
        <v>783.209485997849</v>
      </c>
    </row>
    <row r="1336" customFormat="false" ht="13.8" hidden="false" customHeight="false" outlineLevel="0" collapsed="false">
      <c r="A1336" s="0" t="n">
        <f aca="false">SUM(M$23:M1336)</f>
        <v>6.57620894463127</v>
      </c>
      <c r="B1336" s="0" t="n">
        <f aca="false">C1336*3600/1609.344</f>
        <v>68.9850135403089</v>
      </c>
      <c r="C1336" s="0" t="n">
        <f aca="false">G1336</f>
        <v>30.8390604530597</v>
      </c>
      <c r="D1336" s="0" t="n">
        <f aca="false">(C1336+C1335)/2</f>
        <v>30.8400658520857</v>
      </c>
      <c r="E1336" s="0" t="n">
        <f aca="false">F1336*$F$9</f>
        <v>7.66157290952394</v>
      </c>
      <c r="F1336" s="0" t="n">
        <f aca="false">(C1335-C1336)/0.5</f>
        <v>0.00402159610388964</v>
      </c>
      <c r="G1336" s="0" t="n">
        <f aca="false">G1335-L1335</f>
        <v>30.8390604530597</v>
      </c>
      <c r="H1336" s="0" t="n">
        <f aca="false">G1336*G1336</f>
        <v>951.04764962747</v>
      </c>
      <c r="I1336" s="0" t="n">
        <f aca="false">1000*COUNT(Q$24:Q1336)/N$16</f>
        <v>211.297071129707</v>
      </c>
      <c r="J1336" s="0" t="n">
        <f aca="false">$F$22*H1336+$E$22*G1336+$D$22</f>
        <v>734.054737592523</v>
      </c>
      <c r="K1336" s="0" t="n">
        <f aca="false">J1336/$F$9</f>
        <v>0.385308827261066</v>
      </c>
      <c r="L1336" s="0" t="n">
        <f aca="false">K1336*M1336</f>
        <v>0.00201074364844377</v>
      </c>
      <c r="M1336" s="0" t="n">
        <f aca="false">N1336</f>
        <v>0.005218524742184</v>
      </c>
      <c r="N1336" s="0" t="n">
        <f aca="false">3600/(B1336*N$15)</f>
        <v>0.005218524742184</v>
      </c>
      <c r="O1336" s="0" t="n">
        <f aca="false">ROUND(A1336*P$13,0)</f>
        <v>1644052</v>
      </c>
      <c r="P1336" s="0" t="n">
        <f aca="false">O1336-O1335</f>
        <v>1304</v>
      </c>
      <c r="Q1336" s="0" t="n">
        <f aca="false">F$9*(Q$23-P$13*1000/(P1336*N$16))*P$13/SUM(P$24:P1336)</f>
        <v>775.183137184892</v>
      </c>
      <c r="R1336" s="0" t="n">
        <f aca="false">F$9*((Q$23^2 - (P$13*1000/(P1336*N$16))^2)/2)/(1000*COUNT(Q$24:Q1336)/N$16)</f>
        <v>776.038956358078</v>
      </c>
    </row>
    <row r="1337" customFormat="false" ht="13.8" hidden="false" customHeight="false" outlineLevel="0" collapsed="false">
      <c r="A1337" s="0" t="n">
        <f aca="false">SUM(M$23:M1337)</f>
        <v>6.5814278096497</v>
      </c>
      <c r="B1337" s="0" t="n">
        <f aca="false">C1337*3600/1609.344</f>
        <v>68.9805156348677</v>
      </c>
      <c r="C1337" s="0" t="n">
        <f aca="false">G1337</f>
        <v>30.8370497094112</v>
      </c>
      <c r="D1337" s="0" t="n">
        <f aca="false">(C1337+C1336)/2</f>
        <v>30.8380550812355</v>
      </c>
      <c r="E1337" s="0" t="n">
        <f aca="false">F1337*$F$9</f>
        <v>7.6613656204905</v>
      </c>
      <c r="F1337" s="0" t="n">
        <f aca="false">(C1336-C1337)/0.5</f>
        <v>0.00402148729688889</v>
      </c>
      <c r="G1337" s="0" t="n">
        <f aca="false">G1336-L1336</f>
        <v>30.8370497094112</v>
      </c>
      <c r="H1337" s="0" t="n">
        <f aca="false">G1337*G1337</f>
        <v>950.9236347807</v>
      </c>
      <c r="I1337" s="0" t="n">
        <f aca="false">1000*COUNT(Q$24:Q1337)/N$16</f>
        <v>211.457998068877</v>
      </c>
      <c r="J1337" s="0" t="n">
        <f aca="false">$F$22*H1337+$E$22*G1337+$D$22</f>
        <v>733.987018627001</v>
      </c>
      <c r="K1337" s="0" t="n">
        <f aca="false">J1337/$F$9</f>
        <v>0.385273281253592</v>
      </c>
      <c r="L1337" s="0" t="n">
        <f aca="false">K1337*M1337</f>
        <v>0.0020106892500697</v>
      </c>
      <c r="M1337" s="0" t="n">
        <f aca="false">N1337</f>
        <v>0.00521886501842892</v>
      </c>
      <c r="N1337" s="0" t="n">
        <f aca="false">3600/(B1337*N$15)</f>
        <v>0.00521886501842892</v>
      </c>
      <c r="O1337" s="0" t="n">
        <f aca="false">ROUND(A1337*P$13,0)</f>
        <v>1645357</v>
      </c>
      <c r="P1337" s="0" t="n">
        <f aca="false">O1337-O1336</f>
        <v>1305</v>
      </c>
      <c r="Q1337" s="0" t="n">
        <f aca="false">F$9*(Q$23-P$13*1000/(P1337*N$16))*P$13/SUM(P$24:P1337)</f>
        <v>781.416381147468</v>
      </c>
      <c r="R1337" s="0" t="n">
        <f aca="false">F$9*((Q$23^2 - (P$13*1000/(P1337*N$16))^2)/2)/(1000*COUNT(Q$24:Q1337)/N$16)</f>
        <v>782.017386323575</v>
      </c>
    </row>
    <row r="1338" customFormat="false" ht="13.8" hidden="false" customHeight="false" outlineLevel="0" collapsed="false">
      <c r="A1338" s="0" t="n">
        <f aca="false">SUM(M$23:M1338)</f>
        <v>6.58664701497955</v>
      </c>
      <c r="B1338" s="0" t="n">
        <f aca="false">C1338*3600/1609.344</f>
        <v>68.9760178511121</v>
      </c>
      <c r="C1338" s="0" t="n">
        <f aca="false">G1338</f>
        <v>30.8350390201612</v>
      </c>
      <c r="D1338" s="0" t="n">
        <f aca="false">(C1338+C1337)/2</f>
        <v>30.8360443647862</v>
      </c>
      <c r="E1338" s="0" t="n">
        <f aca="false">F1338*$F$9</f>
        <v>7.66115835099038</v>
      </c>
      <c r="F1338" s="0" t="n">
        <f aca="false">(C1337-C1338)/0.5</f>
        <v>0.00402137850014128</v>
      </c>
      <c r="G1338" s="0" t="n">
        <f aca="false">G1337-L1337</f>
        <v>30.8350390201612</v>
      </c>
      <c r="H1338" s="0" t="n">
        <f aca="false">G1338*G1338</f>
        <v>950.799631374862</v>
      </c>
      <c r="I1338" s="0" t="n">
        <f aca="false">1000*COUNT(Q$24:Q1338)/N$16</f>
        <v>211.618925008046</v>
      </c>
      <c r="J1338" s="0" t="n">
        <f aca="false">$F$22*H1338+$E$22*G1338+$D$22</f>
        <v>733.919305417059</v>
      </c>
      <c r="K1338" s="0" t="n">
        <f aca="false">J1338/$F$9</f>
        <v>0.385237738267249</v>
      </c>
      <c r="L1338" s="0" t="n">
        <f aca="false">K1338*M1338</f>
        <v>0.00201063485682182</v>
      </c>
      <c r="M1338" s="0" t="n">
        <f aca="false">N1338</f>
        <v>0.00521920532984488</v>
      </c>
      <c r="N1338" s="0" t="n">
        <f aca="false">3600/(B1338*N$15)</f>
        <v>0.00521920532984488</v>
      </c>
      <c r="O1338" s="0" t="n">
        <f aca="false">ROUND(A1338*P$13,0)</f>
        <v>1646662</v>
      </c>
      <c r="P1338" s="0" t="n">
        <f aca="false">O1338-O1337</f>
        <v>1305</v>
      </c>
      <c r="Q1338" s="0" t="n">
        <f aca="false">F$9*(Q$23-P$13*1000/(P1338*N$16))*P$13/SUM(P$24:P1338)</f>
        <v>780.796647372152</v>
      </c>
      <c r="R1338" s="0" t="n">
        <f aca="false">F$9*((Q$23^2 - (P$13*1000/(P1338*N$16))^2)/2)/(1000*COUNT(Q$24:Q1338)/N$16)</f>
        <v>781.422696295953</v>
      </c>
    </row>
    <row r="1339" customFormat="false" ht="13.8" hidden="false" customHeight="false" outlineLevel="0" collapsed="false">
      <c r="A1339" s="0" t="n">
        <f aca="false">SUM(M$23:M1339)</f>
        <v>6.59186656065598</v>
      </c>
      <c r="B1339" s="0" t="n">
        <f aca="false">C1339*3600/1609.344</f>
        <v>68.9715201890308</v>
      </c>
      <c r="C1339" s="0" t="n">
        <f aca="false">G1339</f>
        <v>30.8330283853043</v>
      </c>
      <c r="D1339" s="0" t="n">
        <f aca="false">(C1339+C1338)/2</f>
        <v>30.8340337027328</v>
      </c>
      <c r="E1339" s="0" t="n">
        <f aca="false">F1339*$F$9</f>
        <v>7.66095110102357</v>
      </c>
      <c r="F1339" s="0" t="n">
        <f aca="false">(C1338-C1339)/0.5</f>
        <v>0.0040212697136468</v>
      </c>
      <c r="G1339" s="0" t="n">
        <f aca="false">G1338-L1338</f>
        <v>30.8330283853043</v>
      </c>
      <c r="H1339" s="0" t="n">
        <f aca="false">G1339*G1339</f>
        <v>950.675639408983</v>
      </c>
      <c r="I1339" s="0" t="n">
        <f aca="false">1000*COUNT(Q$24:Q1339)/N$16</f>
        <v>211.779851947216</v>
      </c>
      <c r="J1339" s="0" t="n">
        <f aca="false">$F$22*H1339+$E$22*G1339+$D$22</f>
        <v>733.851597962205</v>
      </c>
      <c r="K1339" s="0" t="n">
        <f aca="false">J1339/$F$9</f>
        <v>0.38520219830178</v>
      </c>
      <c r="L1339" s="0" t="n">
        <f aca="false">K1339*M1339</f>
        <v>0.0020105804687004</v>
      </c>
      <c r="M1339" s="0" t="n">
        <f aca="false">N1339</f>
        <v>0.00521954567643782</v>
      </c>
      <c r="N1339" s="0" t="n">
        <f aca="false">3600/(B1339*N$15)</f>
        <v>0.00521954567643782</v>
      </c>
      <c r="O1339" s="0" t="n">
        <f aca="false">ROUND(A1339*P$13,0)</f>
        <v>1647967</v>
      </c>
      <c r="P1339" s="0" t="n">
        <f aca="false">O1339-O1338</f>
        <v>1305</v>
      </c>
      <c r="Q1339" s="0" t="n">
        <f aca="false">F$9*(Q$23-P$13*1000/(P1339*N$16))*P$13/SUM(P$24:P1339)</f>
        <v>780.177895827568</v>
      </c>
      <c r="R1339" s="0" t="n">
        <f aca="false">F$9*((Q$23^2 - (P$13*1000/(P1339*N$16))^2)/2)/(1000*COUNT(Q$24:Q1339)/N$16)</f>
        <v>780.828910052567</v>
      </c>
    </row>
    <row r="1340" customFormat="false" ht="13.8" hidden="false" customHeight="false" outlineLevel="0" collapsed="false">
      <c r="A1340" s="0" t="n">
        <f aca="false">SUM(M$23:M1340)</f>
        <v>6.5970864467142</v>
      </c>
      <c r="B1340" s="0" t="n">
        <f aca="false">C1340*3600/1609.344</f>
        <v>68.9670226486123</v>
      </c>
      <c r="C1340" s="0" t="n">
        <f aca="false">G1340</f>
        <v>30.8310178048356</v>
      </c>
      <c r="D1340" s="0" t="n">
        <f aca="false">(C1340+C1339)/2</f>
        <v>30.83202309507</v>
      </c>
      <c r="E1340" s="0" t="n">
        <f aca="false">F1340*$F$9</f>
        <v>7.66074387057655</v>
      </c>
      <c r="F1340" s="0" t="n">
        <f aca="false">(C1339-C1340)/0.5</f>
        <v>0.00402116093739835</v>
      </c>
      <c r="G1340" s="0" t="n">
        <f aca="false">G1339-L1339</f>
        <v>30.8310178048356</v>
      </c>
      <c r="H1340" s="0" t="n">
        <f aca="false">G1340*G1340</f>
        <v>950.551658882093</v>
      </c>
      <c r="I1340" s="0" t="n">
        <f aca="false">1000*COUNT(Q$24:Q1340)/N$16</f>
        <v>211.940778886386</v>
      </c>
      <c r="J1340" s="0" t="n">
        <f aca="false">$F$22*H1340+$E$22*G1340+$D$22</f>
        <v>733.78389626195</v>
      </c>
      <c r="K1340" s="0" t="n">
        <f aca="false">J1340/$F$9</f>
        <v>0.385166661356927</v>
      </c>
      <c r="L1340" s="0" t="n">
        <f aca="false">K1340*M1340</f>
        <v>0.00201052608570574</v>
      </c>
      <c r="M1340" s="0" t="n">
        <f aca="false">N1340</f>
        <v>0.0052198860582137</v>
      </c>
      <c r="N1340" s="0" t="n">
        <f aca="false">3600/(B1340*N$15)</f>
        <v>0.0052198860582137</v>
      </c>
      <c r="O1340" s="0" t="n">
        <f aca="false">ROUND(A1340*P$13,0)</f>
        <v>1649272</v>
      </c>
      <c r="P1340" s="0" t="n">
        <f aca="false">O1340-O1339</f>
        <v>1305</v>
      </c>
      <c r="Q1340" s="0" t="n">
        <f aca="false">F$9*(Q$23-P$13*1000/(P1340*N$16))*P$13/SUM(P$24:P1340)</f>
        <v>779.560124180422</v>
      </c>
      <c r="R1340" s="0" t="n">
        <f aca="false">F$9*((Q$23^2 - (P$13*1000/(P1340*N$16))^2)/2)/(1000*COUNT(Q$24:Q1340)/N$16)</f>
        <v>780.236025534683</v>
      </c>
    </row>
    <row r="1341" customFormat="false" ht="13.8" hidden="false" customHeight="false" outlineLevel="0" collapsed="false">
      <c r="A1341" s="0" t="n">
        <f aca="false">SUM(M$23:M1341)</f>
        <v>6.60230667318938</v>
      </c>
      <c r="B1341" s="0" t="n">
        <f aca="false">C1341*3600/1609.344</f>
        <v>68.9625252298451</v>
      </c>
      <c r="C1341" s="0" t="n">
        <f aca="false">G1341</f>
        <v>30.8290072787499</v>
      </c>
      <c r="D1341" s="0" t="n">
        <f aca="false">(C1341+C1340)/2</f>
        <v>30.8300125417928</v>
      </c>
      <c r="E1341" s="0" t="n">
        <f aca="false">F1341*$F$9</f>
        <v>7.66053665967639</v>
      </c>
      <c r="F1341" s="0" t="n">
        <f aca="false">(C1340-C1341)/0.5</f>
        <v>0.00402105217141013</v>
      </c>
      <c r="G1341" s="0" t="n">
        <f aca="false">G1340-L1340</f>
        <v>30.8290072787499</v>
      </c>
      <c r="H1341" s="0" t="n">
        <f aca="false">G1341*G1341</f>
        <v>950.427689793217</v>
      </c>
      <c r="I1341" s="0" t="n">
        <f aca="false">1000*COUNT(Q$24:Q1341)/N$16</f>
        <v>212.101705825555</v>
      </c>
      <c r="J1341" s="0" t="n">
        <f aca="false">$F$22*H1341+$E$22*G1341+$D$22</f>
        <v>733.716200315801</v>
      </c>
      <c r="K1341" s="0" t="n">
        <f aca="false">J1341/$F$9</f>
        <v>0.385131127432432</v>
      </c>
      <c r="L1341" s="0" t="n">
        <f aca="false">K1341*M1341</f>
        <v>0.00201047170783811</v>
      </c>
      <c r="M1341" s="0" t="n">
        <f aca="false">N1341</f>
        <v>0.00522022647517846</v>
      </c>
      <c r="N1341" s="0" t="n">
        <f aca="false">3600/(B1341*N$15)</f>
        <v>0.00522022647517846</v>
      </c>
      <c r="O1341" s="0" t="n">
        <f aca="false">ROUND(A1341*P$13,0)</f>
        <v>1650577</v>
      </c>
      <c r="P1341" s="0" t="n">
        <f aca="false">O1341-O1340</f>
        <v>1305</v>
      </c>
      <c r="Q1341" s="0" t="n">
        <f aca="false">F$9*(Q$23-P$13*1000/(P1341*N$16))*P$13/SUM(P$24:P1341)</f>
        <v>778.943330104807</v>
      </c>
      <c r="R1341" s="0" t="n">
        <f aca="false">F$9*((Q$23^2 - (P$13*1000/(P1341*N$16))^2)/2)/(1000*COUNT(Q$24:Q1341)/N$16)</f>
        <v>779.644040689816</v>
      </c>
    </row>
    <row r="1342" customFormat="false" ht="13.8" hidden="false" customHeight="false" outlineLevel="0" collapsed="false">
      <c r="A1342" s="0" t="n">
        <f aca="false">SUM(M$23:M1342)</f>
        <v>6.60752724011671</v>
      </c>
      <c r="B1342" s="0" t="n">
        <f aca="false">C1342*3600/1609.344</f>
        <v>68.9580279327177</v>
      </c>
      <c r="C1342" s="0" t="n">
        <f aca="false">G1342</f>
        <v>30.8269968070421</v>
      </c>
      <c r="D1342" s="0" t="n">
        <f aca="false">(C1342+C1341)/2</f>
        <v>30.828002042896</v>
      </c>
      <c r="E1342" s="0" t="n">
        <f aca="false">F1342*$F$9</f>
        <v>7.66032946830954</v>
      </c>
      <c r="F1342" s="0" t="n">
        <f aca="false">(C1341-C1342)/0.5</f>
        <v>0.00402094341567505</v>
      </c>
      <c r="G1342" s="0" t="n">
        <f aca="false">G1341-L1341</f>
        <v>30.8269968070421</v>
      </c>
      <c r="H1342" s="0" t="n">
        <f aca="false">G1342*G1342</f>
        <v>950.303732141384</v>
      </c>
      <c r="I1342" s="0" t="n">
        <f aca="false">1000*COUNT(Q$24:Q1342)/N$16</f>
        <v>212.262632764725</v>
      </c>
      <c r="J1342" s="0" t="n">
        <f aca="false">$F$22*H1342+$E$22*G1342+$D$22</f>
        <v>733.648510123267</v>
      </c>
      <c r="K1342" s="0" t="n">
        <f aca="false">J1342/$F$9</f>
        <v>0.385095596528037</v>
      </c>
      <c r="L1342" s="0" t="n">
        <f aca="false">K1342*M1342</f>
        <v>0.00201041733509779</v>
      </c>
      <c r="M1342" s="0" t="n">
        <f aca="false">N1342</f>
        <v>0.00522056692733806</v>
      </c>
      <c r="N1342" s="0" t="n">
        <f aca="false">3600/(B1342*N$15)</f>
        <v>0.00522056692733806</v>
      </c>
      <c r="O1342" s="0" t="n">
        <f aca="false">ROUND(A1342*P$13,0)</f>
        <v>1651882</v>
      </c>
      <c r="P1342" s="0" t="n">
        <f aca="false">O1342-O1341</f>
        <v>1305</v>
      </c>
      <c r="Q1342" s="0" t="n">
        <f aca="false">F$9*(Q$23-P$13*1000/(P1342*N$16))*P$13/SUM(P$24:P1342)</f>
        <v>778.327511282171</v>
      </c>
      <c r="R1342" s="0" t="n">
        <f aca="false">F$9*((Q$23^2 - (P$13*1000/(P1342*N$16))^2)/2)/(1000*COUNT(Q$24:Q1342)/N$16)</f>
        <v>779.052953471704</v>
      </c>
    </row>
    <row r="1343" customFormat="false" ht="13.8" hidden="false" customHeight="false" outlineLevel="0" collapsed="false">
      <c r="A1343" s="0" t="n">
        <f aca="false">SUM(M$23:M1343)</f>
        <v>6.61274814753141</v>
      </c>
      <c r="B1343" s="0" t="n">
        <f aca="false">C1343*3600/1609.344</f>
        <v>68.9535307572186</v>
      </c>
      <c r="C1343" s="0" t="n">
        <f aca="false">G1343</f>
        <v>30.824986389707</v>
      </c>
      <c r="D1343" s="0" t="n">
        <f aca="false">(C1343+C1342)/2</f>
        <v>30.8259915983746</v>
      </c>
      <c r="E1343" s="0" t="n">
        <f aca="false">F1343*$F$9</f>
        <v>7.66012229647601</v>
      </c>
      <c r="F1343" s="0" t="n">
        <f aca="false">(C1342-C1343)/0.5</f>
        <v>0.0040208346701931</v>
      </c>
      <c r="G1343" s="0" t="n">
        <f aca="false">G1342-L1342</f>
        <v>30.824986389707</v>
      </c>
      <c r="H1343" s="0" t="n">
        <f aca="false">G1343*G1343</f>
        <v>950.179785925622</v>
      </c>
      <c r="I1343" s="0" t="n">
        <f aca="false">1000*COUNT(Q$24:Q1343)/N$16</f>
        <v>212.423559703894</v>
      </c>
      <c r="J1343" s="0" t="n">
        <f aca="false">$F$22*H1343+$E$22*G1343+$D$22</f>
        <v>733.580825683859</v>
      </c>
      <c r="K1343" s="0" t="n">
        <f aca="false">J1343/$F$9</f>
        <v>0.385060068643485</v>
      </c>
      <c r="L1343" s="0" t="n">
        <f aca="false">K1343*M1343</f>
        <v>0.00201036296748506</v>
      </c>
      <c r="M1343" s="0" t="n">
        <f aca="false">N1343</f>
        <v>0.00522090741469845</v>
      </c>
      <c r="N1343" s="0" t="n">
        <f aca="false">3600/(B1343*N$15)</f>
        <v>0.00522090741469845</v>
      </c>
      <c r="O1343" s="0" t="n">
        <f aca="false">ROUND(A1343*P$13,0)</f>
        <v>1653187</v>
      </c>
      <c r="P1343" s="0" t="n">
        <f aca="false">O1343-O1342</f>
        <v>1305</v>
      </c>
      <c r="Q1343" s="0" t="n">
        <f aca="false">F$9*(Q$23-P$13*1000/(P1343*N$16))*P$13/SUM(P$24:P1343)</f>
        <v>777.712665401288</v>
      </c>
      <c r="R1343" s="0" t="n">
        <f aca="false">F$9*((Q$23^2 - (P$13*1000/(P1343*N$16))^2)/2)/(1000*COUNT(Q$24:Q1343)/N$16)</f>
        <v>778.462761840286</v>
      </c>
    </row>
    <row r="1344" customFormat="false" ht="13.8" hidden="false" customHeight="false" outlineLevel="0" collapsed="false">
      <c r="A1344" s="0" t="n">
        <f aca="false">SUM(M$23:M1344)</f>
        <v>6.61796939546868</v>
      </c>
      <c r="B1344" s="0" t="n">
        <f aca="false">C1344*3600/1609.344</f>
        <v>68.9490337033364</v>
      </c>
      <c r="C1344" s="0" t="n">
        <f aca="false">G1344</f>
        <v>30.8229760267395</v>
      </c>
      <c r="D1344" s="0" t="n">
        <f aca="false">(C1344+C1343)/2</f>
        <v>30.8239812082233</v>
      </c>
      <c r="E1344" s="0" t="n">
        <f aca="false">F1344*$F$9</f>
        <v>7.65991514418933</v>
      </c>
      <c r="F1344" s="0" t="n">
        <f aca="false">(C1343-C1344)/0.5</f>
        <v>0.00402072593497138</v>
      </c>
      <c r="G1344" s="0" t="n">
        <f aca="false">G1343-L1343</f>
        <v>30.8229760267395</v>
      </c>
      <c r="H1344" s="0" t="n">
        <f aca="false">G1344*G1344</f>
        <v>950.055851144959</v>
      </c>
      <c r="I1344" s="0" t="n">
        <f aca="false">1000*COUNT(Q$24:Q1344)/N$16</f>
        <v>212.584486643064</v>
      </c>
      <c r="J1344" s="0" t="n">
        <f aca="false">$F$22*H1344+$E$22*G1344+$D$22</f>
        <v>733.513146997085</v>
      </c>
      <c r="K1344" s="0" t="n">
        <f aca="false">J1344/$F$9</f>
        <v>0.385024543778517</v>
      </c>
      <c r="L1344" s="0" t="n">
        <f aca="false">K1344*M1344</f>
        <v>0.0020103086050002</v>
      </c>
      <c r="M1344" s="0" t="n">
        <f aca="false">N1344</f>
        <v>0.00522124793726558</v>
      </c>
      <c r="N1344" s="0" t="n">
        <f aca="false">3600/(B1344*N$15)</f>
        <v>0.00522124793726558</v>
      </c>
      <c r="O1344" s="0" t="n">
        <f aca="false">ROUND(A1344*P$13,0)</f>
        <v>1654492</v>
      </c>
      <c r="P1344" s="0" t="n">
        <f aca="false">O1344-O1343</f>
        <v>1305</v>
      </c>
      <c r="Q1344" s="0" t="n">
        <f aca="false">F$9*(Q$23-P$13*1000/(P1344*N$16))*P$13/SUM(P$24:P1344)</f>
        <v>777.098790158228</v>
      </c>
      <c r="R1344" s="0" t="n">
        <f aca="false">F$9*((Q$23^2 - (P$13*1000/(P1344*N$16))^2)/2)/(1000*COUNT(Q$24:Q1344)/N$16)</f>
        <v>777.873463761679</v>
      </c>
    </row>
    <row r="1345" customFormat="false" ht="13.8" hidden="false" customHeight="false" outlineLevel="0" collapsed="false">
      <c r="A1345" s="0" t="n">
        <f aca="false">SUM(M$23:M1345)</f>
        <v>6.62319098396372</v>
      </c>
      <c r="B1345" s="0" t="n">
        <f aca="false">C1345*3600/1609.344</f>
        <v>68.9445367710597</v>
      </c>
      <c r="C1345" s="0" t="n">
        <f aca="false">G1345</f>
        <v>30.8209657181345</v>
      </c>
      <c r="D1345" s="0" t="n">
        <f aca="false">(C1345+C1344)/2</f>
        <v>30.821970872437</v>
      </c>
      <c r="E1345" s="0" t="n">
        <f aca="false">F1345*$F$9</f>
        <v>7.65970801143597</v>
      </c>
      <c r="F1345" s="0" t="n">
        <f aca="false">(C1344-C1345)/0.5</f>
        <v>0.0040206172100028</v>
      </c>
      <c r="G1345" s="0" t="n">
        <f aca="false">G1344-L1344</f>
        <v>30.8209657181345</v>
      </c>
      <c r="H1345" s="0" t="n">
        <f aca="false">G1345*G1345</f>
        <v>949.931927798423</v>
      </c>
      <c r="I1345" s="0" t="n">
        <f aca="false">1000*COUNT(Q$24:Q1345)/N$16</f>
        <v>212.745413582234</v>
      </c>
      <c r="J1345" s="0" t="n">
        <f aca="false">$F$22*H1345+$E$22*G1345+$D$22</f>
        <v>733.445474062454</v>
      </c>
      <c r="K1345" s="0" t="n">
        <f aca="false">J1345/$F$9</f>
        <v>0.384989021932877</v>
      </c>
      <c r="L1345" s="0" t="n">
        <f aca="false">K1345*M1345</f>
        <v>0.00201025424764349</v>
      </c>
      <c r="M1345" s="0" t="n">
        <f aca="false">N1345</f>
        <v>0.0052215884950454</v>
      </c>
      <c r="N1345" s="0" t="n">
        <f aca="false">3600/(B1345*N$15)</f>
        <v>0.0052215884950454</v>
      </c>
      <c r="O1345" s="0" t="n">
        <f aca="false">ROUND(A1345*P$13,0)</f>
        <v>1655798</v>
      </c>
      <c r="P1345" s="0" t="n">
        <f aca="false">O1345-O1344</f>
        <v>1306</v>
      </c>
      <c r="Q1345" s="0" t="n">
        <f aca="false">F$9*(Q$23-P$13*1000/(P1345*N$16))*P$13/SUM(P$24:P1345)</f>
        <v>783.2802983592</v>
      </c>
      <c r="R1345" s="0" t="n">
        <f aca="false">F$9*((Q$23^2 - (P$13*1000/(P1345*N$16))^2)/2)/(1000*COUNT(Q$24:Q1345)/N$16)</f>
        <v>783.799335375763</v>
      </c>
    </row>
    <row r="1346" customFormat="false" ht="13.8" hidden="false" customHeight="false" outlineLevel="0" collapsed="false">
      <c r="A1346" s="0" t="n">
        <f aca="false">SUM(M$23:M1346)</f>
        <v>6.62841291305177</v>
      </c>
      <c r="B1346" s="0" t="n">
        <f aca="false">C1346*3600/1609.344</f>
        <v>68.9400399603769</v>
      </c>
      <c r="C1346" s="0" t="n">
        <f aca="false">G1346</f>
        <v>30.8189554638869</v>
      </c>
      <c r="D1346" s="0" t="n">
        <f aca="false">(C1346+C1345)/2</f>
        <v>30.8199605910107</v>
      </c>
      <c r="E1346" s="0" t="n">
        <f aca="false">F1346*$F$9</f>
        <v>7.65950089821593</v>
      </c>
      <c r="F1346" s="0" t="n">
        <f aca="false">(C1345-C1346)/0.5</f>
        <v>0.00402050849528735</v>
      </c>
      <c r="G1346" s="0" t="n">
        <f aca="false">G1345-L1345</f>
        <v>30.8189554638869</v>
      </c>
      <c r="H1346" s="0" t="n">
        <f aca="false">G1346*G1346</f>
        <v>949.808015885043</v>
      </c>
      <c r="I1346" s="0" t="n">
        <f aca="false">1000*COUNT(Q$24:Q1346)/N$16</f>
        <v>212.906340521403</v>
      </c>
      <c r="J1346" s="0" t="n">
        <f aca="false">$F$22*H1346+$E$22*G1346+$D$22</f>
        <v>733.377806879475</v>
      </c>
      <c r="K1346" s="0" t="n">
        <f aca="false">J1346/$F$9</f>
        <v>0.384953503106307</v>
      </c>
      <c r="L1346" s="0" t="n">
        <f aca="false">K1346*M1346</f>
        <v>0.00201019989541522</v>
      </c>
      <c r="M1346" s="0" t="n">
        <f aca="false">N1346</f>
        <v>0.00522192908804389</v>
      </c>
      <c r="N1346" s="0" t="n">
        <f aca="false">3600/(B1346*N$15)</f>
        <v>0.00522192908804389</v>
      </c>
      <c r="O1346" s="0" t="n">
        <f aca="false">ROUND(A1346*P$13,0)</f>
        <v>1657103</v>
      </c>
      <c r="P1346" s="0" t="n">
        <f aca="false">O1346-O1345</f>
        <v>1305</v>
      </c>
      <c r="Q1346" s="0" t="n">
        <f aca="false">F$9*(Q$23-P$13*1000/(P1346*N$16))*P$13/SUM(P$24:P1346)</f>
        <v>775.873473855822</v>
      </c>
      <c r="R1346" s="0" t="n">
        <f aca="false">F$9*((Q$23^2 - (P$13*1000/(P1346*N$16))^2)/2)/(1000*COUNT(Q$24:Q1346)/N$16)</f>
        <v>776.697540158109</v>
      </c>
    </row>
    <row r="1347" customFormat="false" ht="13.8" hidden="false" customHeight="false" outlineLevel="0" collapsed="false">
      <c r="A1347" s="0" t="n">
        <f aca="false">SUM(M$23:M1347)</f>
        <v>6.63363518276803</v>
      </c>
      <c r="B1347" s="0" t="n">
        <f aca="false">C1347*3600/1609.344</f>
        <v>68.9355432712765</v>
      </c>
      <c r="C1347" s="0" t="n">
        <f aca="false">G1347</f>
        <v>30.8169452639915</v>
      </c>
      <c r="D1347" s="0" t="n">
        <f aca="false">(C1347+C1346)/2</f>
        <v>30.8179503639392</v>
      </c>
      <c r="E1347" s="0" t="n">
        <f aca="false">F1347*$F$9</f>
        <v>7.65929380454275</v>
      </c>
      <c r="F1347" s="0" t="n">
        <f aca="false">(C1346-C1347)/0.5</f>
        <v>0.00402039979083213</v>
      </c>
      <c r="G1347" s="0" t="n">
        <f aca="false">G1346-L1346</f>
        <v>30.8169452639915</v>
      </c>
      <c r="H1347" s="0" t="n">
        <f aca="false">G1347*G1347</f>
        <v>949.684115403846</v>
      </c>
      <c r="I1347" s="0" t="n">
        <f aca="false">1000*COUNT(Q$24:Q1347)/N$16</f>
        <v>213.067267460573</v>
      </c>
      <c r="J1347" s="0" t="n">
        <f aca="false">$F$22*H1347+$E$22*G1347+$D$22</f>
        <v>733.310145447658</v>
      </c>
      <c r="K1347" s="0" t="n">
        <f aca="false">J1347/$F$9</f>
        <v>0.384917987298549</v>
      </c>
      <c r="L1347" s="0" t="n">
        <f aca="false">K1347*M1347</f>
        <v>0.00201014554831565</v>
      </c>
      <c r="M1347" s="0" t="n">
        <f aca="false">N1347</f>
        <v>0.00522226971626699</v>
      </c>
      <c r="N1347" s="0" t="n">
        <f aca="false">3600/(B1347*N$15)</f>
        <v>0.00522226971626699</v>
      </c>
      <c r="O1347" s="0" t="n">
        <f aca="false">ROUND(A1347*P$13,0)</f>
        <v>1658409</v>
      </c>
      <c r="P1347" s="0" t="n">
        <f aca="false">O1347-O1346</f>
        <v>1306</v>
      </c>
      <c r="Q1347" s="0" t="n">
        <f aca="false">F$9*(Q$23-P$13*1000/(P1347*N$16))*P$13/SUM(P$24:P1347)</f>
        <v>782.046208477347</v>
      </c>
      <c r="R1347" s="0" t="n">
        <f aca="false">F$9*((Q$23^2 - (P$13*1000/(P1347*N$16))^2)/2)/(1000*COUNT(Q$24:Q1347)/N$16)</f>
        <v>782.615348464319</v>
      </c>
    </row>
    <row r="1348" customFormat="false" ht="13.8" hidden="false" customHeight="false" outlineLevel="0" collapsed="false">
      <c r="A1348" s="0" t="n">
        <f aca="false">SUM(M$23:M1348)</f>
        <v>6.63885779314776</v>
      </c>
      <c r="B1348" s="0" t="n">
        <f aca="false">C1348*3600/1609.344</f>
        <v>68.9310467037472</v>
      </c>
      <c r="C1348" s="0" t="n">
        <f aca="false">G1348</f>
        <v>30.8149351184431</v>
      </c>
      <c r="D1348" s="0" t="n">
        <f aca="false">(C1348+C1347)/2</f>
        <v>30.8159401912173</v>
      </c>
      <c r="E1348" s="0" t="n">
        <f aca="false">F1348*$F$9</f>
        <v>7.65908673040288</v>
      </c>
      <c r="F1348" s="0" t="n">
        <f aca="false">(C1347-C1348)/0.5</f>
        <v>0.00402029109663005</v>
      </c>
      <c r="G1348" s="0" t="n">
        <f aca="false">G1347-L1347</f>
        <v>30.8149351184431</v>
      </c>
      <c r="H1348" s="0" t="n">
        <f aca="false">G1348*G1348</f>
        <v>949.560226353861</v>
      </c>
      <c r="I1348" s="0" t="n">
        <f aca="false">1000*COUNT(Q$24:Q1348)/N$16</f>
        <v>213.228194399742</v>
      </c>
      <c r="J1348" s="0" t="n">
        <f aca="false">$F$22*H1348+$E$22*G1348+$D$22</f>
        <v>733.242489766512</v>
      </c>
      <c r="K1348" s="0" t="n">
        <f aca="false">J1348/$F$9</f>
        <v>0.384882474509346</v>
      </c>
      <c r="L1348" s="0" t="n">
        <f aca="false">K1348*M1348</f>
        <v>0.00201009120634508</v>
      </c>
      <c r="M1348" s="0" t="n">
        <f aca="false">N1348</f>
        <v>0.00522261037972067</v>
      </c>
      <c r="N1348" s="0" t="n">
        <f aca="false">3600/(B1348*N$15)</f>
        <v>0.00522261037972067</v>
      </c>
      <c r="O1348" s="0" t="n">
        <f aca="false">ROUND(A1348*P$13,0)</f>
        <v>1659714</v>
      </c>
      <c r="P1348" s="0" t="n">
        <f aca="false">O1348-O1347</f>
        <v>1305</v>
      </c>
      <c r="Q1348" s="0" t="n">
        <f aca="false">F$9*(Q$23-P$13*1000/(P1348*N$16))*P$13/SUM(P$24:P1348)</f>
        <v>774.652015586409</v>
      </c>
      <c r="R1348" s="0" t="n">
        <f aca="false">F$9*((Q$23^2 - (P$13*1000/(P1348*N$16))^2)/2)/(1000*COUNT(Q$24:Q1348)/N$16)</f>
        <v>775.525166512587</v>
      </c>
    </row>
    <row r="1349" customFormat="false" ht="13.8" hidden="false" customHeight="false" outlineLevel="0" collapsed="false">
      <c r="A1349" s="0" t="n">
        <f aca="false">SUM(M$23:M1349)</f>
        <v>6.64408074422617</v>
      </c>
      <c r="B1349" s="0" t="n">
        <f aca="false">C1349*3600/1609.344</f>
        <v>68.9265502577774</v>
      </c>
      <c r="C1349" s="0" t="n">
        <f aca="false">G1349</f>
        <v>30.8129250272368</v>
      </c>
      <c r="D1349" s="0" t="n">
        <f aca="false">(C1349+C1348)/2</f>
        <v>30.81393007284</v>
      </c>
      <c r="E1349" s="0" t="n">
        <f aca="false">F1349*$F$9</f>
        <v>7.65887967580987</v>
      </c>
      <c r="F1349" s="0" t="n">
        <f aca="false">(C1348-C1349)/0.5</f>
        <v>0.0040201824126882</v>
      </c>
      <c r="G1349" s="0" t="n">
        <f aca="false">G1348-L1348</f>
        <v>30.8129250272368</v>
      </c>
      <c r="H1349" s="0" t="n">
        <f aca="false">G1349*G1349</f>
        <v>949.436348734116</v>
      </c>
      <c r="I1349" s="0" t="n">
        <f aca="false">1000*COUNT(Q$24:Q1349)/N$16</f>
        <v>213.389121338912</v>
      </c>
      <c r="J1349" s="0" t="n">
        <f aca="false">$F$22*H1349+$E$22*G1349+$D$22</f>
        <v>733.174839835546</v>
      </c>
      <c r="K1349" s="0" t="n">
        <f aca="false">J1349/$F$9</f>
        <v>0.384846964738439</v>
      </c>
      <c r="L1349" s="0" t="n">
        <f aca="false">K1349*M1349</f>
        <v>0.00201003686950378</v>
      </c>
      <c r="M1349" s="0" t="n">
        <f aca="false">N1349</f>
        <v>0.00522295107841088</v>
      </c>
      <c r="N1349" s="0" t="n">
        <f aca="false">3600/(B1349*N$15)</f>
        <v>0.00522295107841088</v>
      </c>
      <c r="O1349" s="0" t="n">
        <f aca="false">ROUND(A1349*P$13,0)</f>
        <v>1661020</v>
      </c>
      <c r="P1349" s="0" t="n">
        <f aca="false">O1349-O1348</f>
        <v>1306</v>
      </c>
      <c r="Q1349" s="0" t="n">
        <f aca="false">F$9*(Q$23-P$13*1000/(P1349*N$16))*P$13/SUM(P$24:P1349)</f>
        <v>780.816001195633</v>
      </c>
      <c r="R1349" s="0" t="n">
        <f aca="false">F$9*((Q$23^2 - (P$13*1000/(P1349*N$16))^2)/2)/(1000*COUNT(Q$24:Q1349)/N$16)</f>
        <v>781.434933157435</v>
      </c>
    </row>
    <row r="1350" customFormat="false" ht="13.8" hidden="false" customHeight="false" outlineLevel="0" collapsed="false">
      <c r="A1350" s="0" t="n">
        <f aca="false">SUM(M$23:M1350)</f>
        <v>6.64930403603851</v>
      </c>
      <c r="B1350" s="0" t="n">
        <f aca="false">C1350*3600/1609.344</f>
        <v>68.9220539333556</v>
      </c>
      <c r="C1350" s="0" t="n">
        <f aca="false">G1350</f>
        <v>30.8109149903673</v>
      </c>
      <c r="D1350" s="0" t="n">
        <f aca="false">(C1350+C1349)/2</f>
        <v>30.811920008802</v>
      </c>
      <c r="E1350" s="0" t="n">
        <f aca="false">F1350*$F$9</f>
        <v>7.65867264076371</v>
      </c>
      <c r="F1350" s="0" t="n">
        <f aca="false">(C1349-C1350)/0.5</f>
        <v>0.00402007373900659</v>
      </c>
      <c r="G1350" s="0" t="n">
        <f aca="false">G1349-L1349</f>
        <v>30.8109149903673</v>
      </c>
      <c r="H1350" s="0" t="n">
        <f aca="false">G1350*G1350</f>
        <v>949.31248254364</v>
      </c>
      <c r="I1350" s="0" t="n">
        <f aca="false">1000*COUNT(Q$24:Q1350)/N$16</f>
        <v>213.550048278082</v>
      </c>
      <c r="J1350" s="0" t="n">
        <f aca="false">$F$22*H1350+$E$22*G1350+$D$22</f>
        <v>733.107195654269</v>
      </c>
      <c r="K1350" s="0" t="n">
        <f aca="false">J1350/$F$9</f>
        <v>0.384811457985572</v>
      </c>
      <c r="L1350" s="0" t="n">
        <f aca="false">K1350*M1350</f>
        <v>0.00200998253779204</v>
      </c>
      <c r="M1350" s="0" t="n">
        <f aca="false">N1350</f>
        <v>0.00522329181234359</v>
      </c>
      <c r="N1350" s="0" t="n">
        <f aca="false">3600/(B1350*N$15)</f>
        <v>0.00522329181234359</v>
      </c>
      <c r="O1350" s="0" t="n">
        <f aca="false">ROUND(A1350*P$13,0)</f>
        <v>1662326</v>
      </c>
      <c r="P1350" s="0" t="n">
        <f aca="false">O1350-O1349</f>
        <v>1306</v>
      </c>
      <c r="Q1350" s="0" t="n">
        <f aca="false">F$9*(Q$23-P$13*1000/(P1350*N$16))*P$13/SUM(P$24:P1350)</f>
        <v>780.20211296707</v>
      </c>
      <c r="R1350" s="0" t="n">
        <f aca="false">F$9*((Q$23^2 - (P$13*1000/(P1350*N$16))^2)/2)/(1000*COUNT(Q$24:Q1350)/N$16)</f>
        <v>780.846059809162</v>
      </c>
    </row>
    <row r="1351" customFormat="false" ht="13.8" hidden="false" customHeight="false" outlineLevel="0" collapsed="false">
      <c r="A1351" s="0" t="n">
        <f aca="false">SUM(M$23:M1351)</f>
        <v>6.65452766862003</v>
      </c>
      <c r="B1351" s="0" t="n">
        <f aca="false">C1351*3600/1609.344</f>
        <v>68.9175577304704</v>
      </c>
      <c r="C1351" s="0" t="n">
        <f aca="false">G1351</f>
        <v>30.8089050078295</v>
      </c>
      <c r="D1351" s="0" t="n">
        <f aca="false">(C1351+C1350)/2</f>
        <v>30.8099099990984</v>
      </c>
      <c r="E1351" s="0" t="n">
        <f aca="false">F1351*$F$9</f>
        <v>7.65846562526441</v>
      </c>
      <c r="F1351" s="0" t="n">
        <f aca="false">(C1350-C1351)/0.5</f>
        <v>0.00401996507558522</v>
      </c>
      <c r="G1351" s="0" t="n">
        <f aca="false">G1350-L1350</f>
        <v>30.8089050078295</v>
      </c>
      <c r="H1351" s="0" t="n">
        <f aca="false">G1351*G1351</f>
        <v>949.188627781462</v>
      </c>
      <c r="I1351" s="0" t="n">
        <f aca="false">1000*COUNT(Q$24:Q1351)/N$16</f>
        <v>213.710975217251</v>
      </c>
      <c r="J1351" s="0" t="n">
        <f aca="false">$F$22*H1351+$E$22*G1351+$D$22</f>
        <v>733.039557222192</v>
      </c>
      <c r="K1351" s="0" t="n">
        <f aca="false">J1351/$F$9</f>
        <v>0.384775954250487</v>
      </c>
      <c r="L1351" s="0" t="n">
        <f aca="false">K1351*M1351</f>
        <v>0.00200992821121013</v>
      </c>
      <c r="M1351" s="0" t="n">
        <f aca="false">N1351</f>
        <v>0.00522363258152478</v>
      </c>
      <c r="N1351" s="0" t="n">
        <f aca="false">3600/(B1351*N$15)</f>
        <v>0.00522363258152478</v>
      </c>
      <c r="O1351" s="0" t="n">
        <f aca="false">ROUND(A1351*P$13,0)</f>
        <v>1663632</v>
      </c>
      <c r="P1351" s="0" t="n">
        <f aca="false">O1351-O1350</f>
        <v>1306</v>
      </c>
      <c r="Q1351" s="0" t="n">
        <f aca="false">F$9*(Q$23-P$13*1000/(P1351*N$16))*P$13/SUM(P$24:P1351)</f>
        <v>779.589189274831</v>
      </c>
      <c r="R1351" s="0" t="n">
        <f aca="false">F$9*((Q$23^2 - (P$13*1000/(P1351*N$16))^2)/2)/(1000*COUNT(Q$24:Q1351)/N$16)</f>
        <v>780.258073318342</v>
      </c>
    </row>
    <row r="1352" customFormat="false" ht="13.8" hidden="false" customHeight="false" outlineLevel="0" collapsed="false">
      <c r="A1352" s="0" t="n">
        <f aca="false">SUM(M$23:M1352)</f>
        <v>6.65975164200599</v>
      </c>
      <c r="B1352" s="0" t="n">
        <f aca="false">C1352*3600/1609.344</f>
        <v>68.9130616491104</v>
      </c>
      <c r="C1352" s="0" t="n">
        <f aca="false">G1352</f>
        <v>30.8068950796183</v>
      </c>
      <c r="D1352" s="0" t="n">
        <f aca="false">(C1352+C1351)/2</f>
        <v>30.8079000437239</v>
      </c>
      <c r="E1352" s="0" t="n">
        <f aca="false">F1352*$F$9</f>
        <v>7.65825862929843</v>
      </c>
      <c r="F1352" s="0" t="n">
        <f aca="false">(C1351-C1352)/0.5</f>
        <v>0.00401985642241698</v>
      </c>
      <c r="G1352" s="0" t="n">
        <f aca="false">G1351-L1351</f>
        <v>30.8068950796183</v>
      </c>
      <c r="H1352" s="0" t="n">
        <f aca="false">G1352*G1352</f>
        <v>949.06478444661</v>
      </c>
      <c r="I1352" s="0" t="n">
        <f aca="false">1000*COUNT(Q$24:Q1352)/N$16</f>
        <v>213.871902156421</v>
      </c>
      <c r="J1352" s="0" t="n">
        <f aca="false">$F$22*H1352+$E$22*G1352+$D$22</f>
        <v>732.971924538824</v>
      </c>
      <c r="K1352" s="0" t="n">
        <f aca="false">J1352/$F$9</f>
        <v>0.384740453532926</v>
      </c>
      <c r="L1352" s="0" t="n">
        <f aca="false">K1352*M1352</f>
        <v>0.00200987388975834</v>
      </c>
      <c r="M1352" s="0" t="n">
        <f aca="false">N1352</f>
        <v>0.00522397338596039</v>
      </c>
      <c r="N1352" s="0" t="n">
        <f aca="false">3600/(B1352*N$15)</f>
        <v>0.00522397338596039</v>
      </c>
      <c r="O1352" s="0" t="n">
        <f aca="false">ROUND(A1352*P$13,0)</f>
        <v>1664938</v>
      </c>
      <c r="P1352" s="0" t="n">
        <f aca="false">O1352-O1351</f>
        <v>1306</v>
      </c>
      <c r="Q1352" s="0" t="n">
        <f aca="false">F$9*(Q$23-P$13*1000/(P1352*N$16))*P$13/SUM(P$24:P1352)</f>
        <v>778.977227847495</v>
      </c>
      <c r="R1352" s="0" t="n">
        <f aca="false">F$9*((Q$23^2 - (P$13*1000/(P1352*N$16))^2)/2)/(1000*COUNT(Q$24:Q1352)/N$16)</f>
        <v>779.670971683039</v>
      </c>
    </row>
    <row r="1353" customFormat="false" ht="13.8" hidden="false" customHeight="false" outlineLevel="0" collapsed="false">
      <c r="A1353" s="0" t="n">
        <f aca="false">SUM(M$23:M1353)</f>
        <v>6.66497595623165</v>
      </c>
      <c r="B1353" s="0" t="n">
        <f aca="false">C1353*3600/1609.344</f>
        <v>68.9085656892639</v>
      </c>
      <c r="C1353" s="0" t="n">
        <f aca="false">G1353</f>
        <v>30.8048852057285</v>
      </c>
      <c r="D1353" s="0" t="n">
        <f aca="false">(C1353+C1352)/2</f>
        <v>30.8058901426734</v>
      </c>
      <c r="E1353" s="0" t="n">
        <f aca="false">F1353*$F$9</f>
        <v>7.65805165289283</v>
      </c>
      <c r="F1353" s="0" t="n">
        <f aca="false">(C1352-C1353)/0.5</f>
        <v>0.00401974777951608</v>
      </c>
      <c r="G1353" s="0" t="n">
        <f aca="false">G1352-L1352</f>
        <v>30.8048852057285</v>
      </c>
      <c r="H1353" s="0" t="n">
        <f aca="false">G1353*G1353</f>
        <v>948.940952538113</v>
      </c>
      <c r="I1353" s="0" t="n">
        <f aca="false">1000*COUNT(Q$24:Q1353)/N$16</f>
        <v>214.032829095591</v>
      </c>
      <c r="J1353" s="0" t="n">
        <f aca="false">$F$22*H1353+$E$22*G1353+$D$22</f>
        <v>732.904297603673</v>
      </c>
      <c r="K1353" s="0" t="n">
        <f aca="false">J1353/$F$9</f>
        <v>0.384704955832633</v>
      </c>
      <c r="L1353" s="0" t="n">
        <f aca="false">K1353*M1353</f>
        <v>0.00200981957343694</v>
      </c>
      <c r="M1353" s="0" t="n">
        <f aca="false">N1353</f>
        <v>0.0052243142256564</v>
      </c>
      <c r="N1353" s="0" t="n">
        <f aca="false">3600/(B1353*N$15)</f>
        <v>0.0052243142256564</v>
      </c>
      <c r="O1353" s="0" t="n">
        <f aca="false">ROUND(A1353*P$13,0)</f>
        <v>1666244</v>
      </c>
      <c r="P1353" s="0" t="n">
        <f aca="false">O1353-O1352</f>
        <v>1306</v>
      </c>
      <c r="Q1353" s="0" t="n">
        <f aca="false">F$9*(Q$23-P$13*1000/(P1353*N$16))*P$13/SUM(P$24:P1353)</f>
        <v>778.366226420765</v>
      </c>
      <c r="R1353" s="0" t="n">
        <f aca="false">F$9*((Q$23^2 - (P$13*1000/(P1353*N$16))^2)/2)/(1000*COUNT(Q$24:Q1353)/N$16)</f>
        <v>779.084752907337</v>
      </c>
    </row>
    <row r="1354" customFormat="false" ht="13.8" hidden="false" customHeight="false" outlineLevel="0" collapsed="false">
      <c r="A1354" s="0" t="n">
        <f aca="false">SUM(M$23:M1354)</f>
        <v>6.67020061133227</v>
      </c>
      <c r="B1354" s="0" t="n">
        <f aca="false">C1354*3600/1609.344</f>
        <v>68.9040698509196</v>
      </c>
      <c r="C1354" s="0" t="n">
        <f aca="false">G1354</f>
        <v>30.8028753861551</v>
      </c>
      <c r="D1354" s="0" t="n">
        <f aca="false">(C1354+C1353)/2</f>
        <v>30.8038802959418</v>
      </c>
      <c r="E1354" s="0" t="n">
        <f aca="false">F1354*$F$9</f>
        <v>7.65784469603409</v>
      </c>
      <c r="F1354" s="0" t="n">
        <f aca="false">(C1353-C1354)/0.5</f>
        <v>0.00401963914687542</v>
      </c>
      <c r="G1354" s="0" t="n">
        <f aca="false">G1353-L1353</f>
        <v>30.8028753861551</v>
      </c>
      <c r="H1354" s="0" t="n">
        <f aca="false">G1354*G1354</f>
        <v>948.817132055</v>
      </c>
      <c r="I1354" s="0" t="n">
        <f aca="false">1000*COUNT(Q$24:Q1354)/N$16</f>
        <v>214.19375603476</v>
      </c>
      <c r="J1354" s="0" t="n">
        <f aca="false">$F$22*H1354+$E$22*G1354+$D$22</f>
        <v>732.83667641625</v>
      </c>
      <c r="K1354" s="0" t="n">
        <f aca="false">J1354/$F$9</f>
        <v>0.384669461149348</v>
      </c>
      <c r="L1354" s="0" t="n">
        <f aca="false">K1354*M1354</f>
        <v>0.00200976526224622</v>
      </c>
      <c r="M1354" s="0" t="n">
        <f aca="false">N1354</f>
        <v>0.00522465510061878</v>
      </c>
      <c r="N1354" s="0" t="n">
        <f aca="false">3600/(B1354*N$15)</f>
        <v>0.00522465510061878</v>
      </c>
      <c r="O1354" s="0" t="n">
        <f aca="false">ROUND(A1354*P$13,0)</f>
        <v>1667550</v>
      </c>
      <c r="P1354" s="0" t="n">
        <f aca="false">O1354-O1353</f>
        <v>1306</v>
      </c>
      <c r="Q1354" s="0" t="n">
        <f aca="false">F$9*(Q$23-P$13*1000/(P1354*N$16))*P$13/SUM(P$24:P1354)</f>
        <v>777.756182737442</v>
      </c>
      <c r="R1354" s="0" t="n">
        <f aca="false">F$9*((Q$23^2 - (P$13*1000/(P1354*N$16))^2)/2)/(1000*COUNT(Q$24:Q1354)/N$16)</f>
        <v>778.499415001321</v>
      </c>
    </row>
    <row r="1355" customFormat="false" ht="13.8" hidden="false" customHeight="false" outlineLevel="0" collapsed="false">
      <c r="A1355" s="0" t="n">
        <f aca="false">SUM(M$23:M1355)</f>
        <v>6.67542560734312</v>
      </c>
      <c r="B1355" s="0" t="n">
        <f aca="false">C1355*3600/1609.344</f>
        <v>68.899574134066</v>
      </c>
      <c r="C1355" s="0" t="n">
        <f aca="false">G1355</f>
        <v>30.8008656208929</v>
      </c>
      <c r="D1355" s="0" t="n">
        <f aca="false">(C1355+C1354)/2</f>
        <v>30.801870503524</v>
      </c>
      <c r="E1355" s="0" t="n">
        <f aca="false">F1355*$F$9</f>
        <v>7.65763775872221</v>
      </c>
      <c r="F1355" s="0" t="n">
        <f aca="false">(C1354-C1355)/0.5</f>
        <v>0.004019530524495</v>
      </c>
      <c r="G1355" s="0" t="n">
        <f aca="false">G1354-L1354</f>
        <v>30.8008656208929</v>
      </c>
      <c r="H1355" s="0" t="n">
        <f aca="false">G1355*G1355</f>
        <v>948.693322996299</v>
      </c>
      <c r="I1355" s="0" t="n">
        <f aca="false">1000*COUNT(Q$24:Q1355)/N$16</f>
        <v>214.35468297393</v>
      </c>
      <c r="J1355" s="0" t="n">
        <f aca="false">$F$22*H1355+$E$22*G1355+$D$22</f>
        <v>732.769060976063</v>
      </c>
      <c r="K1355" s="0" t="n">
        <f aca="false">J1355/$F$9</f>
        <v>0.384633969482817</v>
      </c>
      <c r="L1355" s="0" t="n">
        <f aca="false">K1355*M1355</f>
        <v>0.00200971095618647</v>
      </c>
      <c r="M1355" s="0" t="n">
        <f aca="false">N1355</f>
        <v>0.00522499601085351</v>
      </c>
      <c r="N1355" s="0" t="n">
        <f aca="false">3600/(B1355*N$15)</f>
        <v>0.00522499601085351</v>
      </c>
      <c r="O1355" s="0" t="n">
        <f aca="false">ROUND(A1355*P$13,0)</f>
        <v>1668856</v>
      </c>
      <c r="P1355" s="0" t="n">
        <f aca="false">O1355-O1354</f>
        <v>1306</v>
      </c>
      <c r="Q1355" s="0" t="n">
        <f aca="false">F$9*(Q$23-P$13*1000/(P1355*N$16))*P$13/SUM(P$24:P1355)</f>
        <v>777.147094547398</v>
      </c>
      <c r="R1355" s="0" t="n">
        <f aca="false">F$9*((Q$23^2 - (P$13*1000/(P1355*N$16))^2)/2)/(1000*COUNT(Q$24:Q1355)/N$16)</f>
        <v>777.91495598105</v>
      </c>
    </row>
    <row r="1356" customFormat="false" ht="13.8" hidden="false" customHeight="false" outlineLevel="0" collapsed="false">
      <c r="A1356" s="0" t="n">
        <f aca="false">SUM(M$23:M1356)</f>
        <v>6.68065094429949</v>
      </c>
      <c r="B1356" s="0" t="n">
        <f aca="false">C1356*3600/1609.344</f>
        <v>68.8950785386915</v>
      </c>
      <c r="C1356" s="0" t="n">
        <f aca="false">G1356</f>
        <v>30.7988559099367</v>
      </c>
      <c r="D1356" s="0" t="n">
        <f aca="false">(C1356+C1355)/2</f>
        <v>30.7998607654148</v>
      </c>
      <c r="E1356" s="0" t="n">
        <f aca="false">F1356*$F$9</f>
        <v>7.65743084095718</v>
      </c>
      <c r="F1356" s="0" t="n">
        <f aca="false">(C1355-C1356)/0.5</f>
        <v>0.00401942191237481</v>
      </c>
      <c r="G1356" s="0" t="n">
        <f aca="false">G1355-L1355</f>
        <v>30.7988559099367</v>
      </c>
      <c r="H1356" s="0" t="n">
        <f aca="false">G1356*G1356</f>
        <v>948.569525361041</v>
      </c>
      <c r="I1356" s="0" t="n">
        <f aca="false">1000*COUNT(Q$24:Q1356)/N$16</f>
        <v>214.515609913099</v>
      </c>
      <c r="J1356" s="0" t="n">
        <f aca="false">$F$22*H1356+$E$22*G1356+$D$22</f>
        <v>732.701451282624</v>
      </c>
      <c r="K1356" s="0" t="n">
        <f aca="false">J1356/$F$9</f>
        <v>0.384598480832779</v>
      </c>
      <c r="L1356" s="0" t="n">
        <f aca="false">K1356*M1356</f>
        <v>0.00200965665525795</v>
      </c>
      <c r="M1356" s="0" t="n">
        <f aca="false">N1356</f>
        <v>0.00522533695636654</v>
      </c>
      <c r="N1356" s="0" t="n">
        <f aca="false">3600/(B1356*N$15)</f>
        <v>0.00522533695636654</v>
      </c>
      <c r="O1356" s="0" t="n">
        <f aca="false">ROUND(A1356*P$13,0)</f>
        <v>1670163</v>
      </c>
      <c r="P1356" s="0" t="n">
        <f aca="false">O1356-O1355</f>
        <v>1307</v>
      </c>
      <c r="Q1356" s="0" t="n">
        <f aca="false">F$9*(Q$23-P$13*1000/(P1356*N$16))*P$13/SUM(P$24:P1356)</f>
        <v>783.264586002784</v>
      </c>
      <c r="R1356" s="0" t="n">
        <f aca="false">F$9*((Q$23^2 - (P$13*1000/(P1356*N$16))^2)/2)/(1000*COUNT(Q$24:Q1356)/N$16)</f>
        <v>783.777072427813</v>
      </c>
    </row>
    <row r="1357" customFormat="false" ht="13.8" hidden="false" customHeight="false" outlineLevel="0" collapsed="false">
      <c r="A1357" s="0" t="n">
        <f aca="false">SUM(M$23:M1357)</f>
        <v>6.68587662223665</v>
      </c>
      <c r="B1357" s="0" t="n">
        <f aca="false">C1357*3600/1609.344</f>
        <v>68.8905830647848</v>
      </c>
      <c r="C1357" s="0" t="n">
        <f aca="false">G1357</f>
        <v>30.7968462532814</v>
      </c>
      <c r="D1357" s="0" t="n">
        <f aca="false">(C1357+C1356)/2</f>
        <v>30.797851081609</v>
      </c>
      <c r="E1357" s="0" t="n">
        <f aca="false">F1357*$F$9</f>
        <v>7.65722394273901</v>
      </c>
      <c r="F1357" s="0" t="n">
        <f aca="false">(C1356-C1357)/0.5</f>
        <v>0.00401931331051486</v>
      </c>
      <c r="G1357" s="0" t="n">
        <f aca="false">G1356-L1356</f>
        <v>30.7968462532814</v>
      </c>
      <c r="H1357" s="0" t="n">
        <f aca="false">G1357*G1357</f>
        <v>948.445739148253</v>
      </c>
      <c r="I1357" s="0" t="n">
        <f aca="false">1000*COUNT(Q$24:Q1357)/N$16</f>
        <v>214.676536852269</v>
      </c>
      <c r="J1357" s="0" t="n">
        <f aca="false">$F$22*H1357+$E$22*G1357+$D$22</f>
        <v>732.633847335441</v>
      </c>
      <c r="K1357" s="0" t="n">
        <f aca="false">J1357/$F$9</f>
        <v>0.384562995198979</v>
      </c>
      <c r="L1357" s="0" t="n">
        <f aca="false">K1357*M1357</f>
        <v>0.00200960235946096</v>
      </c>
      <c r="M1357" s="0" t="n">
        <f aca="false">N1357</f>
        <v>0.00522567793716386</v>
      </c>
      <c r="N1357" s="0" t="n">
        <f aca="false">3600/(B1357*N$15)</f>
        <v>0.00522567793716386</v>
      </c>
      <c r="O1357" s="0" t="n">
        <f aca="false">ROUND(A1357*P$13,0)</f>
        <v>1671469</v>
      </c>
      <c r="P1357" s="0" t="n">
        <f aca="false">O1357-O1356</f>
        <v>1306</v>
      </c>
      <c r="Q1357" s="0" t="n">
        <f aca="false">F$9*(Q$23-P$13*1000/(P1357*N$16))*P$13/SUM(P$24:P1357)</f>
        <v>775.931311126852</v>
      </c>
      <c r="R1357" s="0" t="n">
        <f aca="false">F$9*((Q$23^2 - (P$13*1000/(P1357*N$16))^2)/2)/(1000*COUNT(Q$24:Q1357)/N$16)</f>
        <v>776.748666691723</v>
      </c>
    </row>
    <row r="1358" customFormat="false" ht="13.8" hidden="false" customHeight="false" outlineLevel="0" collapsed="false">
      <c r="A1358" s="0" t="n">
        <f aca="false">SUM(M$23:M1358)</f>
        <v>6.6911026411899</v>
      </c>
      <c r="B1358" s="0" t="n">
        <f aca="false">C1358*3600/1609.344</f>
        <v>68.8860877123343</v>
      </c>
      <c r="C1358" s="0" t="n">
        <f aca="false">G1358</f>
        <v>30.7948366509219</v>
      </c>
      <c r="D1358" s="0" t="n">
        <f aca="false">(C1358+C1357)/2</f>
        <v>30.7958414521017</v>
      </c>
      <c r="E1358" s="0" t="n">
        <f aca="false">F1358*$F$9</f>
        <v>7.65701706408122</v>
      </c>
      <c r="F1358" s="0" t="n">
        <f aca="false">(C1357-C1358)/0.5</f>
        <v>0.00401920471892225</v>
      </c>
      <c r="G1358" s="0" t="n">
        <f aca="false">G1357-L1357</f>
        <v>30.7948366509219</v>
      </c>
      <c r="H1358" s="0" t="n">
        <f aca="false">G1358*G1358</f>
        <v>948.321964356966</v>
      </c>
      <c r="I1358" s="0" t="n">
        <f aca="false">1000*COUNT(Q$24:Q1358)/N$16</f>
        <v>214.837463791439</v>
      </c>
      <c r="J1358" s="0" t="n">
        <f aca="false">$F$22*H1358+$E$22*G1358+$D$22</f>
        <v>732.566249134024</v>
      </c>
      <c r="K1358" s="0" t="n">
        <f aca="false">J1358/$F$9</f>
        <v>0.384527512581159</v>
      </c>
      <c r="L1358" s="0" t="n">
        <f aca="false">K1358*M1358</f>
        <v>0.00200954806879577</v>
      </c>
      <c r="M1358" s="0" t="n">
        <f aca="false">N1358</f>
        <v>0.00522601895325143</v>
      </c>
      <c r="N1358" s="0" t="n">
        <f aca="false">3600/(B1358*N$15)</f>
        <v>0.00522601895325143</v>
      </c>
      <c r="O1358" s="0" t="n">
        <f aca="false">ROUND(A1358*P$13,0)</f>
        <v>1672776</v>
      </c>
      <c r="P1358" s="0" t="n">
        <f aca="false">O1358-O1357</f>
        <v>1307</v>
      </c>
      <c r="Q1358" s="0" t="n">
        <f aca="false">F$9*(Q$23-P$13*1000/(P1358*N$16))*P$13/SUM(P$24:P1358)</f>
        <v>782.040190364641</v>
      </c>
      <c r="R1358" s="0" t="n">
        <f aca="false">F$9*((Q$23^2 - (P$13*1000/(P1358*N$16))^2)/2)/(1000*COUNT(Q$24:Q1358)/N$16)</f>
        <v>782.602874566498</v>
      </c>
    </row>
    <row r="1359" customFormat="false" ht="13.8" hidden="false" customHeight="false" outlineLevel="0" collapsed="false">
      <c r="A1359" s="0" t="n">
        <f aca="false">SUM(M$23:M1359)</f>
        <v>6.69632900119454</v>
      </c>
      <c r="B1359" s="0" t="n">
        <f aca="false">C1359*3600/1609.344</f>
        <v>68.8815924813286</v>
      </c>
      <c r="C1359" s="0" t="n">
        <f aca="false">G1359</f>
        <v>30.7928271028531</v>
      </c>
      <c r="D1359" s="0" t="n">
        <f aca="false">(C1359+C1358)/2</f>
        <v>30.7938318768876</v>
      </c>
      <c r="E1359" s="0" t="n">
        <f aca="false">F1359*$F$9</f>
        <v>7.65681020497029</v>
      </c>
      <c r="F1359" s="0" t="n">
        <f aca="false">(C1358-C1359)/0.5</f>
        <v>0.00401909613758988</v>
      </c>
      <c r="G1359" s="0" t="n">
        <f aca="false">G1358-L1358</f>
        <v>30.7928271028531</v>
      </c>
      <c r="H1359" s="0" t="n">
        <f aca="false">G1359*G1359</f>
        <v>948.198200986208</v>
      </c>
      <c r="I1359" s="0" t="n">
        <f aca="false">1000*COUNT(Q$24:Q1359)/N$16</f>
        <v>214.998390730608</v>
      </c>
      <c r="J1359" s="0" t="n">
        <f aca="false">$F$22*H1359+$E$22*G1359+$D$22</f>
        <v>732.498656677882</v>
      </c>
      <c r="K1359" s="0" t="n">
        <f aca="false">J1359/$F$9</f>
        <v>0.384492032979062</v>
      </c>
      <c r="L1359" s="0" t="n">
        <f aca="false">K1359*M1359</f>
        <v>0.00200949378326266</v>
      </c>
      <c r="M1359" s="0" t="n">
        <f aca="false">N1359</f>
        <v>0.00522636000463525</v>
      </c>
      <c r="N1359" s="0" t="n">
        <f aca="false">3600/(B1359*N$15)</f>
        <v>0.00522636000463525</v>
      </c>
      <c r="O1359" s="0" t="n">
        <f aca="false">ROUND(A1359*P$13,0)</f>
        <v>1674082</v>
      </c>
      <c r="P1359" s="0" t="n">
        <f aca="false">O1359-O1358</f>
        <v>1306</v>
      </c>
      <c r="Q1359" s="0" t="n">
        <f aca="false">F$9*(Q$23-P$13*1000/(P1359*N$16))*P$13/SUM(P$24:P1359)</f>
        <v>774.719325753123</v>
      </c>
      <c r="R1359" s="0" t="n">
        <f aca="false">F$9*((Q$23^2 - (P$13*1000/(P1359*N$16))^2)/2)/(1000*COUNT(Q$24:Q1359)/N$16)</f>
        <v>775.585869286496</v>
      </c>
    </row>
    <row r="1360" customFormat="false" ht="13.8" hidden="false" customHeight="false" outlineLevel="0" collapsed="false">
      <c r="A1360" s="0" t="n">
        <f aca="false">SUM(M$23:M1360)</f>
        <v>6.70155570228586</v>
      </c>
      <c r="B1360" s="0" t="n">
        <f aca="false">C1360*3600/1609.344</f>
        <v>68.8770973717562</v>
      </c>
      <c r="C1360" s="0" t="n">
        <f aca="false">G1360</f>
        <v>30.7908176090699</v>
      </c>
      <c r="D1360" s="0" t="n">
        <f aca="false">(C1360+C1359)/2</f>
        <v>30.7918223559615</v>
      </c>
      <c r="E1360" s="0" t="n">
        <f aca="false">F1360*$F$9</f>
        <v>7.65660336541976</v>
      </c>
      <c r="F1360" s="0" t="n">
        <f aca="false">(C1359-C1360)/0.5</f>
        <v>0.00401898756652486</v>
      </c>
      <c r="G1360" s="0" t="n">
        <f aca="false">G1359-L1359</f>
        <v>30.7908176090699</v>
      </c>
      <c r="H1360" s="0" t="n">
        <f aca="false">G1360*G1360</f>
        <v>948.074449035008</v>
      </c>
      <c r="I1360" s="0" t="n">
        <f aca="false">1000*COUNT(Q$24:Q1360)/N$16</f>
        <v>215.159317669778</v>
      </c>
      <c r="J1360" s="0" t="n">
        <f aca="false">$F$22*H1360+$E$22*G1360+$D$22</f>
        <v>732.431069966526</v>
      </c>
      <c r="K1360" s="0" t="n">
        <f aca="false">J1360/$F$9</f>
        <v>0.38445655639243</v>
      </c>
      <c r="L1360" s="0" t="n">
        <f aca="false">K1360*M1360</f>
        <v>0.00200943950286193</v>
      </c>
      <c r="M1360" s="0" t="n">
        <f aca="false">N1360</f>
        <v>0.00522670109132128</v>
      </c>
      <c r="N1360" s="0" t="n">
        <f aca="false">3600/(B1360*N$15)</f>
        <v>0.00522670109132128</v>
      </c>
      <c r="O1360" s="0" t="n">
        <f aca="false">ROUND(A1360*P$13,0)</f>
        <v>1675389</v>
      </c>
      <c r="P1360" s="0" t="n">
        <f aca="false">O1360-O1359</f>
        <v>1307</v>
      </c>
      <c r="Q1360" s="0" t="n">
        <f aca="false">F$9*(Q$23-P$13*1000/(P1360*N$16))*P$13/SUM(P$24:P1360)</f>
        <v>780.819616691404</v>
      </c>
      <c r="R1360" s="0" t="n">
        <f aca="false">F$9*((Q$23^2 - (P$13*1000/(P1360*N$16))^2)/2)/(1000*COUNT(Q$24:Q1360)/N$16)</f>
        <v>781.432189638201</v>
      </c>
    </row>
    <row r="1361" customFormat="false" ht="13.8" hidden="false" customHeight="false" outlineLevel="0" collapsed="false">
      <c r="A1361" s="0" t="n">
        <f aca="false">SUM(M$23:M1361)</f>
        <v>6.70678274449918</v>
      </c>
      <c r="B1361" s="0" t="n">
        <f aca="false">C1361*3600/1609.344</f>
        <v>68.8726023836056</v>
      </c>
      <c r="C1361" s="0" t="n">
        <f aca="false">G1361</f>
        <v>30.788808169567</v>
      </c>
      <c r="D1361" s="0" t="n">
        <f aca="false">(C1361+C1360)/2</f>
        <v>30.7898128893185</v>
      </c>
      <c r="E1361" s="0" t="n">
        <f aca="false">F1361*$F$9</f>
        <v>7.65639654542961</v>
      </c>
      <c r="F1361" s="0" t="n">
        <f aca="false">(C1360-C1361)/0.5</f>
        <v>0.00401887900572717</v>
      </c>
      <c r="G1361" s="0" t="n">
        <f aca="false">G1360-L1360</f>
        <v>30.788808169567</v>
      </c>
      <c r="H1361" s="0" t="n">
        <f aca="false">G1361*G1361</f>
        <v>947.950708502397</v>
      </c>
      <c r="I1361" s="0" t="n">
        <f aca="false">1000*COUNT(Q$24:Q1361)/N$16</f>
        <v>215.320244608948</v>
      </c>
      <c r="J1361" s="0" t="n">
        <f aca="false">$F$22*H1361+$E$22*G1361+$D$22</f>
        <v>732.363488999466</v>
      </c>
      <c r="K1361" s="0" t="n">
        <f aca="false">J1361/$F$9</f>
        <v>0.384421082821005</v>
      </c>
      <c r="L1361" s="0" t="n">
        <f aca="false">K1361*M1361</f>
        <v>0.00200938522759385</v>
      </c>
      <c r="M1361" s="0" t="n">
        <f aca="false">N1361</f>
        <v>0.0052270422133155</v>
      </c>
      <c r="N1361" s="0" t="n">
        <f aca="false">3600/(B1361*N$15)</f>
        <v>0.0052270422133155</v>
      </c>
      <c r="O1361" s="0" t="n">
        <f aca="false">ROUND(A1361*P$13,0)</f>
        <v>1676696</v>
      </c>
      <c r="P1361" s="0" t="n">
        <f aca="false">O1361-O1360</f>
        <v>1307</v>
      </c>
      <c r="Q1361" s="0" t="n">
        <f aca="false">F$9*(Q$23-P$13*1000/(P1361*N$16))*P$13/SUM(P$24:P1361)</f>
        <v>780.210524673866</v>
      </c>
      <c r="R1361" s="0" t="n">
        <f aca="false">F$9*((Q$23^2 - (P$13*1000/(P1361*N$16))^2)/2)/(1000*COUNT(Q$24:Q1361)/N$16)</f>
        <v>780.848159601102</v>
      </c>
    </row>
    <row r="1362" customFormat="false" ht="13.8" hidden="false" customHeight="false" outlineLevel="0" collapsed="false">
      <c r="A1362" s="0" t="n">
        <f aca="false">SUM(M$23:M1362)</f>
        <v>6.7120101278698</v>
      </c>
      <c r="B1362" s="0" t="n">
        <f aca="false">C1362*3600/1609.344</f>
        <v>68.8681075168652</v>
      </c>
      <c r="C1362" s="0" t="n">
        <f aca="false">G1362</f>
        <v>30.7867987843394</v>
      </c>
      <c r="D1362" s="0" t="n">
        <f aca="false">(C1362+C1361)/2</f>
        <v>30.7878034769532</v>
      </c>
      <c r="E1362" s="0" t="n">
        <f aca="false">F1362*$F$9</f>
        <v>7.65618974498632</v>
      </c>
      <c r="F1362" s="0" t="n">
        <f aca="false">(C1361-C1362)/0.5</f>
        <v>0.00401877045518972</v>
      </c>
      <c r="G1362" s="0" t="n">
        <f aca="false">G1361-L1361</f>
        <v>30.7867987843394</v>
      </c>
      <c r="H1362" s="0" t="n">
        <f aca="false">G1362*G1362</f>
        <v>947.826979387404</v>
      </c>
      <c r="I1362" s="0" t="n">
        <f aca="false">1000*COUNT(Q$24:Q1362)/N$16</f>
        <v>215.481171548117</v>
      </c>
      <c r="J1362" s="0" t="n">
        <f aca="false">$F$22*H1362+$E$22*G1362+$D$22</f>
        <v>732.29591377621</v>
      </c>
      <c r="K1362" s="0" t="n">
        <f aca="false">J1362/$F$9</f>
        <v>0.384385612264532</v>
      </c>
      <c r="L1362" s="0" t="n">
        <f aca="false">K1362*M1362</f>
        <v>0.0020093309574587</v>
      </c>
      <c r="M1362" s="0" t="n">
        <f aca="false">N1362</f>
        <v>0.0052273833706239</v>
      </c>
      <c r="N1362" s="0" t="n">
        <f aca="false">3600/(B1362*N$15)</f>
        <v>0.0052273833706239</v>
      </c>
      <c r="O1362" s="0" t="n">
        <f aca="false">ROUND(A1362*P$13,0)</f>
        <v>1678003</v>
      </c>
      <c r="P1362" s="0" t="n">
        <f aca="false">O1362-O1361</f>
        <v>1307</v>
      </c>
      <c r="Q1362" s="0" t="n">
        <f aca="false">F$9*(Q$23-P$13*1000/(P1362*N$16))*P$13/SUM(P$24:P1362)</f>
        <v>779.602382181428</v>
      </c>
      <c r="R1362" s="0" t="n">
        <f aca="false">F$9*((Q$23^2 - (P$13*1000/(P1362*N$16))^2)/2)/(1000*COUNT(Q$24:Q1362)/N$16)</f>
        <v>780.265001901624</v>
      </c>
    </row>
    <row r="1363" customFormat="false" ht="13.8" hidden="false" customHeight="false" outlineLevel="0" collapsed="false">
      <c r="A1363" s="0" t="n">
        <f aca="false">SUM(M$23:M1363)</f>
        <v>6.71723785243305</v>
      </c>
      <c r="B1363" s="0" t="n">
        <f aca="false">C1363*3600/1609.344</f>
        <v>68.8636127715237</v>
      </c>
      <c r="C1363" s="0" t="n">
        <f aca="false">G1363</f>
        <v>30.784789453382</v>
      </c>
      <c r="D1363" s="0" t="n">
        <f aca="false">(C1363+C1362)/2</f>
        <v>30.7857941188607</v>
      </c>
      <c r="E1363" s="0" t="n">
        <f aca="false">F1363*$F$9</f>
        <v>7.65598296410342</v>
      </c>
      <c r="F1363" s="0" t="n">
        <f aca="false">(C1362-C1363)/0.5</f>
        <v>0.00401866191491962</v>
      </c>
      <c r="G1363" s="0" t="n">
        <f aca="false">G1362-L1362</f>
        <v>30.784789453382</v>
      </c>
      <c r="H1363" s="0" t="n">
        <f aca="false">G1363*G1363</f>
        <v>947.703261689058</v>
      </c>
      <c r="I1363" s="0" t="n">
        <f aca="false">1000*COUNT(Q$24:Q1363)/N$16</f>
        <v>215.642098487287</v>
      </c>
      <c r="J1363" s="0" t="n">
        <f aca="false">$F$22*H1363+$E$22*G1363+$D$22</f>
        <v>732.228344296269</v>
      </c>
      <c r="K1363" s="0" t="n">
        <f aca="false">J1363/$F$9</f>
        <v>0.384350144722751</v>
      </c>
      <c r="L1363" s="0" t="n">
        <f aca="false">K1363*M1363</f>
        <v>0.00200927669245676</v>
      </c>
      <c r="M1363" s="0" t="n">
        <f aca="false">N1363</f>
        <v>0.00522772456325245</v>
      </c>
      <c r="N1363" s="0" t="n">
        <f aca="false">3600/(B1363*N$15)</f>
        <v>0.00522772456325245</v>
      </c>
      <c r="O1363" s="0" t="n">
        <f aca="false">ROUND(A1363*P$13,0)</f>
        <v>1679309</v>
      </c>
      <c r="P1363" s="0" t="n">
        <f aca="false">O1363-O1362</f>
        <v>1306</v>
      </c>
      <c r="Q1363" s="0" t="n">
        <f aca="false">F$9*(Q$23-P$13*1000/(P1363*N$16))*P$13/SUM(P$24:P1363)</f>
        <v>772.306217953981</v>
      </c>
      <c r="R1363" s="0" t="n">
        <f aca="false">F$9*((Q$23^2 - (P$13*1000/(P1363*N$16))^2)/2)/(1000*COUNT(Q$24:Q1363)/N$16)</f>
        <v>773.270687587133</v>
      </c>
    </row>
    <row r="1364" customFormat="false" ht="13.8" hidden="false" customHeight="false" outlineLevel="0" collapsed="false">
      <c r="A1364" s="0" t="n">
        <f aca="false">SUM(M$23:M1364)</f>
        <v>6.72246591822426</v>
      </c>
      <c r="B1364" s="0" t="n">
        <f aca="false">C1364*3600/1609.344</f>
        <v>68.8591181475696</v>
      </c>
      <c r="C1364" s="0" t="n">
        <f aca="false">G1364</f>
        <v>30.7827801766895</v>
      </c>
      <c r="D1364" s="0" t="n">
        <f aca="false">(C1364+C1363)/2</f>
        <v>30.7837848150357</v>
      </c>
      <c r="E1364" s="0" t="n">
        <f aca="false">F1364*$F$9</f>
        <v>7.65577620278091</v>
      </c>
      <c r="F1364" s="0" t="n">
        <f aca="false">(C1363-C1364)/0.5</f>
        <v>0.00401855338491686</v>
      </c>
      <c r="G1364" s="0" t="n">
        <f aca="false">G1363-L1363</f>
        <v>30.7827801766895</v>
      </c>
      <c r="H1364" s="0" t="n">
        <f aca="false">G1364*G1364</f>
        <v>947.579555406389</v>
      </c>
      <c r="I1364" s="0" t="n">
        <f aca="false">1000*COUNT(Q$24:Q1364)/N$16</f>
        <v>215.803025426456</v>
      </c>
      <c r="J1364" s="0" t="n">
        <f aca="false">$F$22*H1364+$E$22*G1364+$D$22</f>
        <v>732.160780559154</v>
      </c>
      <c r="K1364" s="0" t="n">
        <f aca="false">J1364/$F$9</f>
        <v>0.384314680195407</v>
      </c>
      <c r="L1364" s="0" t="n">
        <f aca="false">K1364*M1364</f>
        <v>0.00200922243258832</v>
      </c>
      <c r="M1364" s="0" t="n">
        <f aca="false">N1364</f>
        <v>0.00522806579120715</v>
      </c>
      <c r="N1364" s="0" t="n">
        <f aca="false">3600/(B1364*N$15)</f>
        <v>0.00522806579120715</v>
      </c>
      <c r="O1364" s="0" t="n">
        <f aca="false">ROUND(A1364*P$13,0)</f>
        <v>1680616</v>
      </c>
      <c r="P1364" s="0" t="n">
        <f aca="false">O1364-O1363</f>
        <v>1307</v>
      </c>
      <c r="Q1364" s="0" t="n">
        <f aca="false">F$9*(Q$23-P$13*1000/(P1364*N$16))*P$13/SUM(P$24:P1364)</f>
        <v>778.389400392139</v>
      </c>
      <c r="R1364" s="0" t="n">
        <f aca="false">F$9*((Q$23^2 - (P$13*1000/(P1364*N$16))^2)/2)/(1000*COUNT(Q$24:Q1364)/N$16)</f>
        <v>779.101295709377</v>
      </c>
    </row>
    <row r="1365" customFormat="false" ht="13.8" hidden="false" customHeight="false" outlineLevel="0" collapsed="false">
      <c r="A1365" s="0" t="n">
        <f aca="false">SUM(M$23:M1365)</f>
        <v>6.72769432527875</v>
      </c>
      <c r="B1365" s="0" t="n">
        <f aca="false">C1365*3600/1609.344</f>
        <v>68.8546236449913</v>
      </c>
      <c r="C1365" s="0" t="n">
        <f aca="false">G1365</f>
        <v>30.7807709542569</v>
      </c>
      <c r="D1365" s="0" t="n">
        <f aca="false">(C1365+C1364)/2</f>
        <v>30.7817755654732</v>
      </c>
      <c r="E1365" s="0" t="n">
        <f aca="false">F1365*$F$9</f>
        <v>7.65556946100526</v>
      </c>
      <c r="F1365" s="0" t="n">
        <f aca="false">(C1364-C1365)/0.5</f>
        <v>0.00401844486517433</v>
      </c>
      <c r="G1365" s="0" t="n">
        <f aca="false">G1364-L1364</f>
        <v>30.7807709542569</v>
      </c>
      <c r="H1365" s="0" t="n">
        <f aca="false">G1365*G1365</f>
        <v>947.455860538427</v>
      </c>
      <c r="I1365" s="0" t="n">
        <f aca="false">1000*COUNT(Q$24:Q1365)/N$16</f>
        <v>215.963952365626</v>
      </c>
      <c r="J1365" s="0" t="n">
        <f aca="false">$F$22*H1365+$E$22*G1365+$D$22</f>
        <v>732.093222564373</v>
      </c>
      <c r="K1365" s="0" t="n">
        <f aca="false">J1365/$F$9</f>
        <v>0.384279218682242</v>
      </c>
      <c r="L1365" s="0" t="n">
        <f aca="false">K1365*M1365</f>
        <v>0.00200916817785367</v>
      </c>
      <c r="M1365" s="0" t="n">
        <f aca="false">N1365</f>
        <v>0.00522840705449397</v>
      </c>
      <c r="N1365" s="0" t="n">
        <f aca="false">3600/(B1365*N$15)</f>
        <v>0.00522840705449397</v>
      </c>
      <c r="O1365" s="0" t="n">
        <f aca="false">ROUND(A1365*P$13,0)</f>
        <v>1681924</v>
      </c>
      <c r="P1365" s="0" t="n">
        <f aca="false">O1365-O1364</f>
        <v>1308</v>
      </c>
      <c r="Q1365" s="0" t="n">
        <f aca="false">F$9*(Q$23-P$13*1000/(P1365*N$16))*P$13/SUM(P$24:P1365)</f>
        <v>784.452442441613</v>
      </c>
      <c r="R1365" s="0" t="n">
        <f aca="false">F$9*((Q$23^2 - (P$13*1000/(P1365*N$16))^2)/2)/(1000*COUNT(Q$24:Q1365)/N$16)</f>
        <v>784.908535448141</v>
      </c>
    </row>
    <row r="1366" customFormat="false" ht="13.8" hidden="false" customHeight="false" outlineLevel="0" collapsed="false">
      <c r="A1366" s="0" t="n">
        <f aca="false">SUM(M$23:M1366)</f>
        <v>6.73292307363187</v>
      </c>
      <c r="B1366" s="0" t="n">
        <f aca="false">C1366*3600/1609.344</f>
        <v>68.8501292637775</v>
      </c>
      <c r="C1366" s="0" t="n">
        <f aca="false">G1366</f>
        <v>30.7787617860791</v>
      </c>
      <c r="D1366" s="0" t="n">
        <f aca="false">(C1366+C1365)/2</f>
        <v>30.779766370168</v>
      </c>
      <c r="E1366" s="0" t="n">
        <f aca="false">F1366*$F$9</f>
        <v>7.65536273880353</v>
      </c>
      <c r="F1366" s="0" t="n">
        <f aca="false">(C1365-C1366)/0.5</f>
        <v>0.00401833635570625</v>
      </c>
      <c r="G1366" s="0" t="n">
        <f aca="false">G1365-L1365</f>
        <v>30.7787617860791</v>
      </c>
      <c r="H1366" s="0" t="n">
        <f aca="false">G1366*G1366</f>
        <v>947.332177084201</v>
      </c>
      <c r="I1366" s="0" t="n">
        <f aca="false">1000*COUNT(Q$24:Q1366)/N$16</f>
        <v>216.124879304796</v>
      </c>
      <c r="J1366" s="0" t="n">
        <f aca="false">$F$22*H1366+$E$22*G1366+$D$22</f>
        <v>732.025670311437</v>
      </c>
      <c r="K1366" s="0" t="n">
        <f aca="false">J1366/$F$9</f>
        <v>0.384243760182999</v>
      </c>
      <c r="L1366" s="0" t="n">
        <f aca="false">K1366*M1366</f>
        <v>0.00200911392825307</v>
      </c>
      <c r="M1366" s="0" t="n">
        <f aca="false">N1366</f>
        <v>0.0052287483531189</v>
      </c>
      <c r="N1366" s="0" t="n">
        <f aca="false">3600/(B1366*N$15)</f>
        <v>0.0052287483531189</v>
      </c>
      <c r="O1366" s="0" t="n">
        <f aca="false">ROUND(A1366*P$13,0)</f>
        <v>1683231</v>
      </c>
      <c r="P1366" s="0" t="n">
        <f aca="false">O1366-O1365</f>
        <v>1307</v>
      </c>
      <c r="Q1366" s="0" t="n">
        <f aca="false">F$9*(Q$23-P$13*1000/(P1366*N$16))*P$13/SUM(P$24:P1366)</f>
        <v>777.179263193701</v>
      </c>
      <c r="R1366" s="0" t="n">
        <f aca="false">F$9*((Q$23^2 - (P$13*1000/(P1366*N$16))^2)/2)/(1000*COUNT(Q$24:Q1366)/N$16)</f>
        <v>777.941055507278</v>
      </c>
    </row>
    <row r="1367" customFormat="false" ht="13.8" hidden="false" customHeight="false" outlineLevel="0" collapsed="false">
      <c r="A1367" s="0" t="n">
        <f aca="false">SUM(M$23:M1367)</f>
        <v>6.73815216331896</v>
      </c>
      <c r="B1367" s="0" t="n">
        <f aca="false">C1367*3600/1609.344</f>
        <v>68.8456350039165</v>
      </c>
      <c r="C1367" s="0" t="n">
        <f aca="false">G1367</f>
        <v>30.7767526721508</v>
      </c>
      <c r="D1367" s="0" t="n">
        <f aca="false">(C1367+C1366)/2</f>
        <v>30.7777572291149</v>
      </c>
      <c r="E1367" s="0" t="n">
        <f aca="false">F1367*$F$9</f>
        <v>7.6551560361622</v>
      </c>
      <c r="F1367" s="0" t="n">
        <f aca="false">(C1366-C1367)/0.5</f>
        <v>0.00401822785650552</v>
      </c>
      <c r="G1367" s="0" t="n">
        <f aca="false">G1366-L1366</f>
        <v>30.7767526721508</v>
      </c>
      <c r="H1367" s="0" t="n">
        <f aca="false">G1367*G1367</f>
        <v>947.208505042743</v>
      </c>
      <c r="I1367" s="0" t="n">
        <f aca="false">1000*COUNT(Q$24:Q1367)/N$16</f>
        <v>216.285806243965</v>
      </c>
      <c r="J1367" s="0" t="n">
        <f aca="false">$F$22*H1367+$E$22*G1367+$D$22</f>
        <v>731.958123799857</v>
      </c>
      <c r="K1367" s="0" t="n">
        <f aca="false">J1367/$F$9</f>
        <v>0.38420830469742</v>
      </c>
      <c r="L1367" s="0" t="n">
        <f aca="false">K1367*M1367</f>
        <v>0.00200905968378682</v>
      </c>
      <c r="M1367" s="0" t="n">
        <f aca="false">N1367</f>
        <v>0.00522908968708794</v>
      </c>
      <c r="N1367" s="0" t="n">
        <f aca="false">3600/(B1367*N$15)</f>
        <v>0.00522908968708794</v>
      </c>
      <c r="O1367" s="0" t="n">
        <f aca="false">ROUND(A1367*P$13,0)</f>
        <v>1684538</v>
      </c>
      <c r="P1367" s="0" t="n">
        <f aca="false">O1367-O1366</f>
        <v>1307</v>
      </c>
      <c r="Q1367" s="0" t="n">
        <f aca="false">F$9*(Q$23-P$13*1000/(P1367*N$16))*P$13/SUM(P$24:P1367)</f>
        <v>776.575835185188</v>
      </c>
      <c r="R1367" s="0" t="n">
        <f aca="false">F$9*((Q$23^2 - (P$13*1000/(P1367*N$16))^2)/2)/(1000*COUNT(Q$24:Q1367)/N$16)</f>
        <v>777.362230317169</v>
      </c>
    </row>
    <row r="1368" customFormat="false" ht="13.8" hidden="false" customHeight="false" outlineLevel="0" collapsed="false">
      <c r="A1368" s="0" t="n">
        <f aca="false">SUM(M$23:M1368)</f>
        <v>6.74338159437537</v>
      </c>
      <c r="B1368" s="0" t="n">
        <f aca="false">C1368*3600/1609.344</f>
        <v>68.8411408653969</v>
      </c>
      <c r="C1368" s="0" t="n">
        <f aca="false">G1368</f>
        <v>30.774743612467</v>
      </c>
      <c r="D1368" s="0" t="n">
        <f aca="false">(C1368+C1367)/2</f>
        <v>30.7757481423089</v>
      </c>
      <c r="E1368" s="0" t="n">
        <f aca="false">F1368*$F$9</f>
        <v>7.65494935308125</v>
      </c>
      <c r="F1368" s="0" t="n">
        <f aca="false">(C1367-C1368)/0.5</f>
        <v>0.00401811936757213</v>
      </c>
      <c r="G1368" s="0" t="n">
        <f aca="false">G1367-L1367</f>
        <v>30.774743612467</v>
      </c>
      <c r="H1368" s="0" t="n">
        <f aca="false">G1368*G1368</f>
        <v>947.084844413081</v>
      </c>
      <c r="I1368" s="0" t="n">
        <f aca="false">1000*COUNT(Q$24:Q1368)/N$16</f>
        <v>216.446733183135</v>
      </c>
      <c r="J1368" s="0" t="n">
        <f aca="false">$F$22*H1368+$E$22*G1368+$D$22</f>
        <v>731.890583029141</v>
      </c>
      <c r="K1368" s="0" t="n">
        <f aca="false">J1368/$F$9</f>
        <v>0.384172852225248</v>
      </c>
      <c r="L1368" s="0" t="n">
        <f aca="false">K1368*M1368</f>
        <v>0.00200900544445519</v>
      </c>
      <c r="M1368" s="0" t="n">
        <f aca="false">N1368</f>
        <v>0.00522943105640706</v>
      </c>
      <c r="N1368" s="0" t="n">
        <f aca="false">3600/(B1368*N$15)</f>
        <v>0.00522943105640706</v>
      </c>
      <c r="O1368" s="0" t="n">
        <f aca="false">ROUND(A1368*P$13,0)</f>
        <v>1685845</v>
      </c>
      <c r="P1368" s="0" t="n">
        <f aca="false">O1368-O1367</f>
        <v>1307</v>
      </c>
      <c r="Q1368" s="0" t="n">
        <f aca="false">F$9*(Q$23-P$13*1000/(P1368*N$16))*P$13/SUM(P$24:P1368)</f>
        <v>775.973343493119</v>
      </c>
      <c r="R1368" s="0" t="n">
        <f aca="false">F$9*((Q$23^2 - (P$13*1000/(P1368*N$16))^2)/2)/(1000*COUNT(Q$24:Q1368)/N$16)</f>
        <v>776.784265833662</v>
      </c>
    </row>
    <row r="1369" customFormat="false" ht="13.8" hidden="false" customHeight="false" outlineLevel="0" collapsed="false">
      <c r="A1369" s="0" t="n">
        <f aca="false">SUM(M$23:M1369)</f>
        <v>6.74861136683645</v>
      </c>
      <c r="B1369" s="0" t="n">
        <f aca="false">C1369*3600/1609.344</f>
        <v>68.8366468482073</v>
      </c>
      <c r="C1369" s="0" t="n">
        <f aca="false">G1369</f>
        <v>30.7727346070226</v>
      </c>
      <c r="D1369" s="0" t="n">
        <f aca="false">(C1369+C1368)/2</f>
        <v>30.7737391097448</v>
      </c>
      <c r="E1369" s="0" t="n">
        <f aca="false">F1369*$F$9</f>
        <v>7.65474268957424</v>
      </c>
      <c r="F1369" s="0" t="n">
        <f aca="false">(C1368-C1369)/0.5</f>
        <v>0.00401801088891318</v>
      </c>
      <c r="G1369" s="0" t="n">
        <f aca="false">G1368-L1368</f>
        <v>30.7727346070226</v>
      </c>
      <c r="H1369" s="0" t="n">
        <f aca="false">G1369*G1369</f>
        <v>946.961195194245</v>
      </c>
      <c r="I1369" s="0" t="n">
        <f aca="false">1000*COUNT(Q$24:Q1369)/N$16</f>
        <v>216.607660122304</v>
      </c>
      <c r="J1369" s="0" t="n">
        <f aca="false">$F$22*H1369+$E$22*G1369+$D$22</f>
        <v>731.8230479988</v>
      </c>
      <c r="K1369" s="0" t="n">
        <f aca="false">J1369/$F$9</f>
        <v>0.384137402766227</v>
      </c>
      <c r="L1369" s="0" t="n">
        <f aca="false">K1369*M1369</f>
        <v>0.00200895121025848</v>
      </c>
      <c r="M1369" s="0" t="n">
        <f aca="false">N1369</f>
        <v>0.00522977246108227</v>
      </c>
      <c r="N1369" s="0" t="n">
        <f aca="false">3600/(B1369*N$15)</f>
        <v>0.00522977246108227</v>
      </c>
      <c r="O1369" s="0" t="n">
        <f aca="false">ROUND(A1369*P$13,0)</f>
        <v>1687153</v>
      </c>
      <c r="P1369" s="0" t="n">
        <f aca="false">O1369-O1368</f>
        <v>1308</v>
      </c>
      <c r="Q1369" s="0" t="n">
        <f aca="false">F$9*(Q$23-P$13*1000/(P1369*N$16))*P$13/SUM(P$24:P1369)</f>
        <v>782.019455388281</v>
      </c>
      <c r="R1369" s="0" t="n">
        <f aca="false">F$9*((Q$23^2 - (P$13*1000/(P1369*N$16))^2)/2)/(1000*COUNT(Q$24:Q1369)/N$16)</f>
        <v>782.575969220955</v>
      </c>
    </row>
    <row r="1370" customFormat="false" ht="13.8" hidden="false" customHeight="false" outlineLevel="0" collapsed="false">
      <c r="A1370" s="0" t="n">
        <f aca="false">SUM(M$23:M1370)</f>
        <v>6.75384148073757</v>
      </c>
      <c r="B1370" s="0" t="n">
        <f aca="false">C1370*3600/1609.344</f>
        <v>68.8321529523361</v>
      </c>
      <c r="C1370" s="0" t="n">
        <f aca="false">G1370</f>
        <v>30.7707256558123</v>
      </c>
      <c r="D1370" s="0" t="n">
        <f aca="false">(C1370+C1369)/2</f>
        <v>30.7717301314174</v>
      </c>
      <c r="E1370" s="0" t="n">
        <f aca="false">F1370*$F$9</f>
        <v>7.65453604561408</v>
      </c>
      <c r="F1370" s="0" t="n">
        <f aca="false">(C1369-C1370)/0.5</f>
        <v>0.00401790242051447</v>
      </c>
      <c r="G1370" s="0" t="n">
        <f aca="false">G1369-L1369</f>
        <v>30.7707256558123</v>
      </c>
      <c r="H1370" s="0" t="n">
        <f aca="false">G1370*G1370</f>
        <v>946.837557385267</v>
      </c>
      <c r="I1370" s="0" t="n">
        <f aca="false">1000*COUNT(Q$24:Q1370)/N$16</f>
        <v>216.768587061474</v>
      </c>
      <c r="J1370" s="0" t="n">
        <f aca="false">$F$22*H1370+$E$22*G1370+$D$22</f>
        <v>731.755518708344</v>
      </c>
      <c r="K1370" s="0" t="n">
        <f aca="false">J1370/$F$9</f>
        <v>0.384101956320099</v>
      </c>
      <c r="L1370" s="0" t="n">
        <f aca="false">K1370*M1370</f>
        <v>0.00200889698119696</v>
      </c>
      <c r="M1370" s="0" t="n">
        <f aca="false">N1370</f>
        <v>0.00523011390111955</v>
      </c>
      <c r="N1370" s="0" t="n">
        <f aca="false">3600/(B1370*N$15)</f>
        <v>0.00523011390111955</v>
      </c>
      <c r="O1370" s="0" t="n">
        <f aca="false">ROUND(A1370*P$13,0)</f>
        <v>1688460</v>
      </c>
      <c r="P1370" s="0" t="n">
        <f aca="false">O1370-O1369</f>
        <v>1307</v>
      </c>
      <c r="Q1370" s="0" t="n">
        <f aca="false">F$9*(Q$23-P$13*1000/(P1370*N$16))*P$13/SUM(P$24:P1370)</f>
        <v>774.770701165774</v>
      </c>
      <c r="R1370" s="0" t="n">
        <f aca="false">F$9*((Q$23^2 - (P$13*1000/(P1370*N$16))^2)/2)/(1000*COUNT(Q$24:Q1370)/N$16)</f>
        <v>775.63091131869</v>
      </c>
    </row>
    <row r="1371" customFormat="false" ht="13.8" hidden="false" customHeight="false" outlineLevel="0" collapsed="false">
      <c r="A1371" s="0" t="n">
        <f aca="false">SUM(M$23:M1371)</f>
        <v>6.7590719361141</v>
      </c>
      <c r="B1371" s="0" t="n">
        <f aca="false">C1371*3600/1609.344</f>
        <v>68.8276591777718</v>
      </c>
      <c r="C1371" s="0" t="n">
        <f aca="false">G1371</f>
        <v>30.7687167588311</v>
      </c>
      <c r="D1371" s="0" t="n">
        <f aca="false">(C1371+C1370)/2</f>
        <v>30.7697212073217</v>
      </c>
      <c r="E1371" s="0" t="n">
        <f aca="false">F1371*$F$9</f>
        <v>7.65432942124138</v>
      </c>
      <c r="F1371" s="0" t="n">
        <f aca="false">(C1370-C1371)/0.5</f>
        <v>0.00401779396239732</v>
      </c>
      <c r="G1371" s="0" t="n">
        <f aca="false">G1370-L1370</f>
        <v>30.7687167588311</v>
      </c>
      <c r="H1371" s="0" t="n">
        <f aca="false">G1371*G1371</f>
        <v>946.713930985175</v>
      </c>
      <c r="I1371" s="0" t="n">
        <f aca="false">1000*COUNT(Q$24:Q1371)/N$16</f>
        <v>216.929514000644</v>
      </c>
      <c r="J1371" s="0" t="n">
        <f aca="false">$F$22*H1371+$E$22*G1371+$D$22</f>
        <v>731.687995157284</v>
      </c>
      <c r="K1371" s="0" t="n">
        <f aca="false">J1371/$F$9</f>
        <v>0.384066512886607</v>
      </c>
      <c r="L1371" s="0" t="n">
        <f aca="false">K1371*M1371</f>
        <v>0.00200884275727092</v>
      </c>
      <c r="M1371" s="0" t="n">
        <f aca="false">N1371</f>
        <v>0.0052304553765249</v>
      </c>
      <c r="N1371" s="0" t="n">
        <f aca="false">3600/(B1371*N$15)</f>
        <v>0.0052304553765249</v>
      </c>
      <c r="O1371" s="0" t="n">
        <f aca="false">ROUND(A1371*P$13,0)</f>
        <v>1689768</v>
      </c>
      <c r="P1371" s="0" t="n">
        <f aca="false">O1371-O1370</f>
        <v>1308</v>
      </c>
      <c r="Q1371" s="0" t="n">
        <f aca="false">F$9*(Q$23-P$13*1000/(P1371*N$16))*P$13/SUM(P$24:P1371)</f>
        <v>780.80838134457</v>
      </c>
      <c r="R1371" s="0" t="n">
        <f aca="false">F$9*((Q$23^2 - (P$13*1000/(P1371*N$16))^2)/2)/(1000*COUNT(Q$24:Q1371)/N$16)</f>
        <v>781.414877278491</v>
      </c>
    </row>
    <row r="1372" customFormat="false" ht="13.8" hidden="false" customHeight="false" outlineLevel="0" collapsed="false">
      <c r="A1372" s="0" t="n">
        <f aca="false">SUM(M$23:M1372)</f>
        <v>6.7643027330014</v>
      </c>
      <c r="B1372" s="0" t="n">
        <f aca="false">C1372*3600/1609.344</f>
        <v>68.8231655245031</v>
      </c>
      <c r="C1372" s="0" t="n">
        <f aca="false">G1372</f>
        <v>30.7667079160738</v>
      </c>
      <c r="D1372" s="0" t="n">
        <f aca="false">(C1372+C1371)/2</f>
        <v>30.7677123374525</v>
      </c>
      <c r="E1372" s="0" t="n">
        <f aca="false">F1372*$F$9</f>
        <v>7.65412281641554</v>
      </c>
      <c r="F1372" s="0" t="n">
        <f aca="false">(C1371-C1372)/0.5</f>
        <v>0.0040176855145404</v>
      </c>
      <c r="G1372" s="0" t="n">
        <f aca="false">G1371-L1371</f>
        <v>30.7667079160738</v>
      </c>
      <c r="H1372" s="0" t="n">
        <f aca="false">G1372*G1372</f>
        <v>946.590315993001</v>
      </c>
      <c r="I1372" s="0" t="n">
        <f aca="false">1000*COUNT(Q$24:Q1372)/N$16</f>
        <v>217.090440939813</v>
      </c>
      <c r="J1372" s="0" t="n">
        <f aca="false">$F$22*H1372+$E$22*G1372+$D$22</f>
        <v>731.62047734513</v>
      </c>
      <c r="K1372" s="0" t="n">
        <f aca="false">J1372/$F$9</f>
        <v>0.384031072465494</v>
      </c>
      <c r="L1372" s="0" t="n">
        <f aca="false">K1372*M1372</f>
        <v>0.00200878853848064</v>
      </c>
      <c r="M1372" s="0" t="n">
        <f aca="false">N1372</f>
        <v>0.00523079688730431</v>
      </c>
      <c r="N1372" s="0" t="n">
        <f aca="false">3600/(B1372*N$15)</f>
        <v>0.00523079688730431</v>
      </c>
      <c r="O1372" s="0" t="n">
        <f aca="false">ROUND(A1372*P$13,0)</f>
        <v>1691076</v>
      </c>
      <c r="P1372" s="0" t="n">
        <f aca="false">O1372-O1371</f>
        <v>1308</v>
      </c>
      <c r="Q1372" s="0" t="n">
        <f aca="false">F$9*(Q$23-P$13*1000/(P1372*N$16))*P$13/SUM(P$24:P1372)</f>
        <v>780.204019034674</v>
      </c>
      <c r="R1372" s="0" t="n">
        <f aca="false">F$9*((Q$23^2 - (P$13*1000/(P1372*N$16))^2)/2)/(1000*COUNT(Q$24:Q1372)/N$16)</f>
        <v>780.835622365757</v>
      </c>
    </row>
    <row r="1373" customFormat="false" ht="13.8" hidden="false" customHeight="false" outlineLevel="0" collapsed="false">
      <c r="A1373" s="0" t="n">
        <f aca="false">SUM(M$23:M1373)</f>
        <v>6.76953387143486</v>
      </c>
      <c r="B1373" s="0" t="n">
        <f aca="false">C1373*3600/1609.344</f>
        <v>68.8186719925183</v>
      </c>
      <c r="C1373" s="0" t="n">
        <f aca="false">G1373</f>
        <v>30.7646991275354</v>
      </c>
      <c r="D1373" s="0" t="n">
        <f aca="false">(C1373+C1372)/2</f>
        <v>30.7657035218046</v>
      </c>
      <c r="E1373" s="0" t="n">
        <f aca="false">F1373*$F$9</f>
        <v>7.65391623116362</v>
      </c>
      <c r="F1373" s="0" t="n">
        <f aca="false">(C1372-C1373)/0.5</f>
        <v>0.00401757707695793</v>
      </c>
      <c r="G1373" s="0" t="n">
        <f aca="false">G1372-L1372</f>
        <v>30.7646991275354</v>
      </c>
      <c r="H1373" s="0" t="n">
        <f aca="false">G1373*G1373</f>
        <v>946.466712407776</v>
      </c>
      <c r="I1373" s="0" t="n">
        <f aca="false">1000*COUNT(Q$24:Q1373)/N$16</f>
        <v>217.251367878983</v>
      </c>
      <c r="J1373" s="0" t="n">
        <f aca="false">$F$22*H1373+$E$22*G1373+$D$22</f>
        <v>731.552965271391</v>
      </c>
      <c r="K1373" s="0" t="n">
        <f aca="false">J1373/$F$9</f>
        <v>0.383995635056502</v>
      </c>
      <c r="L1373" s="0" t="n">
        <f aca="false">K1373*M1373</f>
        <v>0.0020087343248264</v>
      </c>
      <c r="M1373" s="0" t="n">
        <f aca="false">N1373</f>
        <v>0.00523113843346378</v>
      </c>
      <c r="N1373" s="0" t="n">
        <f aca="false">3600/(B1373*N$15)</f>
        <v>0.00523113843346378</v>
      </c>
      <c r="O1373" s="0" t="n">
        <f aca="false">ROUND(A1373*P$13,0)</f>
        <v>1692383</v>
      </c>
      <c r="P1373" s="0" t="n">
        <f aca="false">O1373-O1372</f>
        <v>1307</v>
      </c>
      <c r="Q1373" s="0" t="n">
        <f aca="false">F$9*(Q$23-P$13*1000/(P1373*N$16))*P$13/SUM(P$24:P1373)</f>
        <v>772.973482614811</v>
      </c>
      <c r="R1373" s="0" t="n">
        <f aca="false">F$9*((Q$23^2 - (P$13*1000/(P1373*N$16))^2)/2)/(1000*COUNT(Q$24:Q1373)/N$16)</f>
        <v>773.907287071315</v>
      </c>
    </row>
    <row r="1374" customFormat="false" ht="13.8" hidden="false" customHeight="false" outlineLevel="0" collapsed="false">
      <c r="A1374" s="0" t="n">
        <f aca="false">SUM(M$23:M1374)</f>
        <v>6.77476535144987</v>
      </c>
      <c r="B1374" s="0" t="n">
        <f aca="false">C1374*3600/1609.344</f>
        <v>68.814178581806</v>
      </c>
      <c r="C1374" s="0" t="n">
        <f aca="false">G1374</f>
        <v>30.7626903932105</v>
      </c>
      <c r="D1374" s="0" t="n">
        <f aca="false">(C1374+C1373)/2</f>
        <v>30.763694760373</v>
      </c>
      <c r="E1374" s="0" t="n">
        <f aca="false">F1374*$F$9</f>
        <v>7.65370966548564</v>
      </c>
      <c r="F1374" s="0" t="n">
        <f aca="false">(C1373-C1374)/0.5</f>
        <v>0.00401746864964991</v>
      </c>
      <c r="G1374" s="0" t="n">
        <f aca="false">G1373-L1373</f>
        <v>30.7626903932105</v>
      </c>
      <c r="H1374" s="0" t="n">
        <f aca="false">G1374*G1374</f>
        <v>946.343120228529</v>
      </c>
      <c r="I1374" s="0" t="n">
        <f aca="false">1000*COUNT(Q$24:Q1374)/N$16</f>
        <v>217.412294818153</v>
      </c>
      <c r="J1374" s="0" t="n">
        <f aca="false">$F$22*H1374+$E$22*G1374+$D$22</f>
        <v>731.485458935579</v>
      </c>
      <c r="K1374" s="0" t="n">
        <f aca="false">J1374/$F$9</f>
        <v>0.383960200659376</v>
      </c>
      <c r="L1374" s="0" t="n">
        <f aca="false">K1374*M1374</f>
        <v>0.00200868011630849</v>
      </c>
      <c r="M1374" s="0" t="n">
        <f aca="false">N1374</f>
        <v>0.00523148001500931</v>
      </c>
      <c r="N1374" s="0" t="n">
        <f aca="false">3600/(B1374*N$15)</f>
        <v>0.00523148001500931</v>
      </c>
      <c r="O1374" s="0" t="n">
        <f aca="false">ROUND(A1374*P$13,0)</f>
        <v>1693691</v>
      </c>
      <c r="P1374" s="0" t="n">
        <f aca="false">O1374-O1373</f>
        <v>1308</v>
      </c>
      <c r="Q1374" s="0" t="n">
        <f aca="false">F$9*(Q$23-P$13*1000/(P1374*N$16))*P$13/SUM(P$24:P1374)</f>
        <v>778.998557079617</v>
      </c>
      <c r="R1374" s="0" t="n">
        <f aca="false">F$9*((Q$23^2 - (P$13*1000/(P1374*N$16))^2)/2)/(1000*COUNT(Q$24:Q1374)/N$16)</f>
        <v>779.679685100966</v>
      </c>
    </row>
    <row r="1375" customFormat="false" ht="13.8" hidden="false" customHeight="false" outlineLevel="0" collapsed="false">
      <c r="A1375" s="0" t="n">
        <f aca="false">SUM(M$23:M1375)</f>
        <v>6.77999717308182</v>
      </c>
      <c r="B1375" s="0" t="n">
        <f aca="false">C1375*3600/1609.344</f>
        <v>68.8096852923547</v>
      </c>
      <c r="C1375" s="0" t="n">
        <f aca="false">G1375</f>
        <v>30.7606817130942</v>
      </c>
      <c r="D1375" s="0" t="n">
        <f aca="false">(C1375+C1374)/2</f>
        <v>30.7616860531524</v>
      </c>
      <c r="E1375" s="0" t="n">
        <f aca="false">F1375*$F$9</f>
        <v>7.65350311938158</v>
      </c>
      <c r="F1375" s="0" t="n">
        <f aca="false">(C1374-C1375)/0.5</f>
        <v>0.00401736023261634</v>
      </c>
      <c r="G1375" s="0" t="n">
        <f aca="false">G1374-L1374</f>
        <v>30.7606817130942</v>
      </c>
      <c r="H1375" s="0" t="n">
        <f aca="false">G1375*G1375</f>
        <v>946.21953945429</v>
      </c>
      <c r="I1375" s="0" t="n">
        <f aca="false">1000*COUNT(Q$24:Q1375)/N$16</f>
        <v>217.573221757322</v>
      </c>
      <c r="J1375" s="0" t="n">
        <f aca="false">$F$22*H1375+$E$22*G1375+$D$22</f>
        <v>731.417958337204</v>
      </c>
      <c r="K1375" s="0" t="n">
        <f aca="false">J1375/$F$9</f>
        <v>0.383924769273857</v>
      </c>
      <c r="L1375" s="0" t="n">
        <f aca="false">K1375*M1375</f>
        <v>0.00200862591292719</v>
      </c>
      <c r="M1375" s="0" t="n">
        <f aca="false">N1375</f>
        <v>0.0052318216319469</v>
      </c>
      <c r="N1375" s="0" t="n">
        <f aca="false">3600/(B1375*N$15)</f>
        <v>0.0052318216319469</v>
      </c>
      <c r="O1375" s="0" t="n">
        <f aca="false">ROUND(A1375*P$13,0)</f>
        <v>1694999</v>
      </c>
      <c r="P1375" s="0" t="n">
        <f aca="false">O1375-O1374</f>
        <v>1308</v>
      </c>
      <c r="Q1375" s="0" t="n">
        <f aca="false">F$9*(Q$23-P$13*1000/(P1375*N$16))*P$13/SUM(P$24:P1375)</f>
        <v>778.396992128486</v>
      </c>
      <c r="R1375" s="0" t="n">
        <f aca="false">F$9*((Q$23^2 - (P$13*1000/(P1375*N$16))^2)/2)/(1000*COUNT(Q$24:Q1375)/N$16)</f>
        <v>779.102998943347</v>
      </c>
    </row>
    <row r="1376" customFormat="false" ht="13.8" hidden="false" customHeight="false" outlineLevel="0" collapsed="false">
      <c r="A1376" s="0" t="n">
        <f aca="false">SUM(M$23:M1376)</f>
        <v>6.7852293363661</v>
      </c>
      <c r="B1376" s="0" t="n">
        <f aca="false">C1376*3600/1609.344</f>
        <v>68.8051921241529</v>
      </c>
      <c r="C1376" s="0" t="n">
        <f aca="false">G1376</f>
        <v>30.7586730871813</v>
      </c>
      <c r="D1376" s="0" t="n">
        <f aca="false">(C1376+C1375)/2</f>
        <v>30.7596774001378</v>
      </c>
      <c r="E1376" s="0" t="n">
        <f aca="false">F1376*$F$9</f>
        <v>7.65329659285145</v>
      </c>
      <c r="F1376" s="0" t="n">
        <f aca="false">(C1375-C1376)/0.5</f>
        <v>0.00401725182585722</v>
      </c>
      <c r="G1376" s="0" t="n">
        <f aca="false">G1375-L1375</f>
        <v>30.7586730871813</v>
      </c>
      <c r="H1376" s="0" t="n">
        <f aca="false">G1376*G1376</f>
        <v>946.095970084092</v>
      </c>
      <c r="I1376" s="0" t="n">
        <f aca="false">1000*COUNT(Q$24:Q1376)/N$16</f>
        <v>217.734148696492</v>
      </c>
      <c r="J1376" s="0" t="n">
        <f aca="false">$F$22*H1376+$E$22*G1376+$D$22</f>
        <v>731.350463475775</v>
      </c>
      <c r="K1376" s="0" t="n">
        <f aca="false">J1376/$F$9</f>
        <v>0.383889340899689</v>
      </c>
      <c r="L1376" s="0" t="n">
        <f aca="false">K1376*M1376</f>
        <v>0.00200857171468278</v>
      </c>
      <c r="M1376" s="0" t="n">
        <f aca="false">N1376</f>
        <v>0.00523216328428256</v>
      </c>
      <c r="N1376" s="0" t="n">
        <f aca="false">3600/(B1376*N$15)</f>
        <v>0.00523216328428256</v>
      </c>
      <c r="O1376" s="0" t="n">
        <f aca="false">ROUND(A1376*P$13,0)</f>
        <v>1696307</v>
      </c>
      <c r="P1376" s="0" t="n">
        <f aca="false">O1376-O1375</f>
        <v>1308</v>
      </c>
      <c r="Q1376" s="0" t="n">
        <f aca="false">F$9*(Q$23-P$13*1000/(P1376*N$16))*P$13/SUM(P$24:P1376)</f>
        <v>777.796355551737</v>
      </c>
      <c r="R1376" s="0" t="n">
        <f aca="false">F$9*((Q$23^2 - (P$13*1000/(P1376*N$16))^2)/2)/(1000*COUNT(Q$24:Q1376)/N$16)</f>
        <v>778.527165241246</v>
      </c>
    </row>
    <row r="1377" customFormat="false" ht="13.8" hidden="false" customHeight="false" outlineLevel="0" collapsed="false">
      <c r="A1377" s="0" t="n">
        <f aca="false">SUM(M$23:M1377)</f>
        <v>6.79046184133812</v>
      </c>
      <c r="B1377" s="0" t="n">
        <f aca="false">C1377*3600/1609.344</f>
        <v>68.8006990771891</v>
      </c>
      <c r="C1377" s="0" t="n">
        <f aca="false">G1377</f>
        <v>30.7566645154666</v>
      </c>
      <c r="D1377" s="0" t="n">
        <f aca="false">(C1377+C1376)/2</f>
        <v>30.757668801324</v>
      </c>
      <c r="E1377" s="0" t="n">
        <f aca="false">F1377*$F$9</f>
        <v>7.65309008588171</v>
      </c>
      <c r="F1377" s="0" t="n">
        <f aca="false">(C1376-C1377)/0.5</f>
        <v>0.00401714342936543</v>
      </c>
      <c r="G1377" s="0" t="n">
        <f aca="false">G1376-L1376</f>
        <v>30.7566645154666</v>
      </c>
      <c r="H1377" s="0" t="n">
        <f aca="false">G1377*G1377</f>
        <v>945.972412116964</v>
      </c>
      <c r="I1377" s="0" t="n">
        <f aca="false">1000*COUNT(Q$24:Q1377)/N$16</f>
        <v>217.895075635661</v>
      </c>
      <c r="J1377" s="0" t="n">
        <f aca="false">$F$22*H1377+$E$22*G1377+$D$22</f>
        <v>731.282974350804</v>
      </c>
      <c r="K1377" s="0" t="n">
        <f aca="false">J1377/$F$9</f>
        <v>0.383853915536615</v>
      </c>
      <c r="L1377" s="0" t="n">
        <f aca="false">K1377*M1377</f>
        <v>0.00200851752157555</v>
      </c>
      <c r="M1377" s="0" t="n">
        <f aca="false">N1377</f>
        <v>0.00523250497202227</v>
      </c>
      <c r="N1377" s="0" t="n">
        <f aca="false">3600/(B1377*N$15)</f>
        <v>0.00523250497202227</v>
      </c>
      <c r="O1377" s="0" t="n">
        <f aca="false">ROUND(A1377*P$13,0)</f>
        <v>1697615</v>
      </c>
      <c r="P1377" s="0" t="n">
        <f aca="false">O1377-O1376</f>
        <v>1308</v>
      </c>
      <c r="Q1377" s="0" t="n">
        <f aca="false">F$9*(Q$23-P$13*1000/(P1377*N$16))*P$13/SUM(P$24:P1377)</f>
        <v>777.196645201933</v>
      </c>
      <c r="R1377" s="0" t="n">
        <f aca="false">F$9*((Q$23^2 - (P$13*1000/(P1377*N$16))^2)/2)/(1000*COUNT(Q$24:Q1377)/N$16)</f>
        <v>777.952182105912</v>
      </c>
    </row>
    <row r="1378" customFormat="false" ht="13.8" hidden="false" customHeight="false" outlineLevel="0" collapsed="false">
      <c r="A1378" s="0" t="n">
        <f aca="false">SUM(M$23:M1378)</f>
        <v>6.7956946880333</v>
      </c>
      <c r="B1378" s="0" t="n">
        <f aca="false">C1378*3600/1609.344</f>
        <v>68.7962061514519</v>
      </c>
      <c r="C1378" s="0" t="n">
        <f aca="false">G1378</f>
        <v>30.7546559979451</v>
      </c>
      <c r="D1378" s="0" t="n">
        <f aca="false">(C1378+C1377)/2</f>
        <v>30.7556602567058</v>
      </c>
      <c r="E1378" s="0" t="n">
        <f aca="false">F1378*$F$9</f>
        <v>7.6528835984859</v>
      </c>
      <c r="F1378" s="0" t="n">
        <f aca="false">(C1377-C1378)/0.5</f>
        <v>0.0040170350431481</v>
      </c>
      <c r="G1378" s="0" t="n">
        <f aca="false">G1377-L1377</f>
        <v>30.7546559979451</v>
      </c>
      <c r="H1378" s="0" t="n">
        <f aca="false">G1378*G1378</f>
        <v>945.848865551938</v>
      </c>
      <c r="I1378" s="0" t="n">
        <f aca="false">1000*COUNT(Q$24:Q1378)/N$16</f>
        <v>218.056002574831</v>
      </c>
      <c r="J1378" s="0" t="n">
        <f aca="false">$F$22*H1378+$E$22*G1378+$D$22</f>
        <v>731.2154909618</v>
      </c>
      <c r="K1378" s="0" t="n">
        <f aca="false">J1378/$F$9</f>
        <v>0.383818493184377</v>
      </c>
      <c r="L1378" s="0" t="n">
        <f aca="false">K1378*M1378</f>
        <v>0.00200846333360578</v>
      </c>
      <c r="M1378" s="0" t="n">
        <f aca="false">N1378</f>
        <v>0.00523284669517205</v>
      </c>
      <c r="N1378" s="0" t="n">
        <f aca="false">3600/(B1378*N$15)</f>
        <v>0.00523284669517205</v>
      </c>
      <c r="O1378" s="0" t="n">
        <f aca="false">ROUND(A1378*P$13,0)</f>
        <v>1698924</v>
      </c>
      <c r="P1378" s="0" t="n">
        <f aca="false">O1378-O1377</f>
        <v>1309</v>
      </c>
      <c r="Q1378" s="0" t="n">
        <f aca="false">F$9*(Q$23-P$13*1000/(P1378*N$16))*P$13/SUM(P$24:P1378)</f>
        <v>783.189349568275</v>
      </c>
      <c r="R1378" s="0" t="n">
        <f aca="false">F$9*((Q$23^2 - (P$13*1000/(P1378*N$16))^2)/2)/(1000*COUNT(Q$24:Q1378)/N$16)</f>
        <v>783.690060970621</v>
      </c>
    </row>
    <row r="1379" customFormat="false" ht="13.8" hidden="false" customHeight="false" outlineLevel="0" collapsed="false">
      <c r="A1379" s="0" t="n">
        <f aca="false">SUM(M$23:M1379)</f>
        <v>6.80092787648703</v>
      </c>
      <c r="B1379" s="0" t="n">
        <f aca="false">C1379*3600/1609.344</f>
        <v>68.7917133469297</v>
      </c>
      <c r="C1379" s="0" t="n">
        <f aca="false">G1379</f>
        <v>30.7526475346114</v>
      </c>
      <c r="D1379" s="0" t="n">
        <f aca="false">(C1379+C1378)/2</f>
        <v>30.7536517662783</v>
      </c>
      <c r="E1379" s="0" t="n">
        <f aca="false">F1379*$F$9</f>
        <v>7.65267713067755</v>
      </c>
      <c r="F1379" s="0" t="n">
        <f aca="false">(C1378-C1379)/0.5</f>
        <v>0.00401692666721232</v>
      </c>
      <c r="G1379" s="0" t="n">
        <f aca="false">G1378-L1378</f>
        <v>30.7526475346114</v>
      </c>
      <c r="H1379" s="0" t="n">
        <f aca="false">G1379*G1379</f>
        <v>945.725330388044</v>
      </c>
      <c r="I1379" s="0" t="n">
        <f aca="false">1000*COUNT(Q$24:Q1379)/N$16</f>
        <v>218.216929514001</v>
      </c>
      <c r="J1379" s="0" t="n">
        <f aca="false">$F$22*H1379+$E$22*G1379+$D$22</f>
        <v>731.148013308276</v>
      </c>
      <c r="K1379" s="0" t="n">
        <f aca="false">J1379/$F$9</f>
        <v>0.38378307384272</v>
      </c>
      <c r="L1379" s="0" t="n">
        <f aca="false">K1379*M1379</f>
        <v>0.00200840915077376</v>
      </c>
      <c r="M1379" s="0" t="n">
        <f aca="false">N1379</f>
        <v>0.0052331884537379</v>
      </c>
      <c r="N1379" s="0" t="n">
        <f aca="false">3600/(B1379*N$15)</f>
        <v>0.0052331884537379</v>
      </c>
      <c r="O1379" s="0" t="n">
        <f aca="false">ROUND(A1379*P$13,0)</f>
        <v>1700232</v>
      </c>
      <c r="P1379" s="0" t="n">
        <f aca="false">O1379-O1378</f>
        <v>1308</v>
      </c>
      <c r="Q1379" s="0" t="n">
        <f aca="false">F$9*(Q$23-P$13*1000/(P1379*N$16))*P$13/SUM(P$24:P1379)</f>
        <v>775.999537895836</v>
      </c>
      <c r="R1379" s="0" t="n">
        <f aca="false">F$9*((Q$23^2 - (P$13*1000/(P1379*N$16))^2)/2)/(1000*COUNT(Q$24:Q1379)/N$16)</f>
        <v>776.804760008411</v>
      </c>
    </row>
    <row r="1380" customFormat="false" ht="13.8" hidden="false" customHeight="false" outlineLevel="0" collapsed="false">
      <c r="A1380" s="0" t="n">
        <f aca="false">SUM(M$23:M1380)</f>
        <v>6.80616140673476</v>
      </c>
      <c r="B1380" s="0" t="n">
        <f aca="false">C1380*3600/1609.344</f>
        <v>68.787220663611</v>
      </c>
      <c r="C1380" s="0" t="n">
        <f aca="false">G1380</f>
        <v>30.7506391254607</v>
      </c>
      <c r="D1380" s="0" t="n">
        <f aca="false">(C1380+C1379)/2</f>
        <v>30.7516433300361</v>
      </c>
      <c r="E1380" s="0" t="n">
        <f aca="false">F1380*$F$9</f>
        <v>7.65247068244313</v>
      </c>
      <c r="F1380" s="0" t="n">
        <f aca="false">(C1379-C1380)/0.5</f>
        <v>0.00401681830155098</v>
      </c>
      <c r="G1380" s="0" t="n">
        <f aca="false">G1379-L1379</f>
        <v>30.7506391254607</v>
      </c>
      <c r="H1380" s="0" t="n">
        <f aca="false">G1380*G1380</f>
        <v>945.601806624313</v>
      </c>
      <c r="I1380" s="0" t="n">
        <f aca="false">1000*COUNT(Q$24:Q1380)/N$16</f>
        <v>218.37785645317</v>
      </c>
      <c r="J1380" s="0" t="n">
        <f aca="false">$F$22*H1380+$E$22*G1380+$D$22</f>
        <v>731.08054138974</v>
      </c>
      <c r="K1380" s="0" t="n">
        <f aca="false">J1380/$F$9</f>
        <v>0.383747657511386</v>
      </c>
      <c r="L1380" s="0" t="n">
        <f aca="false">K1380*M1380</f>
        <v>0.00200835497307977</v>
      </c>
      <c r="M1380" s="0" t="n">
        <f aca="false">N1380</f>
        <v>0.00523353024772584</v>
      </c>
      <c r="N1380" s="0" t="n">
        <f aca="false">3600/(B1380*N$15)</f>
        <v>0.00523353024772584</v>
      </c>
      <c r="O1380" s="0" t="n">
        <f aca="false">ROUND(A1380*P$13,0)</f>
        <v>1701540</v>
      </c>
      <c r="P1380" s="0" t="n">
        <f aca="false">O1380-O1379</f>
        <v>1308</v>
      </c>
      <c r="Q1380" s="0" t="n">
        <f aca="false">F$9*(Q$23-P$13*1000/(P1380*N$16))*P$13/SUM(P$24:P1380)</f>
        <v>775.40259411073</v>
      </c>
      <c r="R1380" s="0" t="n">
        <f aca="false">F$9*((Q$23^2 - (P$13*1000/(P1380*N$16))^2)/2)/(1000*COUNT(Q$24:Q1380)/N$16)</f>
        <v>776.232317296541</v>
      </c>
    </row>
    <row r="1381" customFormat="false" ht="13.8" hidden="false" customHeight="false" outlineLevel="0" collapsed="false">
      <c r="A1381" s="0" t="n">
        <f aca="false">SUM(M$23:M1381)</f>
        <v>6.8113952788119</v>
      </c>
      <c r="B1381" s="0" t="n">
        <f aca="false">C1381*3600/1609.344</f>
        <v>68.7827281014844</v>
      </c>
      <c r="C1381" s="0" t="n">
        <f aca="false">G1381</f>
        <v>30.7486307704876</v>
      </c>
      <c r="D1381" s="0" t="n">
        <f aca="false">(C1381+C1380)/2</f>
        <v>30.7496349479741</v>
      </c>
      <c r="E1381" s="0" t="n">
        <f aca="false">F1381*$F$9</f>
        <v>7.65226425376911</v>
      </c>
      <c r="F1381" s="0" t="n">
        <f aca="false">(C1380-C1381)/0.5</f>
        <v>0.00401670994615699</v>
      </c>
      <c r="G1381" s="0" t="n">
        <f aca="false">G1380-L1380</f>
        <v>30.7486307704876</v>
      </c>
      <c r="H1381" s="0" t="n">
        <f aca="false">G1381*G1381</f>
        <v>945.478294259777</v>
      </c>
      <c r="I1381" s="0" t="n">
        <f aca="false">1000*COUNT(Q$24:Q1381)/N$16</f>
        <v>218.53878339234</v>
      </c>
      <c r="J1381" s="0" t="n">
        <f aca="false">$F$22*H1381+$E$22*G1381+$D$22</f>
        <v>731.013075205703</v>
      </c>
      <c r="K1381" s="0" t="n">
        <f aca="false">J1381/$F$9</f>
        <v>0.383712244190117</v>
      </c>
      <c r="L1381" s="0" t="n">
        <f aca="false">K1381*M1381</f>
        <v>0.00200830080052409</v>
      </c>
      <c r="M1381" s="0" t="n">
        <f aca="false">N1381</f>
        <v>0.00523387207714186</v>
      </c>
      <c r="N1381" s="0" t="n">
        <f aca="false">3600/(B1381*N$15)</f>
        <v>0.00523387207714186</v>
      </c>
      <c r="O1381" s="0" t="n">
        <f aca="false">ROUND(A1381*P$13,0)</f>
        <v>1702849</v>
      </c>
      <c r="P1381" s="0" t="n">
        <f aca="false">O1381-O1380</f>
        <v>1309</v>
      </c>
      <c r="Q1381" s="0" t="n">
        <f aca="false">F$9*(Q$23-P$13*1000/(P1381*N$16))*P$13/SUM(P$24:P1381)</f>
        <v>781.382855868895</v>
      </c>
      <c r="R1381" s="0" t="n">
        <f aca="false">F$9*((Q$23^2 - (P$13*1000/(P1381*N$16))^2)/2)/(1000*COUNT(Q$24:Q1381)/N$16)</f>
        <v>781.958786903676</v>
      </c>
    </row>
    <row r="1382" customFormat="false" ht="13.8" hidden="false" customHeight="false" outlineLevel="0" collapsed="false">
      <c r="A1382" s="0" t="n">
        <f aca="false">SUM(M$23:M1382)</f>
        <v>6.81662949275389</v>
      </c>
      <c r="B1382" s="0" t="n">
        <f aca="false">C1382*3600/1609.344</f>
        <v>68.7782356605384</v>
      </c>
      <c r="C1382" s="0" t="n">
        <f aca="false">G1382</f>
        <v>30.7466224696871</v>
      </c>
      <c r="D1382" s="0" t="n">
        <f aca="false">(C1382+C1381)/2</f>
        <v>30.7476266200873</v>
      </c>
      <c r="E1382" s="0" t="n">
        <f aca="false">F1382*$F$9</f>
        <v>7.65205784469608</v>
      </c>
      <c r="F1382" s="0" t="n">
        <f aca="false">(C1381-C1382)/0.5</f>
        <v>0.00401660160105166</v>
      </c>
      <c r="G1382" s="0" t="n">
        <f aca="false">G1381-L1381</f>
        <v>30.7466224696871</v>
      </c>
      <c r="H1382" s="0" t="n">
        <f aca="false">G1382*G1382</f>
        <v>945.354793293466</v>
      </c>
      <c r="I1382" s="0" t="n">
        <f aca="false">1000*COUNT(Q$24:Q1382)/N$16</f>
        <v>218.699710331509</v>
      </c>
      <c r="J1382" s="0" t="n">
        <f aca="false">$F$22*H1382+$E$22*G1382+$D$22</f>
        <v>730.945614755676</v>
      </c>
      <c r="K1382" s="0" t="n">
        <f aca="false">J1382/$F$9</f>
        <v>0.383676833878658</v>
      </c>
      <c r="L1382" s="0" t="n">
        <f aca="false">K1382*M1382</f>
        <v>0.00200824663310701</v>
      </c>
      <c r="M1382" s="0" t="n">
        <f aca="false">N1382</f>
        <v>0.00523421394199198</v>
      </c>
      <c r="N1382" s="0" t="n">
        <f aca="false">3600/(B1382*N$15)</f>
        <v>0.00523421394199198</v>
      </c>
      <c r="O1382" s="0" t="n">
        <f aca="false">ROUND(A1382*P$13,0)</f>
        <v>1704157</v>
      </c>
      <c r="P1382" s="0" t="n">
        <f aca="false">O1382-O1381</f>
        <v>1308</v>
      </c>
      <c r="Q1382" s="0" t="n">
        <f aca="false">F$9*(Q$23-P$13*1000/(P1382*N$16))*P$13/SUM(P$24:P1382)</f>
        <v>774.211002902738</v>
      </c>
      <c r="R1382" s="0" t="n">
        <f aca="false">F$9*((Q$23^2 - (P$13*1000/(P1382*N$16))^2)/2)/(1000*COUNT(Q$24:Q1382)/N$16)</f>
        <v>775.089959213691</v>
      </c>
    </row>
    <row r="1383" customFormat="false" ht="13.8" hidden="false" customHeight="false" outlineLevel="0" collapsed="false">
      <c r="A1383" s="0" t="n">
        <f aca="false">SUM(M$23:M1383)</f>
        <v>6.82186404859618</v>
      </c>
      <c r="B1383" s="0" t="n">
        <f aca="false">C1383*3600/1609.344</f>
        <v>68.7737433407614</v>
      </c>
      <c r="C1383" s="0" t="n">
        <f aca="false">G1383</f>
        <v>30.744614223054</v>
      </c>
      <c r="D1383" s="0" t="n">
        <f aca="false">(C1383+C1382)/2</f>
        <v>30.7456183463705</v>
      </c>
      <c r="E1383" s="0" t="n">
        <f aca="false">F1383*$F$9</f>
        <v>7.65185145518344</v>
      </c>
      <c r="F1383" s="0" t="n">
        <f aca="false">(C1382-C1383)/0.5</f>
        <v>0.00401649326621367</v>
      </c>
      <c r="G1383" s="0" t="n">
        <f aca="false">G1382-L1382</f>
        <v>30.744614223054</v>
      </c>
      <c r="H1383" s="0" t="n">
        <f aca="false">G1383*G1383</f>
        <v>945.231303724412</v>
      </c>
      <c r="I1383" s="0" t="n">
        <f aca="false">1000*COUNT(Q$24:Q1383)/N$16</f>
        <v>218.860637270679</v>
      </c>
      <c r="J1383" s="0" t="n">
        <f aca="false">$F$22*H1383+$E$22*G1383+$D$22</f>
        <v>730.878160039171</v>
      </c>
      <c r="K1383" s="0" t="n">
        <f aca="false">J1383/$F$9</f>
        <v>0.383641426576751</v>
      </c>
      <c r="L1383" s="0" t="n">
        <f aca="false">K1383*M1383</f>
        <v>0.00200819247082882</v>
      </c>
      <c r="M1383" s="0" t="n">
        <f aca="false">N1383</f>
        <v>0.00523455584228222</v>
      </c>
      <c r="N1383" s="0" t="n">
        <f aca="false">3600/(B1383*N$15)</f>
        <v>0.00523455584228222</v>
      </c>
      <c r="O1383" s="0" t="n">
        <f aca="false">ROUND(A1383*P$13,0)</f>
        <v>1705466</v>
      </c>
      <c r="P1383" s="0" t="n">
        <f aca="false">O1383-O1382</f>
        <v>1309</v>
      </c>
      <c r="Q1383" s="0" t="n">
        <f aca="false">F$9*(Q$23-P$13*1000/(P1383*N$16))*P$13/SUM(P$24:P1383)</f>
        <v>780.182996848174</v>
      </c>
      <c r="R1383" s="0" t="n">
        <f aca="false">F$9*((Q$23^2 - (P$13*1000/(P1383*N$16))^2)/2)/(1000*COUNT(Q$24:Q1383)/N$16)</f>
        <v>780.80884751117</v>
      </c>
    </row>
    <row r="1384" customFormat="false" ht="13.8" hidden="false" customHeight="false" outlineLevel="0" collapsed="false">
      <c r="A1384" s="0" t="n">
        <f aca="false">SUM(M$23:M1384)</f>
        <v>6.82709894637419</v>
      </c>
      <c r="B1384" s="0" t="n">
        <f aca="false">C1384*3600/1609.344</f>
        <v>68.7692511421419</v>
      </c>
      <c r="C1384" s="0" t="n">
        <f aca="false">G1384</f>
        <v>30.7426060305831</v>
      </c>
      <c r="D1384" s="0" t="n">
        <f aca="false">(C1384+C1383)/2</f>
        <v>30.7436101268185</v>
      </c>
      <c r="E1384" s="0" t="n">
        <f aca="false">F1384*$F$9</f>
        <v>7.65164508525827</v>
      </c>
      <c r="F1384" s="0" t="n">
        <f aca="false">(C1383-C1384)/0.5</f>
        <v>0.00401638494165724</v>
      </c>
      <c r="G1384" s="0" t="n">
        <f aca="false">G1383-L1383</f>
        <v>30.7426060305831</v>
      </c>
      <c r="H1384" s="0" t="n">
        <f aca="false">G1384*G1384</f>
        <v>945.107825551646</v>
      </c>
      <c r="I1384" s="0" t="n">
        <f aca="false">1000*COUNT(Q$24:Q1384)/N$16</f>
        <v>219.021564209849</v>
      </c>
      <c r="J1384" s="0" t="n">
        <f aca="false">$F$22*H1384+$E$22*G1384+$D$22</f>
        <v>730.810711055697</v>
      </c>
      <c r="K1384" s="0" t="n">
        <f aca="false">J1384/$F$9</f>
        <v>0.38360602228414</v>
      </c>
      <c r="L1384" s="0" t="n">
        <f aca="false">K1384*M1384</f>
        <v>0.00200813831368979</v>
      </c>
      <c r="M1384" s="0" t="n">
        <f aca="false">N1384</f>
        <v>0.00523489777801857</v>
      </c>
      <c r="N1384" s="0" t="n">
        <f aca="false">3600/(B1384*N$15)</f>
        <v>0.00523489777801857</v>
      </c>
      <c r="O1384" s="0" t="n">
        <f aca="false">ROUND(A1384*P$13,0)</f>
        <v>1706775</v>
      </c>
      <c r="P1384" s="0" t="n">
        <f aca="false">O1384-O1383</f>
        <v>1309</v>
      </c>
      <c r="Q1384" s="0" t="n">
        <f aca="false">F$9*(Q$23-P$13*1000/(P1384*N$16))*P$13/SUM(P$24:P1384)</f>
        <v>779.584219577826</v>
      </c>
      <c r="R1384" s="0" t="n">
        <f aca="false">F$9*((Q$23^2 - (P$13*1000/(P1384*N$16))^2)/2)/(1000*COUNT(Q$24:Q1384)/N$16)</f>
        <v>780.235145198524</v>
      </c>
    </row>
    <row r="1385" customFormat="false" ht="13.8" hidden="false" customHeight="false" outlineLevel="0" collapsed="false">
      <c r="A1385" s="0" t="n">
        <f aca="false">SUM(M$23:M1385)</f>
        <v>6.8323341861234</v>
      </c>
      <c r="B1385" s="0" t="n">
        <f aca="false">C1385*3600/1609.344</f>
        <v>68.7647590646686</v>
      </c>
      <c r="C1385" s="0" t="n">
        <f aca="false">G1385</f>
        <v>30.7405978922694</v>
      </c>
      <c r="D1385" s="0" t="n">
        <f aca="false">(C1385+C1384)/2</f>
        <v>30.7416019614263</v>
      </c>
      <c r="E1385" s="0" t="n">
        <f aca="false">F1385*$F$9</f>
        <v>7.65143873492057</v>
      </c>
      <c r="F1385" s="0" t="n">
        <f aca="false">(C1384-C1385)/0.5</f>
        <v>0.00401627662738235</v>
      </c>
      <c r="G1385" s="0" t="n">
        <f aca="false">G1384-L1384</f>
        <v>30.7405978922694</v>
      </c>
      <c r="H1385" s="0" t="n">
        <f aca="false">G1385*G1385</f>
        <v>944.9843587742</v>
      </c>
      <c r="I1385" s="0" t="n">
        <f aca="false">1000*COUNT(Q$24:Q1385)/N$16</f>
        <v>219.182491149018</v>
      </c>
      <c r="J1385" s="0" t="n">
        <f aca="false">$F$22*H1385+$E$22*G1385+$D$22</f>
        <v>730.743267804765</v>
      </c>
      <c r="K1385" s="0" t="n">
        <f aca="false">J1385/$F$9</f>
        <v>0.383570621000568</v>
      </c>
      <c r="L1385" s="0" t="n">
        <f aca="false">K1385*M1385</f>
        <v>0.00200808416169021</v>
      </c>
      <c r="M1385" s="0" t="n">
        <f aca="false">N1385</f>
        <v>0.00523523974920707</v>
      </c>
      <c r="N1385" s="0" t="n">
        <f aca="false">3600/(B1385*N$15)</f>
        <v>0.00523523974920707</v>
      </c>
      <c r="O1385" s="0" t="n">
        <f aca="false">ROUND(A1385*P$13,0)</f>
        <v>1708084</v>
      </c>
      <c r="P1385" s="0" t="n">
        <f aca="false">O1385-O1384</f>
        <v>1309</v>
      </c>
      <c r="Q1385" s="0" t="n">
        <f aca="false">F$9*(Q$23-P$13*1000/(P1385*N$16))*P$13/SUM(P$24:P1385)</f>
        <v>778.986360705502</v>
      </c>
      <c r="R1385" s="0" t="n">
        <f aca="false">F$9*((Q$23^2 - (P$13*1000/(P1385*N$16))^2)/2)/(1000*COUNT(Q$24:Q1385)/N$16)</f>
        <v>779.662285326866</v>
      </c>
    </row>
    <row r="1386" customFormat="false" ht="13.8" hidden="false" customHeight="false" outlineLevel="0" collapsed="false">
      <c r="A1386" s="0" t="n">
        <f aca="false">SUM(M$23:M1386)</f>
        <v>6.83756976787926</v>
      </c>
      <c r="B1386" s="0" t="n">
        <f aca="false">C1386*3600/1609.344</f>
        <v>68.7602671083298</v>
      </c>
      <c r="C1386" s="0" t="n">
        <f aca="false">G1386</f>
        <v>30.7385898081078</v>
      </c>
      <c r="D1386" s="0" t="n">
        <f aca="false">(C1386+C1385)/2</f>
        <v>30.7395938501886</v>
      </c>
      <c r="E1386" s="0" t="n">
        <f aca="false">F1386*$F$9</f>
        <v>7.65123240415679</v>
      </c>
      <c r="F1386" s="0" t="n">
        <f aca="false">(C1385-C1386)/0.5</f>
        <v>0.00401616832338192</v>
      </c>
      <c r="G1386" s="0" t="n">
        <f aca="false">G1385-L1385</f>
        <v>30.7385898081078</v>
      </c>
      <c r="H1386" s="0" t="n">
        <f aca="false">G1386*G1386</f>
        <v>944.860903391106</v>
      </c>
      <c r="I1386" s="0" t="n">
        <f aca="false">1000*COUNT(Q$24:Q1386)/N$16</f>
        <v>219.343418088188</v>
      </c>
      <c r="J1386" s="0" t="n">
        <f aca="false">$F$22*H1386+$E$22*G1386+$D$22</f>
        <v>730.675830285886</v>
      </c>
      <c r="K1386" s="0" t="n">
        <f aca="false">J1386/$F$9</f>
        <v>0.383535222725777</v>
      </c>
      <c r="L1386" s="0" t="n">
        <f aca="false">K1386*M1386</f>
        <v>0.00200803001483037</v>
      </c>
      <c r="M1386" s="0" t="n">
        <f aca="false">N1386</f>
        <v>0.00523558175585372</v>
      </c>
      <c r="N1386" s="0" t="n">
        <f aca="false">3600/(B1386*N$15)</f>
        <v>0.00523558175585372</v>
      </c>
      <c r="O1386" s="0" t="n">
        <f aca="false">ROUND(A1386*P$13,0)</f>
        <v>1709392</v>
      </c>
      <c r="P1386" s="0" t="n">
        <f aca="false">O1386-O1385</f>
        <v>1308</v>
      </c>
      <c r="Q1386" s="0" t="n">
        <f aca="false">F$9*(Q$23-P$13*1000/(P1386*N$16))*P$13/SUM(P$24:P1386)</f>
        <v>771.838321962776</v>
      </c>
      <c r="R1386" s="0" t="n">
        <f aca="false">F$9*((Q$23^2 - (P$13*1000/(P1386*N$16))^2)/2)/(1000*COUNT(Q$24:Q1386)/N$16)</f>
        <v>772.815300492594</v>
      </c>
    </row>
    <row r="1387" customFormat="false" ht="13.8" hidden="false" customHeight="false" outlineLevel="0" collapsed="false">
      <c r="A1387" s="0" t="n">
        <f aca="false">SUM(M$23:M1387)</f>
        <v>6.84280569167722</v>
      </c>
      <c r="B1387" s="0" t="n">
        <f aca="false">C1387*3600/1609.344</f>
        <v>68.7557752731141</v>
      </c>
      <c r="C1387" s="0" t="n">
        <f aca="false">G1387</f>
        <v>30.7365817780929</v>
      </c>
      <c r="D1387" s="0" t="n">
        <f aca="false">(C1387+C1386)/2</f>
        <v>30.7375857931003</v>
      </c>
      <c r="E1387" s="0" t="n">
        <f aca="false">F1387*$F$9</f>
        <v>7.65102609298048</v>
      </c>
      <c r="F1387" s="0" t="n">
        <f aca="false">(C1386-C1387)/0.5</f>
        <v>0.00401606002966304</v>
      </c>
      <c r="G1387" s="0" t="n">
        <f aca="false">G1386-L1386</f>
        <v>30.7365817780929</v>
      </c>
      <c r="H1387" s="0" t="n">
        <f aca="false">G1387*G1387</f>
        <v>944.737459401394</v>
      </c>
      <c r="I1387" s="0" t="n">
        <f aca="false">1000*COUNT(Q$24:Q1387)/N$16</f>
        <v>219.504345027358</v>
      </c>
      <c r="J1387" s="0" t="n">
        <f aca="false">$F$22*H1387+$E$22*G1387+$D$22</f>
        <v>730.608398498571</v>
      </c>
      <c r="K1387" s="0" t="n">
        <f aca="false">J1387/$F$9</f>
        <v>0.383499827459512</v>
      </c>
      <c r="L1387" s="0" t="n">
        <f aca="false">K1387*M1387</f>
        <v>0.00200797587311055</v>
      </c>
      <c r="M1387" s="0" t="n">
        <f aca="false">N1387</f>
        <v>0.00523592379796454</v>
      </c>
      <c r="N1387" s="0" t="n">
        <f aca="false">3600/(B1387*N$15)</f>
        <v>0.00523592379796454</v>
      </c>
      <c r="O1387" s="0" t="n">
        <f aca="false">ROUND(A1387*P$13,0)</f>
        <v>1710701</v>
      </c>
      <c r="P1387" s="0" t="n">
        <f aca="false">O1387-O1386</f>
        <v>1309</v>
      </c>
      <c r="Q1387" s="0" t="n">
        <f aca="false">F$9*(Q$23-P$13*1000/(P1387*N$16))*P$13/SUM(P$24:P1387)</f>
        <v>777.793844698804</v>
      </c>
      <c r="R1387" s="0" t="n">
        <f aca="false">F$9*((Q$23^2 - (P$13*1000/(P1387*N$16))^2)/2)/(1000*COUNT(Q$24:Q1387)/N$16)</f>
        <v>778.519085495008</v>
      </c>
    </row>
    <row r="1388" customFormat="false" ht="13.8" hidden="false" customHeight="false" outlineLevel="0" collapsed="false">
      <c r="A1388" s="0" t="n">
        <f aca="false">SUM(M$23:M1388)</f>
        <v>6.84804195755277</v>
      </c>
      <c r="B1388" s="0" t="n">
        <f aca="false">C1388*3600/1609.344</f>
        <v>68.75128355901</v>
      </c>
      <c r="C1388" s="0" t="n">
        <f aca="false">G1388</f>
        <v>30.7345738022198</v>
      </c>
      <c r="D1388" s="0" t="n">
        <f aca="false">(C1388+C1387)/2</f>
        <v>30.7355777901564</v>
      </c>
      <c r="E1388" s="0" t="n">
        <f aca="false">F1388*$F$9</f>
        <v>7.65081980137809</v>
      </c>
      <c r="F1388" s="0" t="n">
        <f aca="false">(C1387-C1388)/0.5</f>
        <v>0.0040159517462186</v>
      </c>
      <c r="G1388" s="0" t="n">
        <f aca="false">G1387-L1387</f>
        <v>30.7345738022198</v>
      </c>
      <c r="H1388" s="0" t="n">
        <f aca="false">G1388*G1388</f>
        <v>944.614026804096</v>
      </c>
      <c r="I1388" s="0" t="n">
        <f aca="false">1000*COUNT(Q$24:Q1388)/N$16</f>
        <v>219.665271966527</v>
      </c>
      <c r="J1388" s="0" t="n">
        <f aca="false">$F$22*H1388+$E$22*G1388+$D$22</f>
        <v>730.540972442331</v>
      </c>
      <c r="K1388" s="0" t="n">
        <f aca="false">J1388/$F$9</f>
        <v>0.383464435201515</v>
      </c>
      <c r="L1388" s="0" t="n">
        <f aca="false">K1388*M1388</f>
        <v>0.00200792173653104</v>
      </c>
      <c r="M1388" s="0" t="n">
        <f aca="false">N1388</f>
        <v>0.00523626587554556</v>
      </c>
      <c r="N1388" s="0" t="n">
        <f aca="false">3600/(B1388*N$15)</f>
        <v>0.00523626587554556</v>
      </c>
      <c r="O1388" s="0" t="n">
        <f aca="false">ROUND(A1388*P$13,0)</f>
        <v>1712010</v>
      </c>
      <c r="P1388" s="0" t="n">
        <f aca="false">O1388-O1387</f>
        <v>1309</v>
      </c>
      <c r="Q1388" s="0" t="n">
        <f aca="false">F$9*(Q$23-P$13*1000/(P1388*N$16))*P$13/SUM(P$24:P1388)</f>
        <v>777.198727682472</v>
      </c>
      <c r="R1388" s="0" t="n">
        <f aca="false">F$9*((Q$23^2 - (P$13*1000/(P1388*N$16))^2)/2)/(1000*COUNT(Q$24:Q1388)/N$16)</f>
        <v>777.948741842631</v>
      </c>
    </row>
    <row r="1389" customFormat="false" ht="13.8" hidden="false" customHeight="false" outlineLevel="0" collapsed="false">
      <c r="A1389" s="0" t="n">
        <f aca="false">SUM(M$23:M1389)</f>
        <v>6.85327856554137</v>
      </c>
      <c r="B1389" s="0" t="n">
        <f aca="false">C1389*3600/1609.344</f>
        <v>68.7467919660059</v>
      </c>
      <c r="C1389" s="0" t="n">
        <f aca="false">G1389</f>
        <v>30.7325658804833</v>
      </c>
      <c r="D1389" s="0" t="n">
        <f aca="false">(C1389+C1388)/2</f>
        <v>30.7335698413515</v>
      </c>
      <c r="E1389" s="0" t="n">
        <f aca="false">F1389*$F$9</f>
        <v>7.65061352937671</v>
      </c>
      <c r="F1389" s="0" t="n">
        <f aca="false">(C1388-C1389)/0.5</f>
        <v>0.00401584347306283</v>
      </c>
      <c r="G1389" s="0" t="n">
        <f aca="false">G1388-L1388</f>
        <v>30.7325658804833</v>
      </c>
      <c r="H1389" s="0" t="n">
        <f aca="false">G1389*G1389</f>
        <v>944.490605598245</v>
      </c>
      <c r="I1389" s="0" t="n">
        <f aca="false">1000*COUNT(Q$24:Q1389)/N$16</f>
        <v>219.826198905697</v>
      </c>
      <c r="J1389" s="0" t="n">
        <f aca="false">$F$22*H1389+$E$22*G1389+$D$22</f>
        <v>730.473552116676</v>
      </c>
      <c r="K1389" s="0" t="n">
        <f aca="false">J1389/$F$9</f>
        <v>0.38342904595153</v>
      </c>
      <c r="L1389" s="0" t="n">
        <f aca="false">K1389*M1389</f>
        <v>0.00200786760509212</v>
      </c>
      <c r="M1389" s="0" t="n">
        <f aca="false">N1389</f>
        <v>0.00523660798860278</v>
      </c>
      <c r="N1389" s="0" t="n">
        <f aca="false">3600/(B1389*N$15)</f>
        <v>0.00523660798860278</v>
      </c>
      <c r="O1389" s="0" t="n">
        <f aca="false">ROUND(A1389*P$13,0)</f>
        <v>1713320</v>
      </c>
      <c r="P1389" s="0" t="n">
        <f aca="false">O1389-O1388</f>
        <v>1310</v>
      </c>
      <c r="Q1389" s="0" t="n">
        <f aca="false">F$9*(Q$23-P$13*1000/(P1389*N$16))*P$13/SUM(P$24:P1389)</f>
        <v>783.130608704755</v>
      </c>
      <c r="R1389" s="0" t="n">
        <f aca="false">F$9*((Q$23^2 - (P$13*1000/(P1389*N$16))^2)/2)/(1000*COUNT(Q$24:Q1389)/N$16)</f>
        <v>783.626084642089</v>
      </c>
    </row>
    <row r="1390" customFormat="false" ht="13.8" hidden="false" customHeight="false" outlineLevel="0" collapsed="false">
      <c r="A1390" s="0" t="n">
        <f aca="false">SUM(M$23:M1390)</f>
        <v>6.85851551567851</v>
      </c>
      <c r="B1390" s="0" t="n">
        <f aca="false">C1390*3600/1609.344</f>
        <v>68.7423004940904</v>
      </c>
      <c r="C1390" s="0" t="n">
        <f aca="false">G1390</f>
        <v>30.7305580128782</v>
      </c>
      <c r="D1390" s="0" t="n">
        <f aca="false">(C1390+C1389)/2</f>
        <v>30.7315619466807</v>
      </c>
      <c r="E1390" s="0" t="n">
        <f aca="false">F1390*$F$9</f>
        <v>7.65040727694925</v>
      </c>
      <c r="F1390" s="0" t="n">
        <f aca="false">(C1389-C1390)/0.5</f>
        <v>0.0040157352101815</v>
      </c>
      <c r="G1390" s="0" t="n">
        <f aca="false">G1389-L1389</f>
        <v>30.7305580128782</v>
      </c>
      <c r="H1390" s="0" t="n">
        <f aca="false">G1390*G1390</f>
        <v>944.367195782872</v>
      </c>
      <c r="I1390" s="0" t="n">
        <f aca="false">1000*COUNT(Q$24:Q1390)/N$16</f>
        <v>219.987125844866</v>
      </c>
      <c r="J1390" s="0" t="n">
        <f aca="false">$F$22*H1390+$E$22*G1390+$D$22</f>
        <v>730.406137521118</v>
      </c>
      <c r="K1390" s="0" t="n">
        <f aca="false">J1390/$F$9</f>
        <v>0.383393659709299</v>
      </c>
      <c r="L1390" s="0" t="n">
        <f aca="false">K1390*M1390</f>
        <v>0.00200781347879408</v>
      </c>
      <c r="M1390" s="0" t="n">
        <f aca="false">N1390</f>
        <v>0.00523695013714224</v>
      </c>
      <c r="N1390" s="0" t="n">
        <f aca="false">3600/(B1390*N$15)</f>
        <v>0.00523695013714224</v>
      </c>
      <c r="O1390" s="0" t="n">
        <f aca="false">ROUND(A1390*P$13,0)</f>
        <v>1714629</v>
      </c>
      <c r="P1390" s="0" t="n">
        <f aca="false">O1390-O1389</f>
        <v>1309</v>
      </c>
      <c r="Q1390" s="0" t="n">
        <f aca="false">F$9*(Q$23-P$13*1000/(P1390*N$16))*P$13/SUM(P$24:P1390)</f>
        <v>776.010768643726</v>
      </c>
      <c r="R1390" s="0" t="n">
        <f aca="false">F$9*((Q$23^2 - (P$13*1000/(P1390*N$16))^2)/2)/(1000*COUNT(Q$24:Q1390)/N$16)</f>
        <v>776.810557875049</v>
      </c>
    </row>
    <row r="1391" customFormat="false" ht="13.8" hidden="false" customHeight="false" outlineLevel="0" collapsed="false">
      <c r="A1391" s="0" t="n">
        <f aca="false">SUM(M$23:M1391)</f>
        <v>6.86375280799968</v>
      </c>
      <c r="B1391" s="0" t="n">
        <f aca="false">C1391*3600/1609.344</f>
        <v>68.737809143252</v>
      </c>
      <c r="C1391" s="0" t="n">
        <f aca="false">G1391</f>
        <v>30.7285501993994</v>
      </c>
      <c r="D1391" s="0" t="n">
        <f aca="false">(C1391+C1390)/2</f>
        <v>30.7295541061388</v>
      </c>
      <c r="E1391" s="0" t="n">
        <f aca="false">F1391*$F$9</f>
        <v>7.65020104412279</v>
      </c>
      <c r="F1391" s="0" t="n">
        <f aca="false">(C1390-C1391)/0.5</f>
        <v>0.00401562695758884</v>
      </c>
      <c r="G1391" s="0" t="n">
        <f aca="false">G1390-L1390</f>
        <v>30.7285501993994</v>
      </c>
      <c r="H1391" s="0" t="n">
        <f aca="false">G1391*G1391</f>
        <v>944.243797357009</v>
      </c>
      <c r="I1391" s="0" t="n">
        <f aca="false">1000*COUNT(Q$24:Q1391)/N$16</f>
        <v>220.148052784036</v>
      </c>
      <c r="J1391" s="0" t="n">
        <f aca="false">$F$22*H1391+$E$22*G1391+$D$22</f>
        <v>730.338728655167</v>
      </c>
      <c r="K1391" s="0" t="n">
        <f aca="false">J1391/$F$9</f>
        <v>0.383358276474567</v>
      </c>
      <c r="L1391" s="0" t="n">
        <f aca="false">K1391*M1391</f>
        <v>0.0020077593576372</v>
      </c>
      <c r="M1391" s="0" t="n">
        <f aca="false">N1391</f>
        <v>0.00523729232116996</v>
      </c>
      <c r="N1391" s="0" t="n">
        <f aca="false">3600/(B1391*N$15)</f>
        <v>0.00523729232116996</v>
      </c>
      <c r="O1391" s="0" t="n">
        <f aca="false">ROUND(A1391*P$13,0)</f>
        <v>1715938</v>
      </c>
      <c r="P1391" s="0" t="n">
        <f aca="false">O1391-O1390</f>
        <v>1309</v>
      </c>
      <c r="Q1391" s="0" t="n">
        <f aca="false">F$9*(Q$23-P$13*1000/(P1391*N$16))*P$13/SUM(P$24:P1391)</f>
        <v>775.418376047216</v>
      </c>
      <c r="R1391" s="0" t="n">
        <f aca="false">F$9*((Q$23^2 - (P$13*1000/(P1391*N$16))^2)/2)/(1000*COUNT(Q$24:Q1391)/N$16)</f>
        <v>776.242713899994</v>
      </c>
    </row>
    <row r="1392" customFormat="false" ht="13.8" hidden="false" customHeight="false" outlineLevel="0" collapsed="false">
      <c r="A1392" s="0" t="n">
        <f aca="false">SUM(M$23:M1392)</f>
        <v>6.86899044254037</v>
      </c>
      <c r="B1392" s="0" t="n">
        <f aca="false">C1392*3600/1609.344</f>
        <v>68.7333179134792</v>
      </c>
      <c r="C1392" s="0" t="n">
        <f aca="false">G1392</f>
        <v>30.7265424400418</v>
      </c>
      <c r="D1392" s="0" t="n">
        <f aca="false">(C1392+C1391)/2</f>
        <v>30.7275463197206</v>
      </c>
      <c r="E1392" s="0" t="n">
        <f aca="false">F1392*$F$9</f>
        <v>7.6499948308838</v>
      </c>
      <c r="F1392" s="0" t="n">
        <f aca="false">(C1391-C1392)/0.5</f>
        <v>0.00401551871527772</v>
      </c>
      <c r="G1392" s="0" t="n">
        <f aca="false">G1391-L1391</f>
        <v>30.7265424400418</v>
      </c>
      <c r="H1392" s="0" t="n">
        <f aca="false">G1392*G1392</f>
        <v>944.120410319687</v>
      </c>
      <c r="I1392" s="0" t="n">
        <f aca="false">1000*COUNT(Q$24:Q1392)/N$16</f>
        <v>220.308979723206</v>
      </c>
      <c r="J1392" s="0" t="n">
        <f aca="false">$F$22*H1392+$E$22*G1392+$D$22</f>
        <v>730.271325518335</v>
      </c>
      <c r="K1392" s="0" t="n">
        <f aca="false">J1392/$F$9</f>
        <v>0.383322896247076</v>
      </c>
      <c r="L1392" s="0" t="n">
        <f aca="false">K1392*M1392</f>
        <v>0.00200770524162177</v>
      </c>
      <c r="M1392" s="0" t="n">
        <f aca="false">N1392</f>
        <v>0.00523763454069196</v>
      </c>
      <c r="N1392" s="0" t="n">
        <f aca="false">3600/(B1392*N$15)</f>
        <v>0.00523763454069196</v>
      </c>
      <c r="O1392" s="0" t="n">
        <f aca="false">ROUND(A1392*P$13,0)</f>
        <v>1717248</v>
      </c>
      <c r="P1392" s="0" t="n">
        <f aca="false">O1392-O1391</f>
        <v>1310</v>
      </c>
      <c r="Q1392" s="0" t="n">
        <f aca="false">F$9*(Q$23-P$13*1000/(P1392*N$16))*P$13/SUM(P$24:P1392)</f>
        <v>781.338038199156</v>
      </c>
      <c r="R1392" s="0" t="n">
        <f aca="false">F$9*((Q$23^2 - (P$13*1000/(P1392*N$16))^2)/2)/(1000*COUNT(Q$24:Q1392)/N$16)</f>
        <v>781.908861666248</v>
      </c>
    </row>
    <row r="1393" customFormat="false" ht="13.8" hidden="false" customHeight="false" outlineLevel="0" collapsed="false">
      <c r="A1393" s="0" t="n">
        <f aca="false">SUM(M$23:M1393)</f>
        <v>6.87422841933609</v>
      </c>
      <c r="B1393" s="0" t="n">
        <f aca="false">C1393*3600/1609.344</f>
        <v>68.7288268047605</v>
      </c>
      <c r="C1393" s="0" t="n">
        <f aca="false">G1393</f>
        <v>30.7245347348001</v>
      </c>
      <c r="D1393" s="0" t="n">
        <f aca="false">(C1393+C1392)/2</f>
        <v>30.7255385874209</v>
      </c>
      <c r="E1393" s="0" t="n">
        <f aca="false">F1393*$F$9</f>
        <v>7.64978863721874</v>
      </c>
      <c r="F1393" s="0" t="n">
        <f aca="false">(C1392-C1393)/0.5</f>
        <v>0.00401541048324106</v>
      </c>
      <c r="G1393" s="0" t="n">
        <f aca="false">G1392-L1392</f>
        <v>30.7245347348001</v>
      </c>
      <c r="H1393" s="0" t="n">
        <f aca="false">G1393*G1393</f>
        <v>943.99703466994</v>
      </c>
      <c r="I1393" s="0" t="n">
        <f aca="false">1000*COUNT(Q$24:Q1393)/N$16</f>
        <v>220.469906662375</v>
      </c>
      <c r="J1393" s="0" t="n">
        <f aca="false">$F$22*H1393+$E$22*G1393+$D$22</f>
        <v>730.203928110132</v>
      </c>
      <c r="K1393" s="0" t="n">
        <f aca="false">J1393/$F$9</f>
        <v>0.383287519026571</v>
      </c>
      <c r="L1393" s="0" t="n">
        <f aca="false">K1393*M1393</f>
        <v>0.00200765113074807</v>
      </c>
      <c r="M1393" s="0" t="n">
        <f aca="false">N1393</f>
        <v>0.00523797679571426</v>
      </c>
      <c r="N1393" s="0" t="n">
        <f aca="false">3600/(B1393*N$15)</f>
        <v>0.00523797679571426</v>
      </c>
      <c r="O1393" s="0" t="n">
        <f aca="false">ROUND(A1393*P$13,0)</f>
        <v>1718557</v>
      </c>
      <c r="P1393" s="0" t="n">
        <f aca="false">O1393-O1392</f>
        <v>1309</v>
      </c>
      <c r="Q1393" s="0" t="n">
        <f aca="false">F$9*(Q$23-P$13*1000/(P1393*N$16))*P$13/SUM(P$24:P1393)</f>
        <v>774.235849218567</v>
      </c>
      <c r="R1393" s="0" t="n">
        <f aca="false">F$9*((Q$23^2 - (P$13*1000/(P1393*N$16))^2)/2)/(1000*COUNT(Q$24:Q1393)/N$16)</f>
        <v>775.109512857804</v>
      </c>
    </row>
    <row r="1394" customFormat="false" ht="13.8" hidden="false" customHeight="false" outlineLevel="0" collapsed="false">
      <c r="A1394" s="0" t="n">
        <f aca="false">SUM(M$23:M1394)</f>
        <v>6.87946673842233</v>
      </c>
      <c r="B1394" s="0" t="n">
        <f aca="false">C1394*3600/1609.344</f>
        <v>68.7243358170843</v>
      </c>
      <c r="C1394" s="0" t="n">
        <f aca="false">G1394</f>
        <v>30.7225270836694</v>
      </c>
      <c r="D1394" s="0" t="n">
        <f aca="false">(C1394+C1393)/2</f>
        <v>30.7235309092348</v>
      </c>
      <c r="E1394" s="0" t="n">
        <f aca="false">F1394*$F$9</f>
        <v>7.64958246315468</v>
      </c>
      <c r="F1394" s="0" t="n">
        <f aca="false">(C1393-C1394)/0.5</f>
        <v>0.00401530226149305</v>
      </c>
      <c r="G1394" s="0" t="n">
        <f aca="false">G1393-L1393</f>
        <v>30.7225270836694</v>
      </c>
      <c r="H1394" s="0" t="n">
        <f aca="false">G1394*G1394</f>
        <v>943.873670406799</v>
      </c>
      <c r="I1394" s="0" t="n">
        <f aca="false">1000*COUNT(Q$24:Q1394)/N$16</f>
        <v>220.630833601545</v>
      </c>
      <c r="J1394" s="0" t="n">
        <f aca="false">$F$22*H1394+$E$22*G1394+$D$22</f>
        <v>730.13653643007</v>
      </c>
      <c r="K1394" s="0" t="n">
        <f aca="false">J1394/$F$9</f>
        <v>0.383252144812793</v>
      </c>
      <c r="L1394" s="0" t="n">
        <f aca="false">K1394*M1394</f>
        <v>0.00200759702501639</v>
      </c>
      <c r="M1394" s="0" t="n">
        <f aca="false">N1394</f>
        <v>0.00523831908624291</v>
      </c>
      <c r="N1394" s="0" t="n">
        <f aca="false">3600/(B1394*N$15)</f>
        <v>0.00523831908624291</v>
      </c>
      <c r="O1394" s="0" t="n">
        <f aca="false">ROUND(A1394*P$13,0)</f>
        <v>1719867</v>
      </c>
      <c r="P1394" s="0" t="n">
        <f aca="false">O1394-O1393</f>
        <v>1310</v>
      </c>
      <c r="Q1394" s="0" t="n">
        <f aca="false">F$9*(Q$23-P$13*1000/(P1394*N$16))*P$13/SUM(P$24:P1394)</f>
        <v>780.147392005307</v>
      </c>
      <c r="R1394" s="0" t="n">
        <f aca="false">F$9*((Q$23^2 - (P$13*1000/(P1394*N$16))^2)/2)/(1000*COUNT(Q$24:Q1394)/N$16)</f>
        <v>780.768221459587</v>
      </c>
    </row>
    <row r="1395" customFormat="false" ht="13.8" hidden="false" customHeight="false" outlineLevel="0" collapsed="false">
      <c r="A1395" s="0" t="n">
        <f aca="false">SUM(M$23:M1395)</f>
        <v>6.88470539983461</v>
      </c>
      <c r="B1395" s="0" t="n">
        <f aca="false">C1395*3600/1609.344</f>
        <v>68.7198449504393</v>
      </c>
      <c r="C1395" s="0" t="n">
        <f aca="false">G1395</f>
        <v>30.7205194866444</v>
      </c>
      <c r="D1395" s="0" t="n">
        <f aca="false">(C1395+C1394)/2</f>
        <v>30.7215232851569</v>
      </c>
      <c r="E1395" s="0" t="n">
        <f aca="false">F1395*$F$9</f>
        <v>7.64937630869162</v>
      </c>
      <c r="F1395" s="0" t="n">
        <f aca="false">(C1394-C1395)/0.5</f>
        <v>0.0040151940500337</v>
      </c>
      <c r="G1395" s="0" t="n">
        <f aca="false">G1394-L1394</f>
        <v>30.7205194866444</v>
      </c>
      <c r="H1395" s="0" t="n">
        <f aca="false">G1395*G1395</f>
        <v>943.750317529297</v>
      </c>
      <c r="I1395" s="0" t="n">
        <f aca="false">1000*COUNT(Q$24:Q1395)/N$16</f>
        <v>220.791760540714</v>
      </c>
      <c r="J1395" s="0" t="n">
        <f aca="false">$F$22*H1395+$E$22*G1395+$D$22</f>
        <v>730.06915047766</v>
      </c>
      <c r="K1395" s="0" t="n">
        <f aca="false">J1395/$F$9</f>
        <v>0.383216773605488</v>
      </c>
      <c r="L1395" s="0" t="n">
        <f aca="false">K1395*M1395</f>
        <v>0.00200754292442701</v>
      </c>
      <c r="M1395" s="0" t="n">
        <f aca="false">N1395</f>
        <v>0.00523866141228392</v>
      </c>
      <c r="N1395" s="0" t="n">
        <f aca="false">3600/(B1395*N$15)</f>
        <v>0.00523866141228392</v>
      </c>
      <c r="O1395" s="0" t="n">
        <f aca="false">ROUND(A1395*P$13,0)</f>
        <v>1721176</v>
      </c>
      <c r="P1395" s="0" t="n">
        <f aca="false">O1395-O1394</f>
        <v>1309</v>
      </c>
      <c r="Q1395" s="0" t="n">
        <f aca="false">F$9*(Q$23-P$13*1000/(P1395*N$16))*P$13/SUM(P$24:P1395)</f>
        <v>773.056923646871</v>
      </c>
      <c r="R1395" s="0" t="n">
        <f aca="false">F$9*((Q$23^2 - (P$13*1000/(P1395*N$16))^2)/2)/(1000*COUNT(Q$24:Q1395)/N$16)</f>
        <v>773.97961560874</v>
      </c>
    </row>
    <row r="1396" customFormat="false" ht="13.8" hidden="false" customHeight="false" outlineLevel="0" collapsed="false">
      <c r="A1396" s="0" t="n">
        <f aca="false">SUM(M$23:M1396)</f>
        <v>6.88994440360846</v>
      </c>
      <c r="B1396" s="0" t="n">
        <f aca="false">C1396*3600/1609.344</f>
        <v>68.7153542048138</v>
      </c>
      <c r="C1396" s="0" t="n">
        <f aca="false">G1396</f>
        <v>30.7185119437199</v>
      </c>
      <c r="D1396" s="0" t="n">
        <f aca="false">(C1396+C1395)/2</f>
        <v>30.7195157151822</v>
      </c>
      <c r="E1396" s="0" t="n">
        <f aca="false">F1396*$F$9</f>
        <v>7.64917017381602</v>
      </c>
      <c r="F1396" s="0" t="n">
        <f aca="false">(C1395-C1396)/0.5</f>
        <v>0.0040150858488559</v>
      </c>
      <c r="G1396" s="0" t="n">
        <f aca="false">G1395-L1395</f>
        <v>30.7185119437199</v>
      </c>
      <c r="H1396" s="0" t="n">
        <f aca="false">G1396*G1396</f>
        <v>943.626976036465</v>
      </c>
      <c r="I1396" s="0" t="n">
        <f aca="false">1000*COUNT(Q$24:Q1396)/N$16</f>
        <v>220.952687479884</v>
      </c>
      <c r="J1396" s="0" t="n">
        <f aca="false">$F$22*H1396+$E$22*G1396+$D$22</f>
        <v>730.001770252413</v>
      </c>
      <c r="K1396" s="0" t="n">
        <f aca="false">J1396/$F$9</f>
        <v>0.383181405404397</v>
      </c>
      <c r="L1396" s="0" t="n">
        <f aca="false">K1396*M1396</f>
        <v>0.00200748882898023</v>
      </c>
      <c r="M1396" s="0" t="n">
        <f aca="false">N1396</f>
        <v>0.00523900377384332</v>
      </c>
      <c r="N1396" s="0" t="n">
        <f aca="false">3600/(B1396*N$15)</f>
        <v>0.00523900377384332</v>
      </c>
      <c r="O1396" s="0" t="n">
        <f aca="false">ROUND(A1396*P$13,0)</f>
        <v>1722486</v>
      </c>
      <c r="P1396" s="0" t="n">
        <f aca="false">O1396-O1395</f>
        <v>1310</v>
      </c>
      <c r="Q1396" s="0" t="n">
        <f aca="false">F$9*(Q$23-P$13*1000/(P1396*N$16))*P$13/SUM(P$24:P1396)</f>
        <v>778.960369035469</v>
      </c>
      <c r="R1396" s="0" t="n">
        <f aca="false">F$9*((Q$23^2 - (P$13*1000/(P1396*N$16))^2)/2)/(1000*COUNT(Q$24:Q1396)/N$16)</f>
        <v>779.630904312523</v>
      </c>
    </row>
    <row r="1397" customFormat="false" ht="13.8" hidden="false" customHeight="false" outlineLevel="0" collapsed="false">
      <c r="A1397" s="0" t="n">
        <f aca="false">SUM(M$23:M1397)</f>
        <v>6.89518374977938</v>
      </c>
      <c r="B1397" s="0" t="n">
        <f aca="false">C1397*3600/1609.344</f>
        <v>68.7108635801963</v>
      </c>
      <c r="C1397" s="0" t="n">
        <f aca="false">G1397</f>
        <v>30.716504454891</v>
      </c>
      <c r="D1397" s="0" t="n">
        <f aca="false">(C1397+C1396)/2</f>
        <v>30.7175081993055</v>
      </c>
      <c r="E1397" s="0" t="n">
        <f aca="false">F1397*$F$9</f>
        <v>7.64896405852789</v>
      </c>
      <c r="F1397" s="0" t="n">
        <f aca="false">(C1396-C1397)/0.5</f>
        <v>0.00401497765795966</v>
      </c>
      <c r="G1397" s="0" t="n">
        <f aca="false">G1396-L1396</f>
        <v>30.716504454891</v>
      </c>
      <c r="H1397" s="0" t="n">
        <f aca="false">G1397*G1397</f>
        <v>943.503645927336</v>
      </c>
      <c r="I1397" s="0" t="n">
        <f aca="false">1000*COUNT(Q$24:Q1397)/N$16</f>
        <v>221.113614419054</v>
      </c>
      <c r="J1397" s="0" t="n">
        <f aca="false">$F$22*H1397+$E$22*G1397+$D$22</f>
        <v>729.934395753839</v>
      </c>
      <c r="K1397" s="0" t="n">
        <f aca="false">J1397/$F$9</f>
        <v>0.383146040209265</v>
      </c>
      <c r="L1397" s="0" t="n">
        <f aca="false">K1397*M1397</f>
        <v>0.00200743473867632</v>
      </c>
      <c r="M1397" s="0" t="n">
        <f aca="false">N1397</f>
        <v>0.00523934617092716</v>
      </c>
      <c r="N1397" s="0" t="n">
        <f aca="false">3600/(B1397*N$15)</f>
        <v>0.00523934617092716</v>
      </c>
      <c r="O1397" s="0" t="n">
        <f aca="false">ROUND(A1397*P$13,0)</f>
        <v>1723796</v>
      </c>
      <c r="P1397" s="0" t="n">
        <f aca="false">O1397-O1396</f>
        <v>1310</v>
      </c>
      <c r="Q1397" s="0" t="n">
        <f aca="false">F$9*(Q$23-P$13*1000/(P1397*N$16))*P$13/SUM(P$24:P1397)</f>
        <v>778.367985166334</v>
      </c>
      <c r="R1397" s="0" t="n">
        <f aca="false">F$9*((Q$23^2 - (P$13*1000/(P1397*N$16))^2)/2)/(1000*COUNT(Q$24:Q1397)/N$16)</f>
        <v>779.063487351597</v>
      </c>
    </row>
    <row r="1398" customFormat="false" ht="13.8" hidden="false" customHeight="false" outlineLevel="0" collapsed="false">
      <c r="A1398" s="0" t="n">
        <f aca="false">SUM(M$23:M1398)</f>
        <v>6.90042343838293</v>
      </c>
      <c r="B1398" s="0" t="n">
        <f aca="false">C1398*3600/1609.344</f>
        <v>68.7063730765754</v>
      </c>
      <c r="C1398" s="0" t="n">
        <f aca="false">G1398</f>
        <v>30.7144970201523</v>
      </c>
      <c r="D1398" s="0" t="n">
        <f aca="false">(C1398+C1397)/2</f>
        <v>30.7155007375216</v>
      </c>
      <c r="E1398" s="0" t="n">
        <f aca="false">F1398*$F$9</f>
        <v>7.64875796284076</v>
      </c>
      <c r="F1398" s="0" t="n">
        <f aca="false">(C1397-C1398)/0.5</f>
        <v>0.00401486947735208</v>
      </c>
      <c r="G1398" s="0" t="n">
        <f aca="false">G1397-L1397</f>
        <v>30.7144970201523</v>
      </c>
      <c r="H1398" s="0" t="n">
        <f aca="false">G1398*G1398</f>
        <v>943.380327200944</v>
      </c>
      <c r="I1398" s="0" t="n">
        <f aca="false">1000*COUNT(Q$24:Q1398)/N$16</f>
        <v>221.274541358223</v>
      </c>
      <c r="J1398" s="0" t="n">
        <f aca="false">$F$22*H1398+$E$22*G1398+$D$22</f>
        <v>729.867026981452</v>
      </c>
      <c r="K1398" s="0" t="n">
        <f aca="false">J1398/$F$9</f>
        <v>0.383110678019835</v>
      </c>
      <c r="L1398" s="0" t="n">
        <f aca="false">K1398*M1398</f>
        <v>0.00200738065351557</v>
      </c>
      <c r="M1398" s="0" t="n">
        <f aca="false">N1398</f>
        <v>0.00523968860354146</v>
      </c>
      <c r="N1398" s="0" t="n">
        <f aca="false">3600/(B1398*N$15)</f>
        <v>0.00523968860354146</v>
      </c>
      <c r="O1398" s="0" t="n">
        <f aca="false">ROUND(A1398*P$13,0)</f>
        <v>1725106</v>
      </c>
      <c r="P1398" s="0" t="n">
        <f aca="false">O1398-O1397</f>
        <v>1310</v>
      </c>
      <c r="Q1398" s="0" t="n">
        <f aca="false">F$9*(Q$23-P$13*1000/(P1398*N$16))*P$13/SUM(P$24:P1398)</f>
        <v>777.776501604836</v>
      </c>
      <c r="R1398" s="0" t="n">
        <f aca="false">F$9*((Q$23^2 - (P$13*1000/(P1398*N$16))^2)/2)/(1000*COUNT(Q$24:Q1398)/N$16)</f>
        <v>778.496895724432</v>
      </c>
    </row>
    <row r="1399" customFormat="false" ht="13.8" hidden="false" customHeight="false" outlineLevel="0" collapsed="false">
      <c r="A1399" s="0" t="n">
        <f aca="false">SUM(M$23:M1399)</f>
        <v>6.90566346945462</v>
      </c>
      <c r="B1399" s="0" t="n">
        <f aca="false">C1399*3600/1609.344</f>
        <v>68.7018826939396</v>
      </c>
      <c r="C1399" s="0" t="n">
        <f aca="false">G1399</f>
        <v>30.7124896394988</v>
      </c>
      <c r="D1399" s="0" t="n">
        <f aca="false">(C1399+C1398)/2</f>
        <v>30.7134933298255</v>
      </c>
      <c r="E1399" s="0" t="n">
        <f aca="false">F1399*$F$9</f>
        <v>7.64855188675463</v>
      </c>
      <c r="F1399" s="0" t="n">
        <f aca="false">(C1398-C1399)/0.5</f>
        <v>0.00401476130703315</v>
      </c>
      <c r="G1399" s="0" t="n">
        <f aca="false">G1398-L1398</f>
        <v>30.7124896394988</v>
      </c>
      <c r="H1399" s="0" t="n">
        <f aca="false">G1399*G1399</f>
        <v>943.257019856319</v>
      </c>
      <c r="I1399" s="0" t="n">
        <f aca="false">1000*COUNT(Q$24:Q1399)/N$16</f>
        <v>221.435468297393</v>
      </c>
      <c r="J1399" s="0" t="n">
        <f aca="false">$F$22*H1399+$E$22*G1399+$D$22</f>
        <v>729.79966393476</v>
      </c>
      <c r="K1399" s="0" t="n">
        <f aca="false">J1399/$F$9</f>
        <v>0.383075318835851</v>
      </c>
      <c r="L1399" s="0" t="n">
        <f aca="false">K1399*M1399</f>
        <v>0.00200732657349827</v>
      </c>
      <c r="M1399" s="0" t="n">
        <f aca="false">N1399</f>
        <v>0.00524003107169226</v>
      </c>
      <c r="N1399" s="0" t="n">
        <f aca="false">3600/(B1399*N$15)</f>
        <v>0.00524003107169226</v>
      </c>
      <c r="O1399" s="0" t="n">
        <f aca="false">ROUND(A1399*P$13,0)</f>
        <v>1726416</v>
      </c>
      <c r="P1399" s="0" t="n">
        <f aca="false">O1399-O1398</f>
        <v>1310</v>
      </c>
      <c r="Q1399" s="0" t="n">
        <f aca="false">F$9*(Q$23-P$13*1000/(P1399*N$16))*P$13/SUM(P$24:P1399)</f>
        <v>777.185916300096</v>
      </c>
      <c r="R1399" s="0" t="n">
        <f aca="false">F$9*((Q$23^2 - (P$13*1000/(P1399*N$16))^2)/2)/(1000*COUNT(Q$24:Q1399)/N$16)</f>
        <v>777.931127631609</v>
      </c>
    </row>
    <row r="1400" customFormat="false" ht="13.8" hidden="false" customHeight="false" outlineLevel="0" collapsed="false">
      <c r="A1400" s="0" t="n">
        <f aca="false">SUM(M$23:M1400)</f>
        <v>6.91090384303</v>
      </c>
      <c r="B1400" s="0" t="n">
        <f aca="false">C1400*3600/1609.344</f>
        <v>68.6973924322774</v>
      </c>
      <c r="C1400" s="0" t="n">
        <f aca="false">G1400</f>
        <v>30.7104823129253</v>
      </c>
      <c r="D1400" s="0" t="n">
        <f aca="false">(C1400+C1399)/2</f>
        <v>30.711485976212</v>
      </c>
      <c r="E1400" s="0" t="n">
        <f aca="false">F1400*$F$9</f>
        <v>7.64834583025596</v>
      </c>
      <c r="F1400" s="0" t="n">
        <f aca="false">(C1399-C1400)/0.5</f>
        <v>0.00401465314699578</v>
      </c>
      <c r="G1400" s="0" t="n">
        <f aca="false">G1399-L1399</f>
        <v>30.7104823129253</v>
      </c>
      <c r="H1400" s="0" t="n">
        <f aca="false">G1400*G1400</f>
        <v>943.133723892496</v>
      </c>
      <c r="I1400" s="0" t="n">
        <f aca="false">1000*COUNT(Q$24:Q1400)/N$16</f>
        <v>221.596395236563</v>
      </c>
      <c r="J1400" s="0" t="n">
        <f aca="false">$F$22*H1400+$E$22*G1400+$D$22</f>
        <v>729.732306613277</v>
      </c>
      <c r="K1400" s="0" t="n">
        <f aca="false">J1400/$F$9</f>
        <v>0.383039962657055</v>
      </c>
      <c r="L1400" s="0" t="n">
        <f aca="false">K1400*M1400</f>
        <v>0.00200727249862471</v>
      </c>
      <c r="M1400" s="0" t="n">
        <f aca="false">N1400</f>
        <v>0.00524037357538559</v>
      </c>
      <c r="N1400" s="0" t="n">
        <f aca="false">3600/(B1400*N$15)</f>
        <v>0.00524037357538559</v>
      </c>
      <c r="O1400" s="0" t="n">
        <f aca="false">ROUND(A1400*P$13,0)</f>
        <v>1727726</v>
      </c>
      <c r="P1400" s="0" t="n">
        <f aca="false">O1400-O1399</f>
        <v>1310</v>
      </c>
      <c r="Q1400" s="0" t="n">
        <f aca="false">F$9*(Q$23-P$13*1000/(P1400*N$16))*P$13/SUM(P$24:P1400)</f>
        <v>776.596227207459</v>
      </c>
      <c r="R1400" s="0" t="n">
        <f aca="false">F$9*((Q$23^2 - (P$13*1000/(P1400*N$16))^2)/2)/(1000*COUNT(Q$24:Q1400)/N$16)</f>
        <v>777.366181278935</v>
      </c>
    </row>
    <row r="1401" customFormat="false" ht="13.8" hidden="false" customHeight="false" outlineLevel="0" collapsed="false">
      <c r="A1401" s="0" t="n">
        <f aca="false">SUM(M$23:M1401)</f>
        <v>6.91614455914463</v>
      </c>
      <c r="B1401" s="0" t="n">
        <f aca="false">C1401*3600/1609.344</f>
        <v>68.6929022915772</v>
      </c>
      <c r="C1401" s="0" t="n">
        <f aca="false">G1401</f>
        <v>30.7084750404266</v>
      </c>
      <c r="D1401" s="0" t="n">
        <f aca="false">(C1401+C1400)/2</f>
        <v>30.709478676676</v>
      </c>
      <c r="E1401" s="0" t="n">
        <f aca="false">F1401*$F$9</f>
        <v>7.6481397933583</v>
      </c>
      <c r="F1401" s="0" t="n">
        <f aca="false">(C1400-C1401)/0.5</f>
        <v>0.00401454499724707</v>
      </c>
      <c r="G1401" s="0" t="n">
        <f aca="false">G1400-L1400</f>
        <v>30.7084750404266</v>
      </c>
      <c r="H1401" s="0" t="n">
        <f aca="false">G1401*G1401</f>
        <v>943.010439308507</v>
      </c>
      <c r="I1401" s="0" t="n">
        <f aca="false">1000*COUNT(Q$24:Q1401)/N$16</f>
        <v>221.757322175732</v>
      </c>
      <c r="J1401" s="0" t="n">
        <f aca="false">$F$22*H1401+$E$22*G1401+$D$22</f>
        <v>729.664955016513</v>
      </c>
      <c r="K1401" s="0" t="n">
        <f aca="false">J1401/$F$9</f>
        <v>0.383004609483192</v>
      </c>
      <c r="L1401" s="0" t="n">
        <f aca="false">K1401*M1401</f>
        <v>0.00200721842889517</v>
      </c>
      <c r="M1401" s="0" t="n">
        <f aca="false">N1401</f>
        <v>0.00524071611462749</v>
      </c>
      <c r="N1401" s="0" t="n">
        <f aca="false">3600/(B1401*N$15)</f>
        <v>0.00524071611462749</v>
      </c>
      <c r="O1401" s="0" t="n">
        <f aca="false">ROUND(A1401*P$13,0)</f>
        <v>1729036</v>
      </c>
      <c r="P1401" s="0" t="n">
        <f aca="false">O1401-O1400</f>
        <v>1310</v>
      </c>
      <c r="Q1401" s="0" t="n">
        <f aca="false">F$9*(Q$23-P$13*1000/(P1401*N$16))*P$13/SUM(P$24:P1401)</f>
        <v>776.007432288473</v>
      </c>
      <c r="R1401" s="0" t="n">
        <f aca="false">F$9*((Q$23^2 - (P$13*1000/(P1401*N$16))^2)/2)/(1000*COUNT(Q$24:Q1401)/N$16)</f>
        <v>776.802054877427</v>
      </c>
    </row>
    <row r="1402" customFormat="false" ht="13.8" hidden="false" customHeight="false" outlineLevel="0" collapsed="false">
      <c r="A1402" s="0" t="n">
        <f aca="false">SUM(M$23:M1402)</f>
        <v>6.92138561783406</v>
      </c>
      <c r="B1402" s="0" t="n">
        <f aca="false">C1402*3600/1609.344</f>
        <v>68.6884122718275</v>
      </c>
      <c r="C1402" s="0" t="n">
        <f aca="false">G1402</f>
        <v>30.7064678219978</v>
      </c>
      <c r="D1402" s="0" t="n">
        <f aca="false">(C1402+C1401)/2</f>
        <v>30.7074714312122</v>
      </c>
      <c r="E1402" s="0" t="n">
        <f aca="false">F1402*$F$9</f>
        <v>7.64793377606163</v>
      </c>
      <c r="F1402" s="0" t="n">
        <f aca="false">(C1401-C1402)/0.5</f>
        <v>0.00401443685778702</v>
      </c>
      <c r="G1402" s="0" t="n">
        <f aca="false">G1401-L1401</f>
        <v>30.7064678219978</v>
      </c>
      <c r="H1402" s="0" t="n">
        <f aca="false">G1402*G1402</f>
        <v>942.887166103384</v>
      </c>
      <c r="I1402" s="0" t="n">
        <f aca="false">1000*COUNT(Q$24:Q1402)/N$16</f>
        <v>221.918249114902</v>
      </c>
      <c r="J1402" s="0" t="n">
        <f aca="false">$F$22*H1402+$E$22*G1402+$D$22</f>
        <v>729.59760914398</v>
      </c>
      <c r="K1402" s="0" t="n">
        <f aca="false">J1402/$F$9</f>
        <v>0.382969259314005</v>
      </c>
      <c r="L1402" s="0" t="n">
        <f aca="false">K1402*M1402</f>
        <v>0.00200716436430994</v>
      </c>
      <c r="M1402" s="0" t="n">
        <f aca="false">N1402</f>
        <v>0.00524105868942401</v>
      </c>
      <c r="N1402" s="0" t="n">
        <f aca="false">3600/(B1402*N$15)</f>
        <v>0.00524105868942401</v>
      </c>
      <c r="O1402" s="0" t="n">
        <f aca="false">ROUND(A1402*P$13,0)</f>
        <v>1730346</v>
      </c>
      <c r="P1402" s="0" t="n">
        <f aca="false">O1402-O1401</f>
        <v>1310</v>
      </c>
      <c r="Q1402" s="0" t="n">
        <f aca="false">F$9*(Q$23-P$13*1000/(P1402*N$16))*P$13/SUM(P$24:P1402)</f>
        <v>775.41952951086</v>
      </c>
      <c r="R1402" s="0" t="n">
        <f aca="false">F$9*((Q$23^2 - (P$13*1000/(P1402*N$16))^2)/2)/(1000*COUNT(Q$24:Q1402)/N$16)</f>
        <v>776.238746643288</v>
      </c>
    </row>
    <row r="1403" customFormat="false" ht="13.8" hidden="false" customHeight="false" outlineLevel="0" collapsed="false">
      <c r="A1403" s="0" t="n">
        <f aca="false">SUM(M$23:M1403)</f>
        <v>6.92662701913384</v>
      </c>
      <c r="B1403" s="0" t="n">
        <f aca="false">C1403*3600/1609.344</f>
        <v>68.6839223730168</v>
      </c>
      <c r="C1403" s="0" t="n">
        <f aca="false">G1403</f>
        <v>30.7044606576334</v>
      </c>
      <c r="D1403" s="0" t="n">
        <f aca="false">(C1403+C1402)/2</f>
        <v>30.7054642398156</v>
      </c>
      <c r="E1403" s="0" t="n">
        <f aca="false">F1403*$F$9</f>
        <v>7.64772777837951</v>
      </c>
      <c r="F1403" s="0" t="n">
        <f aca="false">(C1402-C1403)/0.5</f>
        <v>0.00401432872862273</v>
      </c>
      <c r="G1403" s="0" t="n">
        <f aca="false">G1402-L1402</f>
        <v>30.7044606576334</v>
      </c>
      <c r="H1403" s="0" t="n">
        <f aca="false">G1403*G1403</f>
        <v>942.76390427616</v>
      </c>
      <c r="I1403" s="0" t="n">
        <f aca="false">1000*COUNT(Q$24:Q1403)/N$16</f>
        <v>222.079176054071</v>
      </c>
      <c r="J1403" s="0" t="n">
        <f aca="false">$F$22*H1403+$E$22*G1403+$D$22</f>
        <v>729.53026899519</v>
      </c>
      <c r="K1403" s="0" t="n">
        <f aca="false">J1403/$F$9</f>
        <v>0.382933912149237</v>
      </c>
      <c r="L1403" s="0" t="n">
        <f aca="false">K1403*M1403</f>
        <v>0.0020071103048693</v>
      </c>
      <c r="M1403" s="0" t="n">
        <f aca="false">N1403</f>
        <v>0.00524140129978118</v>
      </c>
      <c r="N1403" s="0" t="n">
        <f aca="false">3600/(B1403*N$15)</f>
        <v>0.00524140129978118</v>
      </c>
      <c r="O1403" s="0" t="n">
        <f aca="false">ROUND(A1403*P$13,0)</f>
        <v>1731657</v>
      </c>
      <c r="P1403" s="0" t="n">
        <f aca="false">O1403-O1402</f>
        <v>1311</v>
      </c>
      <c r="Q1403" s="0" t="n">
        <f aca="false">F$9*(Q$23-P$13*1000/(P1403*N$16))*P$13/SUM(P$24:P1403)</f>
        <v>781.279600346015</v>
      </c>
      <c r="R1403" s="0" t="n">
        <f aca="false">F$9*((Q$23^2 - (P$13*1000/(P1403*N$16))^2)/2)/(1000*COUNT(Q$24:Q1403)/N$16)</f>
        <v>781.845587901482</v>
      </c>
    </row>
    <row r="1404" customFormat="false" ht="13.8" hidden="false" customHeight="false" outlineLevel="0" collapsed="false">
      <c r="A1404" s="0" t="n">
        <f aca="false">SUM(M$23:M1404)</f>
        <v>6.93186876307954</v>
      </c>
      <c r="B1404" s="0" t="n">
        <f aca="false">C1404*3600/1609.344</f>
        <v>68.6794325951337</v>
      </c>
      <c r="C1404" s="0" t="n">
        <f aca="false">G1404</f>
        <v>30.7024535473286</v>
      </c>
      <c r="D1404" s="0" t="n">
        <f aca="false">(C1404+C1403)/2</f>
        <v>30.703457102481</v>
      </c>
      <c r="E1404" s="0" t="n">
        <f aca="false">F1404*$F$9</f>
        <v>7.64752180028485</v>
      </c>
      <c r="F1404" s="0" t="n">
        <f aca="false">(C1403-C1404)/0.5</f>
        <v>0.00401422060973999</v>
      </c>
      <c r="G1404" s="0" t="n">
        <f aca="false">G1403-L1403</f>
        <v>30.7024535473286</v>
      </c>
      <c r="H1404" s="0" t="n">
        <f aca="false">G1404*G1404</f>
        <v>942.640653825869</v>
      </c>
      <c r="I1404" s="0" t="n">
        <f aca="false">1000*COUNT(Q$24:Q1404)/N$16</f>
        <v>222.240102993241</v>
      </c>
      <c r="J1404" s="0" t="n">
        <f aca="false">$F$22*H1404+$E$22*G1404+$D$22</f>
        <v>729.462934569653</v>
      </c>
      <c r="K1404" s="0" t="n">
        <f aca="false">J1404/$F$9</f>
        <v>0.382898567988632</v>
      </c>
      <c r="L1404" s="0" t="n">
        <f aca="false">K1404*M1404</f>
        <v>0.00200705625057355</v>
      </c>
      <c r="M1404" s="0" t="n">
        <f aca="false">N1404</f>
        <v>0.00524174394570505</v>
      </c>
      <c r="N1404" s="0" t="n">
        <f aca="false">3600/(B1404*N$15)</f>
        <v>0.00524174394570505</v>
      </c>
      <c r="O1404" s="0" t="n">
        <f aca="false">ROUND(A1404*P$13,0)</f>
        <v>1732967</v>
      </c>
      <c r="P1404" s="0" t="n">
        <f aca="false">O1404-O1403</f>
        <v>1310</v>
      </c>
      <c r="Q1404" s="0" t="n">
        <f aca="false">F$9*(Q$23-P$13*1000/(P1404*N$16))*P$13/SUM(P$24:P1404)</f>
        <v>774.245945196776</v>
      </c>
      <c r="R1404" s="0" t="n">
        <f aca="false">F$9*((Q$23^2 - (P$13*1000/(P1404*N$16))^2)/2)/(1000*COUNT(Q$24:Q1404)/N$16)</f>
        <v>775.114577567773</v>
      </c>
    </row>
    <row r="1405" customFormat="false" ht="13.8" hidden="false" customHeight="false" outlineLevel="0" collapsed="false">
      <c r="A1405" s="0" t="n">
        <f aca="false">SUM(M$23:M1405)</f>
        <v>6.93711084970674</v>
      </c>
      <c r="B1405" s="0" t="n">
        <f aca="false">C1405*3600/1609.344</f>
        <v>68.6749429381666</v>
      </c>
      <c r="C1405" s="0" t="n">
        <f aca="false">G1405</f>
        <v>30.700446491078</v>
      </c>
      <c r="D1405" s="0" t="n">
        <f aca="false">(C1405+C1404)/2</f>
        <v>30.7014500192033</v>
      </c>
      <c r="E1405" s="0" t="n">
        <f aca="false">F1405*$F$9</f>
        <v>7.64731584179119</v>
      </c>
      <c r="F1405" s="0" t="n">
        <f aca="false">(C1404-C1405)/0.5</f>
        <v>0.00401411250114592</v>
      </c>
      <c r="G1405" s="0" t="n">
        <f aca="false">G1404-L1404</f>
        <v>30.700446491078</v>
      </c>
      <c r="H1405" s="0" t="n">
        <f aca="false">G1405*G1405</f>
        <v>942.517414751544</v>
      </c>
      <c r="I1405" s="0" t="n">
        <f aca="false">1000*COUNT(Q$24:Q1405)/N$16</f>
        <v>222.401029932411</v>
      </c>
      <c r="J1405" s="0" t="n">
        <f aca="false">$F$22*H1405+$E$22*G1405+$D$22</f>
        <v>729.39560586688</v>
      </c>
      <c r="K1405" s="0" t="n">
        <f aca="false">J1405/$F$9</f>
        <v>0.382863226831934</v>
      </c>
      <c r="L1405" s="0" t="n">
        <f aca="false">K1405*M1405</f>
        <v>0.00200700220142296</v>
      </c>
      <c r="M1405" s="0" t="n">
        <f aca="false">N1405</f>
        <v>0.00524208662720166</v>
      </c>
      <c r="N1405" s="0" t="n">
        <f aca="false">3600/(B1405*N$15)</f>
        <v>0.00524208662720166</v>
      </c>
      <c r="O1405" s="0" t="n">
        <f aca="false">ROUND(A1405*P$13,0)</f>
        <v>1734278</v>
      </c>
      <c r="P1405" s="0" t="n">
        <f aca="false">O1405-O1404</f>
        <v>1311</v>
      </c>
      <c r="Q1405" s="0" t="n">
        <f aca="false">F$9*(Q$23-P$13*1000/(P1405*N$16))*P$13/SUM(P$24:P1405)</f>
        <v>780.098041389922</v>
      </c>
      <c r="R1405" s="0" t="n">
        <f aca="false">F$9*((Q$23^2 - (P$13*1000/(P1405*N$16))^2)/2)/(1000*COUNT(Q$24:Q1405)/N$16)</f>
        <v>780.714118165011</v>
      </c>
    </row>
    <row r="1406" customFormat="false" ht="13.8" hidden="false" customHeight="false" outlineLevel="0" collapsed="false">
      <c r="A1406" s="0" t="n">
        <f aca="false">SUM(M$23:M1406)</f>
        <v>6.94235327905102</v>
      </c>
      <c r="B1406" s="0" t="n">
        <f aca="false">C1406*3600/1609.344</f>
        <v>68.670453402104</v>
      </c>
      <c r="C1406" s="0" t="n">
        <f aca="false">G1406</f>
        <v>30.6984394888766</v>
      </c>
      <c r="D1406" s="0" t="n">
        <f aca="false">(C1406+C1405)/2</f>
        <v>30.6994429899773</v>
      </c>
      <c r="E1406" s="0" t="n">
        <f aca="false">F1406*$F$9</f>
        <v>7.64710990291206</v>
      </c>
      <c r="F1406" s="0" t="n">
        <f aca="false">(C1405-C1406)/0.5</f>
        <v>0.0040140044028476</v>
      </c>
      <c r="G1406" s="0" t="n">
        <f aca="false">G1405-L1405</f>
        <v>30.6984394888766</v>
      </c>
      <c r="H1406" s="0" t="n">
        <f aca="false">G1406*G1406</f>
        <v>942.394187052217</v>
      </c>
      <c r="I1406" s="0" t="n">
        <f aca="false">1000*COUNT(Q$24:Q1406)/N$16</f>
        <v>222.56195687158</v>
      </c>
      <c r="J1406" s="0" t="n">
        <f aca="false">$F$22*H1406+$E$22*G1406+$D$22</f>
        <v>729.328282886385</v>
      </c>
      <c r="K1406" s="0" t="n">
        <f aca="false">J1406/$F$9</f>
        <v>0.382827888678887</v>
      </c>
      <c r="L1406" s="0" t="n">
        <f aca="false">K1406*M1406</f>
        <v>0.00200694815741783</v>
      </c>
      <c r="M1406" s="0" t="n">
        <f aca="false">N1406</f>
        <v>0.00524242934427705</v>
      </c>
      <c r="N1406" s="0" t="n">
        <f aca="false">3600/(B1406*N$15)</f>
        <v>0.00524242934427705</v>
      </c>
      <c r="O1406" s="0" t="n">
        <f aca="false">ROUND(A1406*P$13,0)</f>
        <v>1735588</v>
      </c>
      <c r="P1406" s="0" t="n">
        <f aca="false">O1406-O1405</f>
        <v>1310</v>
      </c>
      <c r="Q1406" s="0" t="n">
        <f aca="false">F$9*(Q$23-P$13*1000/(P1406*N$16))*P$13/SUM(P$24:P1406)</f>
        <v>773.075907914253</v>
      </c>
      <c r="R1406" s="0" t="n">
        <f aca="false">F$9*((Q$23^2 - (P$13*1000/(P1406*N$16))^2)/2)/(1000*COUNT(Q$24:Q1406)/N$16)</f>
        <v>773.993659885101</v>
      </c>
    </row>
    <row r="1407" customFormat="false" ht="13.8" hidden="false" customHeight="false" outlineLevel="0" collapsed="false">
      <c r="A1407" s="0" t="n">
        <f aca="false">SUM(M$23:M1407)</f>
        <v>6.94759605114796</v>
      </c>
      <c r="B1407" s="0" t="n">
        <f aca="false">C1407*3600/1609.344</f>
        <v>68.6659639869344</v>
      </c>
      <c r="C1407" s="0" t="n">
        <f aca="false">G1407</f>
        <v>30.6964325407192</v>
      </c>
      <c r="D1407" s="0" t="n">
        <f aca="false">(C1407+C1406)/2</f>
        <v>30.6974360147979</v>
      </c>
      <c r="E1407" s="0" t="n">
        <f aca="false">F1407*$F$9</f>
        <v>7.64690398363394</v>
      </c>
      <c r="F1407" s="0" t="n">
        <f aca="false">(C1406-C1407)/0.5</f>
        <v>0.00401389631483795</v>
      </c>
      <c r="G1407" s="0" t="n">
        <f aca="false">G1406-L1406</f>
        <v>30.6964325407192</v>
      </c>
      <c r="H1407" s="0" t="n">
        <f aca="false">G1407*G1407</f>
        <v>942.270970726922</v>
      </c>
      <c r="I1407" s="0" t="n">
        <f aca="false">1000*COUNT(Q$24:Q1407)/N$16</f>
        <v>222.72288381075</v>
      </c>
      <c r="J1407" s="0" t="n">
        <f aca="false">$F$22*H1407+$E$22*G1407+$D$22</f>
        <v>729.260965627678</v>
      </c>
      <c r="K1407" s="0" t="n">
        <f aca="false">J1407/$F$9</f>
        <v>0.382792553529233</v>
      </c>
      <c r="L1407" s="0" t="n">
        <f aca="false">K1407*M1407</f>
        <v>0.00200689411855843</v>
      </c>
      <c r="M1407" s="0" t="n">
        <f aca="false">N1407</f>
        <v>0.00524277209693728</v>
      </c>
      <c r="N1407" s="0" t="n">
        <f aca="false">3600/(B1407*N$15)</f>
        <v>0.00524277209693728</v>
      </c>
      <c r="O1407" s="0" t="n">
        <f aca="false">ROUND(A1407*P$13,0)</f>
        <v>1736899</v>
      </c>
      <c r="P1407" s="0" t="n">
        <f aca="false">O1407-O1406</f>
        <v>1311</v>
      </c>
      <c r="Q1407" s="0" t="n">
        <f aca="false">F$9*(Q$23-P$13*1000/(P1407*N$16))*P$13/SUM(P$24:P1407)</f>
        <v>778.920050870551</v>
      </c>
      <c r="R1407" s="0" t="n">
        <f aca="false">F$9*((Q$23^2 - (P$13*1000/(P1407*N$16))^2)/2)/(1000*COUNT(Q$24:Q1407)/N$16)</f>
        <v>779.585918572287</v>
      </c>
    </row>
    <row r="1408" customFormat="false" ht="13.8" hidden="false" customHeight="false" outlineLevel="0" collapsed="false">
      <c r="A1408" s="0" t="n">
        <f aca="false">SUM(M$23:M1408)</f>
        <v>6.95283916603315</v>
      </c>
      <c r="B1408" s="0" t="n">
        <f aca="false">C1408*3600/1609.344</f>
        <v>68.6614746926463</v>
      </c>
      <c r="C1408" s="0" t="n">
        <f aca="false">G1408</f>
        <v>30.6944256466006</v>
      </c>
      <c r="D1408" s="0" t="n">
        <f aca="false">(C1408+C1407)/2</f>
        <v>30.6954290936599</v>
      </c>
      <c r="E1408" s="0" t="n">
        <f aca="false">F1408*$F$9</f>
        <v>7.64669808395682</v>
      </c>
      <c r="F1408" s="0" t="n">
        <f aca="false">(C1407-C1408)/0.5</f>
        <v>0.00401378823711696</v>
      </c>
      <c r="G1408" s="0" t="n">
        <f aca="false">G1407-L1407</f>
        <v>30.6944256466006</v>
      </c>
      <c r="H1408" s="0" t="n">
        <f aca="false">G1408*G1408</f>
        <v>942.147765774693</v>
      </c>
      <c r="I1408" s="0" t="n">
        <f aca="false">1000*COUNT(Q$24:Q1408)/N$16</f>
        <v>222.88381074992</v>
      </c>
      <c r="J1408" s="0" t="n">
        <f aca="false">$F$22*H1408+$E$22*G1408+$D$22</f>
        <v>729.193654090272</v>
      </c>
      <c r="K1408" s="0" t="n">
        <f aca="false">J1408/$F$9</f>
        <v>0.382757221382717</v>
      </c>
      <c r="L1408" s="0" t="n">
        <f aca="false">K1408*M1408</f>
        <v>0.00200684008484507</v>
      </c>
      <c r="M1408" s="0" t="n">
        <f aca="false">N1408</f>
        <v>0.00524311488518839</v>
      </c>
      <c r="N1408" s="0" t="n">
        <f aca="false">3600/(B1408*N$15)</f>
        <v>0.00524311488518839</v>
      </c>
      <c r="O1408" s="0" t="n">
        <f aca="false">ROUND(A1408*P$13,0)</f>
        <v>1738210</v>
      </c>
      <c r="P1408" s="0" t="n">
        <f aca="false">O1408-O1407</f>
        <v>1311</v>
      </c>
      <c r="Q1408" s="0" t="n">
        <f aca="false">F$9*(Q$23-P$13*1000/(P1408*N$16))*P$13/SUM(P$24:P1408)</f>
        <v>778.332164682969</v>
      </c>
      <c r="R1408" s="0" t="n">
        <f aca="false">F$9*((Q$23^2 - (P$13*1000/(P1408*N$16))^2)/2)/(1000*COUNT(Q$24:Q1408)/N$16)</f>
        <v>779.02304065274</v>
      </c>
    </row>
    <row r="1409" customFormat="false" ht="13.8" hidden="false" customHeight="false" outlineLevel="0" collapsed="false">
      <c r="A1409" s="0" t="n">
        <f aca="false">SUM(M$23:M1409)</f>
        <v>6.95808262374218</v>
      </c>
      <c r="B1409" s="0" t="n">
        <f aca="false">C1409*3600/1609.344</f>
        <v>68.6569855192282</v>
      </c>
      <c r="C1409" s="0" t="n">
        <f aca="false">G1409</f>
        <v>30.6924188065158</v>
      </c>
      <c r="D1409" s="0" t="n">
        <f aca="false">(C1409+C1408)/2</f>
        <v>30.6934222265582</v>
      </c>
      <c r="E1409" s="0" t="n">
        <f aca="false">F1409*$F$9</f>
        <v>7.64649220389424</v>
      </c>
      <c r="F1409" s="0" t="n">
        <f aca="false">(C1408-C1409)/0.5</f>
        <v>0.00401368016969172</v>
      </c>
      <c r="G1409" s="0" t="n">
        <f aca="false">G1408-L1408</f>
        <v>30.6924188065158</v>
      </c>
      <c r="H1409" s="0" t="n">
        <f aca="false">G1409*G1409</f>
        <v>942.024572194562</v>
      </c>
      <c r="I1409" s="0" t="n">
        <f aca="false">1000*COUNT(Q$24:Q1409)/N$16</f>
        <v>223.044737689089</v>
      </c>
      <c r="J1409" s="0" t="n">
        <f aca="false">$F$22*H1409+$E$22*G1409+$D$22</f>
        <v>729.126348273676</v>
      </c>
      <c r="K1409" s="0" t="n">
        <f aca="false">J1409/$F$9</f>
        <v>0.382721892239083</v>
      </c>
      <c r="L1409" s="0" t="n">
        <f aca="false">K1409*M1409</f>
        <v>0.00200678605627803</v>
      </c>
      <c r="M1409" s="0" t="n">
        <f aca="false">N1409</f>
        <v>0.00524345770903644</v>
      </c>
      <c r="N1409" s="0" t="n">
        <f aca="false">3600/(B1409*N$15)</f>
        <v>0.00524345770903644</v>
      </c>
      <c r="O1409" s="0" t="n">
        <f aca="false">ROUND(A1409*P$13,0)</f>
        <v>1739521</v>
      </c>
      <c r="P1409" s="0" t="n">
        <f aca="false">O1409-O1408</f>
        <v>1311</v>
      </c>
      <c r="Q1409" s="0" t="n">
        <f aca="false">F$9*(Q$23-P$13*1000/(P1409*N$16))*P$13/SUM(P$24:P1409)</f>
        <v>777.745165234709</v>
      </c>
      <c r="R1409" s="0" t="n">
        <f aca="false">F$9*((Q$23^2 - (P$13*1000/(P1409*N$16))^2)/2)/(1000*COUNT(Q$24:Q1409)/N$16)</f>
        <v>778.460974966843</v>
      </c>
    </row>
    <row r="1410" customFormat="false" ht="13.8" hidden="false" customHeight="false" outlineLevel="0" collapsed="false">
      <c r="A1410" s="0" t="n">
        <f aca="false">SUM(M$23:M1410)</f>
        <v>6.96332642431067</v>
      </c>
      <c r="B1410" s="0" t="n">
        <f aca="false">C1410*3600/1609.344</f>
        <v>68.6524964666685</v>
      </c>
      <c r="C1410" s="0" t="n">
        <f aca="false">G1410</f>
        <v>30.6904120204595</v>
      </c>
      <c r="D1410" s="0" t="n">
        <f aca="false">(C1410+C1409)/2</f>
        <v>30.6914154134876</v>
      </c>
      <c r="E1410" s="0" t="n">
        <f aca="false">F1410*$F$9</f>
        <v>7.64628634343266</v>
      </c>
      <c r="F1410" s="0" t="n">
        <f aca="false">(C1409-C1410)/0.5</f>
        <v>0.00401357211255515</v>
      </c>
      <c r="G1410" s="0" t="n">
        <f aca="false">G1409-L1409</f>
        <v>30.6904120204595</v>
      </c>
      <c r="H1410" s="0" t="n">
        <f aca="false">G1410*G1410</f>
        <v>941.901389985564</v>
      </c>
      <c r="I1410" s="0" t="n">
        <f aca="false">1000*COUNT(Q$24:Q1410)/N$16</f>
        <v>223.205664628259</v>
      </c>
      <c r="J1410" s="0" t="n">
        <f aca="false">$F$22*H1410+$E$22*G1410+$D$22</f>
        <v>729.059048177405</v>
      </c>
      <c r="K1410" s="0" t="n">
        <f aca="false">J1410/$F$9</f>
        <v>0.382686566098073</v>
      </c>
      <c r="L1410" s="0" t="n">
        <f aca="false">K1410*M1410</f>
        <v>0.00200673203285759</v>
      </c>
      <c r="M1410" s="0" t="n">
        <f aca="false">N1410</f>
        <v>0.00524380056848747</v>
      </c>
      <c r="N1410" s="0" t="n">
        <f aca="false">3600/(B1410*N$15)</f>
        <v>0.00524380056848747</v>
      </c>
      <c r="O1410" s="0" t="n">
        <f aca="false">ROUND(A1410*P$13,0)</f>
        <v>1740832</v>
      </c>
      <c r="P1410" s="0" t="n">
        <f aca="false">O1410-O1409</f>
        <v>1311</v>
      </c>
      <c r="Q1410" s="0" t="n">
        <f aca="false">F$9*(Q$23-P$13*1000/(P1410*N$16))*P$13/SUM(P$24:P1410)</f>
        <v>777.159050521009</v>
      </c>
      <c r="R1410" s="0" t="n">
        <f aca="false">F$9*((Q$23^2 - (P$13*1000/(P1410*N$16))^2)/2)/(1000*COUNT(Q$24:Q1410)/N$16)</f>
        <v>777.899719757783</v>
      </c>
    </row>
    <row r="1411" customFormat="false" ht="13.8" hidden="false" customHeight="false" outlineLevel="0" collapsed="false">
      <c r="A1411" s="0" t="n">
        <f aca="false">SUM(M$23:M1411)</f>
        <v>6.96857056777422</v>
      </c>
      <c r="B1411" s="0" t="n">
        <f aca="false">C1411*3600/1609.344</f>
        <v>68.6480075349558</v>
      </c>
      <c r="C1411" s="0" t="n">
        <f aca="false">G1411</f>
        <v>30.6884052884266</v>
      </c>
      <c r="D1411" s="0" t="n">
        <f aca="false">(C1411+C1410)/2</f>
        <v>30.689408654443</v>
      </c>
      <c r="E1411" s="0" t="n">
        <f aca="false">F1411*$F$9</f>
        <v>7.64608050258562</v>
      </c>
      <c r="F1411" s="0" t="n">
        <f aca="false">(C1410-C1411)/0.5</f>
        <v>0.00401346406571435</v>
      </c>
      <c r="G1411" s="0" t="n">
        <f aca="false">G1410-L1410</f>
        <v>30.6884052884266</v>
      </c>
      <c r="H1411" s="0" t="n">
        <f aca="false">G1411*G1411</f>
        <v>941.778219146731</v>
      </c>
      <c r="I1411" s="0" t="n">
        <f aca="false">1000*COUNT(Q$24:Q1411)/N$16</f>
        <v>223.366591567428</v>
      </c>
      <c r="J1411" s="0" t="n">
        <f aca="false">$F$22*H1411+$E$22*G1411+$D$22</f>
        <v>728.991753800968</v>
      </c>
      <c r="K1411" s="0" t="n">
        <f aca="false">J1411/$F$9</f>
        <v>0.382651242959432</v>
      </c>
      <c r="L1411" s="0" t="n">
        <f aca="false">K1411*M1411</f>
        <v>0.00200667801458404</v>
      </c>
      <c r="M1411" s="0" t="n">
        <f aca="false">N1411</f>
        <v>0.00524414346354753</v>
      </c>
      <c r="N1411" s="0" t="n">
        <f aca="false">3600/(B1411*N$15)</f>
        <v>0.00524414346354753</v>
      </c>
      <c r="O1411" s="0" t="n">
        <f aca="false">ROUND(A1411*P$13,0)</f>
        <v>1742143</v>
      </c>
      <c r="P1411" s="0" t="n">
        <f aca="false">O1411-O1410</f>
        <v>1311</v>
      </c>
      <c r="Q1411" s="0" t="n">
        <f aca="false">F$9*(Q$23-P$13*1000/(P1411*N$16))*P$13/SUM(P$24:P1411)</f>
        <v>776.573818543148</v>
      </c>
      <c r="R1411" s="0" t="n">
        <f aca="false">F$9*((Q$23^2 - (P$13*1000/(P1411*N$16))^2)/2)/(1000*COUNT(Q$24:Q1411)/N$16)</f>
        <v>777.339273273808</v>
      </c>
    </row>
    <row r="1412" customFormat="false" ht="13.8" hidden="false" customHeight="false" outlineLevel="0" collapsed="false">
      <c r="A1412" s="0" t="n">
        <f aca="false">SUM(M$23:M1412)</f>
        <v>6.97381505416844</v>
      </c>
      <c r="B1412" s="0" t="n">
        <f aca="false">C1412*3600/1609.344</f>
        <v>68.6435187240785</v>
      </c>
      <c r="C1412" s="0" t="n">
        <f aca="false">G1412</f>
        <v>30.686398610412</v>
      </c>
      <c r="D1412" s="0" t="n">
        <f aca="false">(C1412+C1411)/2</f>
        <v>30.6874019494193</v>
      </c>
      <c r="E1412" s="0" t="n">
        <f aca="false">F1412*$F$9</f>
        <v>7.64587468135311</v>
      </c>
      <c r="F1412" s="0" t="n">
        <f aca="false">(C1411-C1412)/0.5</f>
        <v>0.0040133560291693</v>
      </c>
      <c r="G1412" s="0" t="n">
        <f aca="false">G1411-L1411</f>
        <v>30.686398610412</v>
      </c>
      <c r="H1412" s="0" t="n">
        <f aca="false">G1412*G1412</f>
        <v>941.655059677098</v>
      </c>
      <c r="I1412" s="0" t="n">
        <f aca="false">1000*COUNT(Q$24:Q1412)/N$16</f>
        <v>223.527518506598</v>
      </c>
      <c r="J1412" s="0" t="n">
        <f aca="false">$F$22*H1412+$E$22*G1412+$D$22</f>
        <v>728.924465143878</v>
      </c>
      <c r="K1412" s="0" t="n">
        <f aca="false">J1412/$F$9</f>
        <v>0.382615922822903</v>
      </c>
      <c r="L1412" s="0" t="n">
        <f aca="false">K1412*M1412</f>
        <v>0.00200662400145768</v>
      </c>
      <c r="M1412" s="0" t="n">
        <f aca="false">N1412</f>
        <v>0.00524448639422269</v>
      </c>
      <c r="N1412" s="0" t="n">
        <f aca="false">3600/(B1412*N$15)</f>
        <v>0.00524448639422269</v>
      </c>
      <c r="O1412" s="0" t="n">
        <f aca="false">ROUND(A1412*P$13,0)</f>
        <v>1743454</v>
      </c>
      <c r="P1412" s="0" t="n">
        <f aca="false">O1412-O1411</f>
        <v>1311</v>
      </c>
      <c r="Q1412" s="0" t="n">
        <f aca="false">F$9*(Q$23-P$13*1000/(P1412*N$16))*P$13/SUM(P$24:P1412)</f>
        <v>775.98946730842</v>
      </c>
      <c r="R1412" s="0" t="n">
        <f aca="false">F$9*((Q$23^2 - (P$13*1000/(P1412*N$16))^2)/2)/(1000*COUNT(Q$24:Q1412)/N$16)</f>
        <v>776.779633768211</v>
      </c>
    </row>
    <row r="1413" customFormat="false" ht="13.8" hidden="false" customHeight="false" outlineLevel="0" collapsed="false">
      <c r="A1413" s="0" t="n">
        <f aca="false">SUM(M$23:M1413)</f>
        <v>6.97905988352896</v>
      </c>
      <c r="B1413" s="0" t="n">
        <f aca="false">C1413*3600/1609.344</f>
        <v>68.6390300340251</v>
      </c>
      <c r="C1413" s="0" t="n">
        <f aca="false">G1413</f>
        <v>30.6843919864106</v>
      </c>
      <c r="D1413" s="0" t="n">
        <f aca="false">(C1413+C1412)/2</f>
        <v>30.6853952984113</v>
      </c>
      <c r="E1413" s="0" t="n">
        <f aca="false">F1413*$F$9</f>
        <v>7.64566887972161</v>
      </c>
      <c r="F1413" s="0" t="n">
        <f aca="false">(C1412-C1413)/0.5</f>
        <v>0.00401324800291292</v>
      </c>
      <c r="G1413" s="0" t="n">
        <f aca="false">G1412-L1412</f>
        <v>30.6843919864106</v>
      </c>
      <c r="H1413" s="0" t="n">
        <f aca="false">G1413*G1413</f>
        <v>941.531911575698</v>
      </c>
      <c r="I1413" s="0" t="n">
        <f aca="false">1000*COUNT(Q$24:Q1413)/N$16</f>
        <v>223.688445445768</v>
      </c>
      <c r="J1413" s="0" t="n">
        <f aca="false">$F$22*H1413+$E$22*G1413+$D$22</f>
        <v>728.857182205647</v>
      </c>
      <c r="K1413" s="0" t="n">
        <f aca="false">J1413/$F$9</f>
        <v>0.382580605688231</v>
      </c>
      <c r="L1413" s="0" t="n">
        <f aca="false">K1413*M1413</f>
        <v>0.00200656999347877</v>
      </c>
      <c r="M1413" s="0" t="n">
        <f aca="false">N1413</f>
        <v>0.005244829360519</v>
      </c>
      <c r="N1413" s="0" t="n">
        <f aca="false">3600/(B1413*N$15)</f>
        <v>0.005244829360519</v>
      </c>
      <c r="O1413" s="0" t="n">
        <f aca="false">ROUND(A1413*P$13,0)</f>
        <v>1744765</v>
      </c>
      <c r="P1413" s="0" t="n">
        <f aca="false">O1413-O1412</f>
        <v>1311</v>
      </c>
      <c r="Q1413" s="0" t="n">
        <f aca="false">F$9*(Q$23-P$13*1000/(P1413*N$16))*P$13/SUM(P$24:P1413)</f>
        <v>775.405994830112</v>
      </c>
      <c r="R1413" s="0" t="n">
        <f aca="false">F$9*((Q$23^2 - (P$13*1000/(P1413*N$16))^2)/2)/(1000*COUNT(Q$24:Q1413)/N$16)</f>
        <v>776.220799499313</v>
      </c>
    </row>
    <row r="1414" customFormat="false" ht="13.8" hidden="false" customHeight="false" outlineLevel="0" collapsed="false">
      <c r="A1414" s="0" t="n">
        <f aca="false">SUM(M$23:M1414)</f>
        <v>6.9843050558914</v>
      </c>
      <c r="B1414" s="0" t="n">
        <f aca="false">C1414*3600/1609.344</f>
        <v>68.6345414647841</v>
      </c>
      <c r="C1414" s="0" t="n">
        <f aca="false">G1414</f>
        <v>30.6823854164171</v>
      </c>
      <c r="D1414" s="0" t="n">
        <f aca="false">(C1414+C1413)/2</f>
        <v>30.6833887014138</v>
      </c>
      <c r="E1414" s="0" t="n">
        <f aca="false">F1414*$F$9</f>
        <v>7.64546309771817</v>
      </c>
      <c r="F1414" s="0" t="n">
        <f aca="false">(C1413-C1414)/0.5</f>
        <v>0.0040131399869594</v>
      </c>
      <c r="G1414" s="0" t="n">
        <f aca="false">G1413-L1413</f>
        <v>30.6823854164171</v>
      </c>
      <c r="H1414" s="0" t="n">
        <f aca="false">G1414*G1414</f>
        <v>941.408774841565</v>
      </c>
      <c r="I1414" s="0" t="n">
        <f aca="false">1000*COUNT(Q$24:Q1414)/N$16</f>
        <v>223.849372384937</v>
      </c>
      <c r="J1414" s="0" t="n">
        <f aca="false">$F$22*H1414+$E$22*G1414+$D$22</f>
        <v>728.789904985787</v>
      </c>
      <c r="K1414" s="0" t="n">
        <f aca="false">J1414/$F$9</f>
        <v>0.382545291555159</v>
      </c>
      <c r="L1414" s="0" t="n">
        <f aca="false">K1414*M1414</f>
        <v>0.00200651599064763</v>
      </c>
      <c r="M1414" s="0" t="n">
        <f aca="false">N1414</f>
        <v>0.00524517236244251</v>
      </c>
      <c r="N1414" s="0" t="n">
        <f aca="false">3600/(B1414*N$15)</f>
        <v>0.00524517236244251</v>
      </c>
      <c r="O1414" s="0" t="n">
        <f aca="false">ROUND(A1414*P$13,0)</f>
        <v>1746076</v>
      </c>
      <c r="P1414" s="0" t="n">
        <f aca="false">O1414-O1413</f>
        <v>1311</v>
      </c>
      <c r="Q1414" s="0" t="n">
        <f aca="false">F$9*(Q$23-P$13*1000/(P1414*N$16))*P$13/SUM(P$24:P1414)</f>
        <v>774.823399127482</v>
      </c>
      <c r="R1414" s="0" t="n">
        <f aca="false">F$9*((Q$23^2 - (P$13*1000/(P1414*N$16))^2)/2)/(1000*COUNT(Q$24:Q1414)/N$16)</f>
        <v>775.662768730442</v>
      </c>
    </row>
    <row r="1415" customFormat="false" ht="13.8" hidden="false" customHeight="false" outlineLevel="0" collapsed="false">
      <c r="A1415" s="0" t="n">
        <f aca="false">SUM(M$23:M1415)</f>
        <v>6.9895505712914</v>
      </c>
      <c r="B1415" s="0" t="n">
        <f aca="false">C1415*3600/1609.344</f>
        <v>68.6300530163441</v>
      </c>
      <c r="C1415" s="0" t="n">
        <f aca="false">G1415</f>
        <v>30.6803789004265</v>
      </c>
      <c r="D1415" s="0" t="n">
        <f aca="false">(C1415+C1414)/2</f>
        <v>30.6813821584218</v>
      </c>
      <c r="E1415" s="0" t="n">
        <f aca="false">F1415*$F$9</f>
        <v>7.64525733531575</v>
      </c>
      <c r="F1415" s="0" t="n">
        <f aca="false">(C1414-C1415)/0.5</f>
        <v>0.00401303198129455</v>
      </c>
      <c r="G1415" s="0" t="n">
        <f aca="false">G1414-L1414</f>
        <v>30.6803789004265</v>
      </c>
      <c r="H1415" s="0" t="n">
        <f aca="false">G1415*G1415</f>
        <v>941.285649473732</v>
      </c>
      <c r="I1415" s="0" t="n">
        <f aca="false">1000*COUNT(Q$24:Q1415)/N$16</f>
        <v>224.010299324107</v>
      </c>
      <c r="J1415" s="0" t="n">
        <f aca="false">$F$22*H1415+$E$22*G1415+$D$22</f>
        <v>728.722633483809</v>
      </c>
      <c r="K1415" s="0" t="n">
        <f aca="false">J1415/$F$9</f>
        <v>0.38250998042343</v>
      </c>
      <c r="L1415" s="0" t="n">
        <f aca="false">K1415*M1415</f>
        <v>0.00200646199296453</v>
      </c>
      <c r="M1415" s="0" t="n">
        <f aca="false">N1415</f>
        <v>0.00524551539999928</v>
      </c>
      <c r="N1415" s="0" t="n">
        <f aca="false">3600/(B1415*N$15)</f>
        <v>0.00524551539999928</v>
      </c>
      <c r="O1415" s="0" t="n">
        <f aca="false">ROUND(A1415*P$13,0)</f>
        <v>1747388</v>
      </c>
      <c r="P1415" s="0" t="n">
        <f aca="false">O1415-O1414</f>
        <v>1312</v>
      </c>
      <c r="Q1415" s="0" t="n">
        <f aca="false">F$9*(Q$23-P$13*1000/(P1415*N$16))*P$13/SUM(P$24:P1415)</f>
        <v>780.620941781016</v>
      </c>
      <c r="R1415" s="0" t="n">
        <f aca="false">F$9*((Q$23^2 - (P$13*1000/(P1415*N$16))^2)/2)/(1000*COUNT(Q$24:Q1415)/N$16)</f>
        <v>781.207709160554</v>
      </c>
    </row>
    <row r="1416" customFormat="false" ht="13.8" hidden="false" customHeight="false" outlineLevel="0" collapsed="false">
      <c r="A1416" s="0" t="n">
        <f aca="false">SUM(M$23:M1416)</f>
        <v>6.9947964297646</v>
      </c>
      <c r="B1416" s="0" t="n">
        <f aca="false">C1416*3600/1609.344</f>
        <v>68.6255646886934</v>
      </c>
      <c r="C1416" s="0" t="n">
        <f aca="false">G1416</f>
        <v>30.6783724384335</v>
      </c>
      <c r="D1416" s="0" t="n">
        <f aca="false">(C1416+C1415)/2</f>
        <v>30.67937566943</v>
      </c>
      <c r="E1416" s="0" t="n">
        <f aca="false">F1416*$F$9</f>
        <v>7.64505159254139</v>
      </c>
      <c r="F1416" s="0" t="n">
        <f aca="false">(C1415-C1416)/0.5</f>
        <v>0.00401292398593256</v>
      </c>
      <c r="G1416" s="0" t="n">
        <f aca="false">G1415-L1415</f>
        <v>30.6783724384335</v>
      </c>
      <c r="H1416" s="0" t="n">
        <f aca="false">G1416*G1416</f>
        <v>941.162535471235</v>
      </c>
      <c r="I1416" s="0" t="n">
        <f aca="false">1000*COUNT(Q$24:Q1416)/N$16</f>
        <v>224.171226263276</v>
      </c>
      <c r="J1416" s="0" t="n">
        <f aca="false">$F$22*H1416+$E$22*G1416+$D$22</f>
        <v>728.655367699226</v>
      </c>
      <c r="K1416" s="0" t="n">
        <f aca="false">J1416/$F$9</f>
        <v>0.382474672292789</v>
      </c>
      <c r="L1416" s="0" t="n">
        <f aca="false">K1416*M1416</f>
        <v>0.00200640800042975</v>
      </c>
      <c r="M1416" s="0" t="n">
        <f aca="false">N1416</f>
        <v>0.00524585847319538</v>
      </c>
      <c r="N1416" s="0" t="n">
        <f aca="false">3600/(B1416*N$15)</f>
        <v>0.00524585847319538</v>
      </c>
      <c r="O1416" s="0" t="n">
        <f aca="false">ROUND(A1416*P$13,0)</f>
        <v>1748699</v>
      </c>
      <c r="P1416" s="0" t="n">
        <f aca="false">O1416-O1415</f>
        <v>1311</v>
      </c>
      <c r="Q1416" s="0" t="n">
        <f aca="false">F$9*(Q$23-P$13*1000/(P1416*N$16))*P$13/SUM(P$24:P1416)</f>
        <v>773.660387431389</v>
      </c>
      <c r="R1416" s="0" t="n">
        <f aca="false">F$9*((Q$23^2 - (P$13*1000/(P1416*N$16))^2)/2)/(1000*COUNT(Q$24:Q1416)/N$16)</f>
        <v>774.54911077103</v>
      </c>
    </row>
    <row r="1417" customFormat="false" ht="13.8" hidden="false" customHeight="false" outlineLevel="0" collapsed="false">
      <c r="A1417" s="0" t="n">
        <f aca="false">SUM(M$23:M1417)</f>
        <v>7.00004263134663</v>
      </c>
      <c r="B1417" s="0" t="n">
        <f aca="false">C1417*3600/1609.344</f>
        <v>68.6210764818205</v>
      </c>
      <c r="C1417" s="0" t="n">
        <f aca="false">G1417</f>
        <v>30.6763660304331</v>
      </c>
      <c r="D1417" s="0" t="n">
        <f aca="false">(C1417+C1416)/2</f>
        <v>30.6773692344333</v>
      </c>
      <c r="E1417" s="0" t="n">
        <f aca="false">F1417*$F$9</f>
        <v>7.64484586936804</v>
      </c>
      <c r="F1417" s="0" t="n">
        <f aca="false">(C1416-C1417)/0.5</f>
        <v>0.00401281600085923</v>
      </c>
      <c r="G1417" s="0" t="n">
        <f aca="false">G1416-L1416</f>
        <v>30.6763660304331</v>
      </c>
      <c r="H1417" s="0" t="n">
        <f aca="false">G1417*G1417</f>
        <v>941.039432833107</v>
      </c>
      <c r="I1417" s="0" t="n">
        <f aca="false">1000*COUNT(Q$24:Q1417)/N$16</f>
        <v>224.332153202446</v>
      </c>
      <c r="J1417" s="0" t="n">
        <f aca="false">$F$22*H1417+$E$22*G1417+$D$22</f>
        <v>728.588107631549</v>
      </c>
      <c r="K1417" s="0" t="n">
        <f aca="false">J1417/$F$9</f>
        <v>0.382439367162979</v>
      </c>
      <c r="L1417" s="0" t="n">
        <f aca="false">K1417*M1417</f>
        <v>0.0020063540130436</v>
      </c>
      <c r="M1417" s="0" t="n">
        <f aca="false">N1417</f>
        <v>0.00524620158203687</v>
      </c>
      <c r="N1417" s="0" t="n">
        <f aca="false">3600/(B1417*N$15)</f>
        <v>0.00524620158203687</v>
      </c>
      <c r="O1417" s="0" t="n">
        <f aca="false">ROUND(A1417*P$13,0)</f>
        <v>1750011</v>
      </c>
      <c r="P1417" s="0" t="n">
        <f aca="false">O1417-O1416</f>
        <v>1312</v>
      </c>
      <c r="Q1417" s="0" t="n">
        <f aca="false">F$9*(Q$23-P$13*1000/(P1417*N$16))*P$13/SUM(P$24:P1417)</f>
        <v>779.450107007967</v>
      </c>
      <c r="R1417" s="0" t="n">
        <f aca="false">F$9*((Q$23^2 - (P$13*1000/(P1417*N$16))^2)/2)/(1000*COUNT(Q$24:Q1417)/N$16)</f>
        <v>780.086894656737</v>
      </c>
    </row>
    <row r="1418" customFormat="false" ht="13.8" hidden="false" customHeight="false" outlineLevel="0" collapsed="false">
      <c r="A1418" s="0" t="n">
        <f aca="false">SUM(M$23:M1418)</f>
        <v>7.00528917607316</v>
      </c>
      <c r="B1418" s="0" t="n">
        <f aca="false">C1418*3600/1609.344</f>
        <v>68.616588395714</v>
      </c>
      <c r="C1418" s="0" t="n">
        <f aca="false">G1418</f>
        <v>30.67435967642</v>
      </c>
      <c r="D1418" s="0" t="n">
        <f aca="false">(C1418+C1417)/2</f>
        <v>30.6753628534265</v>
      </c>
      <c r="E1418" s="0" t="n">
        <f aca="false">F1418*$F$9</f>
        <v>7.64464016582276</v>
      </c>
      <c r="F1418" s="0" t="n">
        <f aca="false">(C1417-C1418)/0.5</f>
        <v>0.00401270802608877</v>
      </c>
      <c r="G1418" s="0" t="n">
        <f aca="false">G1417-L1417</f>
        <v>30.67435967642</v>
      </c>
      <c r="H1418" s="0" t="n">
        <f aca="false">G1418*G1418</f>
        <v>940.916341558382</v>
      </c>
      <c r="I1418" s="0" t="n">
        <f aca="false">1000*COUNT(Q$24:Q1418)/N$16</f>
        <v>224.493080141616</v>
      </c>
      <c r="J1418" s="0" t="n">
        <f aca="false">$F$22*H1418+$E$22*G1418+$D$22</f>
        <v>728.52085328029</v>
      </c>
      <c r="K1418" s="0" t="n">
        <f aca="false">J1418/$F$9</f>
        <v>0.382404065033745</v>
      </c>
      <c r="L1418" s="0" t="n">
        <f aca="false">K1418*M1418</f>
        <v>0.00200630003080636</v>
      </c>
      <c r="M1418" s="0" t="n">
        <f aca="false">N1418</f>
        <v>0.00524654472652981</v>
      </c>
      <c r="N1418" s="0" t="n">
        <f aca="false">3600/(B1418*N$15)</f>
        <v>0.00524654472652981</v>
      </c>
      <c r="O1418" s="0" t="n">
        <f aca="false">ROUND(A1418*P$13,0)</f>
        <v>1751322</v>
      </c>
      <c r="P1418" s="0" t="n">
        <f aca="false">O1418-O1417</f>
        <v>1311</v>
      </c>
      <c r="Q1418" s="0" t="n">
        <f aca="false">F$9*(Q$23-P$13*1000/(P1418*N$16))*P$13/SUM(P$24:P1418)</f>
        <v>772.500861869038</v>
      </c>
      <c r="R1418" s="0" t="n">
        <f aca="false">F$9*((Q$23^2 - (P$13*1000/(P1418*N$16))^2)/2)/(1000*COUNT(Q$24:Q1418)/N$16)</f>
        <v>773.43864609609</v>
      </c>
    </row>
    <row r="1419" customFormat="false" ht="13.8" hidden="false" customHeight="false" outlineLevel="0" collapsed="false">
      <c r="A1419" s="0" t="n">
        <f aca="false">SUM(M$23:M1419)</f>
        <v>7.01053606397984</v>
      </c>
      <c r="B1419" s="0" t="n">
        <f aca="false">C1419*3600/1609.344</f>
        <v>68.6121004303624</v>
      </c>
      <c r="C1419" s="0" t="n">
        <f aca="false">G1419</f>
        <v>30.6723533763892</v>
      </c>
      <c r="D1419" s="0" t="n">
        <f aca="false">(C1419+C1418)/2</f>
        <v>30.6733565264046</v>
      </c>
      <c r="E1419" s="0" t="n">
        <f aca="false">F1419*$F$9</f>
        <v>7.64443448189202</v>
      </c>
      <c r="F1419" s="0" t="n">
        <f aca="false">(C1418-C1419)/0.5</f>
        <v>0.00401260006161408</v>
      </c>
      <c r="G1419" s="0" t="n">
        <f aca="false">G1418-L1418</f>
        <v>30.6723533763892</v>
      </c>
      <c r="H1419" s="0" t="n">
        <f aca="false">G1419*G1419</f>
        <v>940.793261646094</v>
      </c>
      <c r="I1419" s="0" t="n">
        <f aca="false">1000*COUNT(Q$24:Q1419)/N$16</f>
        <v>224.654007080785</v>
      </c>
      <c r="J1419" s="0" t="n">
        <f aca="false">$F$22*H1419+$E$22*G1419+$D$22</f>
        <v>728.453604644963</v>
      </c>
      <c r="K1419" s="0" t="n">
        <f aca="false">J1419/$F$9</f>
        <v>0.38236876590483</v>
      </c>
      <c r="L1419" s="0" t="n">
        <f aca="false">K1419*M1419</f>
        <v>0.00200624605371831</v>
      </c>
      <c r="M1419" s="0" t="n">
        <f aca="false">N1419</f>
        <v>0.00524688790668026</v>
      </c>
      <c r="N1419" s="0" t="n">
        <f aca="false">3600/(B1419*N$15)</f>
        <v>0.00524688790668026</v>
      </c>
      <c r="O1419" s="0" t="n">
        <f aca="false">ROUND(A1419*P$13,0)</f>
        <v>1752634</v>
      </c>
      <c r="P1419" s="0" t="n">
        <f aca="false">O1419-O1418</f>
        <v>1312</v>
      </c>
      <c r="Q1419" s="0" t="n">
        <f aca="false">F$9*(Q$23-P$13*1000/(P1419*N$16))*P$13/SUM(P$24:P1419)</f>
        <v>778.282779189344</v>
      </c>
      <c r="R1419" s="0" t="n">
        <f aca="false">F$9*((Q$23^2 - (P$13*1000/(P1419*N$16))^2)/2)/(1000*COUNT(Q$24:Q1419)/N$16)</f>
        <v>778.969291655796</v>
      </c>
    </row>
    <row r="1420" customFormat="false" ht="13.8" hidden="false" customHeight="false" outlineLevel="0" collapsed="false">
      <c r="A1420" s="0" t="n">
        <f aca="false">SUM(M$23:M1420)</f>
        <v>7.01578329510234</v>
      </c>
      <c r="B1420" s="0" t="n">
        <f aca="false">C1420*3600/1609.344</f>
        <v>68.607612585754</v>
      </c>
      <c r="C1420" s="0" t="n">
        <f aca="false">G1420</f>
        <v>30.6703471303355</v>
      </c>
      <c r="D1420" s="0" t="n">
        <f aca="false">(C1420+C1419)/2</f>
        <v>30.6713502533623</v>
      </c>
      <c r="E1420" s="0" t="n">
        <f aca="false">F1420*$F$9</f>
        <v>7.64422881757581</v>
      </c>
      <c r="F1420" s="0" t="n">
        <f aca="false">(C1419-C1420)/0.5</f>
        <v>0.00401249210743515</v>
      </c>
      <c r="G1420" s="0" t="n">
        <f aca="false">G1419-L1419</f>
        <v>30.6703471303355</v>
      </c>
      <c r="H1420" s="0" t="n">
        <f aca="false">G1420*G1420</f>
        <v>940.670193095278</v>
      </c>
      <c r="I1420" s="0" t="n">
        <f aca="false">1000*COUNT(Q$24:Q1420)/N$16</f>
        <v>224.814934019955</v>
      </c>
      <c r="J1420" s="0" t="n">
        <f aca="false">$F$22*H1420+$E$22*G1420+$D$22</f>
        <v>728.386361725077</v>
      </c>
      <c r="K1420" s="0" t="n">
        <f aca="false">J1420/$F$9</f>
        <v>0.382333469775977</v>
      </c>
      <c r="L1420" s="0" t="n">
        <f aca="false">K1420*M1420</f>
        <v>0.00200619208177974</v>
      </c>
      <c r="M1420" s="0" t="n">
        <f aca="false">N1420</f>
        <v>0.0052472311224943</v>
      </c>
      <c r="N1420" s="0" t="n">
        <f aca="false">3600/(B1420*N$15)</f>
        <v>0.0052472311224943</v>
      </c>
      <c r="O1420" s="0" t="n">
        <f aca="false">ROUND(A1420*P$13,0)</f>
        <v>1753946</v>
      </c>
      <c r="P1420" s="0" t="n">
        <f aca="false">O1420-O1419</f>
        <v>1312</v>
      </c>
      <c r="Q1420" s="0" t="n">
        <f aca="false">F$9*(Q$23-P$13*1000/(P1420*N$16))*P$13/SUM(P$24:P1420)</f>
        <v>777.70020361576</v>
      </c>
      <c r="R1420" s="0" t="n">
        <f aca="false">F$9*((Q$23^2 - (P$13*1000/(P1420*N$16))^2)/2)/(1000*COUNT(Q$24:Q1420)/N$16)</f>
        <v>778.411690158548</v>
      </c>
    </row>
    <row r="1421" customFormat="false" ht="13.8" hidden="false" customHeight="false" outlineLevel="0" collapsed="false">
      <c r="A1421" s="0" t="n">
        <f aca="false">SUM(M$23:M1421)</f>
        <v>7.02103086947632</v>
      </c>
      <c r="B1421" s="0" t="n">
        <f aca="false">C1421*3600/1609.344</f>
        <v>68.6031248618775</v>
      </c>
      <c r="C1421" s="0" t="n">
        <f aca="false">G1421</f>
        <v>30.6683409382537</v>
      </c>
      <c r="D1421" s="0" t="n">
        <f aca="false">(C1421+C1420)/2</f>
        <v>30.6693440342946</v>
      </c>
      <c r="E1421" s="0" t="n">
        <f aca="false">F1421*$F$9</f>
        <v>7.64402317288768</v>
      </c>
      <c r="F1421" s="0" t="n">
        <f aca="false">(C1420-C1421)/0.5</f>
        <v>0.00401238416355909</v>
      </c>
      <c r="G1421" s="0" t="n">
        <f aca="false">G1420-L1420</f>
        <v>30.6683409382537</v>
      </c>
      <c r="H1421" s="0" t="n">
        <f aca="false">G1421*G1421</f>
        <v>940.547135904968</v>
      </c>
      <c r="I1421" s="0" t="n">
        <f aca="false">1000*COUNT(Q$24:Q1421)/N$16</f>
        <v>224.975860959125</v>
      </c>
      <c r="J1421" s="0" t="n">
        <f aca="false">$F$22*H1421+$E$22*G1421+$D$22</f>
        <v>728.319124520147</v>
      </c>
      <c r="K1421" s="0" t="n">
        <f aca="false">J1421/$F$9</f>
        <v>0.382298176646932</v>
      </c>
      <c r="L1421" s="0" t="n">
        <f aca="false">K1421*M1421</f>
        <v>0.00200613811499095</v>
      </c>
      <c r="M1421" s="0" t="n">
        <f aca="false">N1421</f>
        <v>0.00524757437397798</v>
      </c>
      <c r="N1421" s="0" t="n">
        <f aca="false">3600/(B1421*N$15)</f>
        <v>0.00524757437397798</v>
      </c>
      <c r="O1421" s="0" t="n">
        <f aca="false">ROUND(A1421*P$13,0)</f>
        <v>1755258</v>
      </c>
      <c r="P1421" s="0" t="n">
        <f aca="false">O1421-O1420</f>
        <v>1312</v>
      </c>
      <c r="Q1421" s="0" t="n">
        <f aca="false">F$9*(Q$23-P$13*1000/(P1421*N$16))*P$13/SUM(P$24:P1421)</f>
        <v>777.118499551731</v>
      </c>
      <c r="R1421" s="0" t="n">
        <f aca="false">F$9*((Q$23^2 - (P$13*1000/(P1421*N$16))^2)/2)/(1000*COUNT(Q$24:Q1421)/N$16)</f>
        <v>777.854886374457</v>
      </c>
    </row>
    <row r="1422" customFormat="false" ht="13.8" hidden="false" customHeight="false" outlineLevel="0" collapsed="false">
      <c r="A1422" s="0" t="n">
        <f aca="false">SUM(M$23:M1422)</f>
        <v>7.02627878713745</v>
      </c>
      <c r="B1422" s="0" t="n">
        <f aca="false">C1422*3600/1609.344</f>
        <v>68.5986372587212</v>
      </c>
      <c r="C1422" s="0" t="n">
        <f aca="false">G1422</f>
        <v>30.6663348001387</v>
      </c>
      <c r="D1422" s="0" t="n">
        <f aca="false">(C1422+C1421)/2</f>
        <v>30.6673378691962</v>
      </c>
      <c r="E1422" s="0" t="n">
        <f aca="false">F1422*$F$9</f>
        <v>7.64381754781409</v>
      </c>
      <c r="F1422" s="0" t="n">
        <f aca="false">(C1421-C1422)/0.5</f>
        <v>0.0040122762299788</v>
      </c>
      <c r="G1422" s="0" t="n">
        <f aca="false">G1421-L1421</f>
        <v>30.6663348001387</v>
      </c>
      <c r="H1422" s="0" t="n">
        <f aca="false">G1422*G1422</f>
        <v>940.424090074199</v>
      </c>
      <c r="I1422" s="0" t="n">
        <f aca="false">1000*COUNT(Q$24:Q1422)/N$16</f>
        <v>225.136787898294</v>
      </c>
      <c r="J1422" s="0" t="n">
        <f aca="false">$F$22*H1422+$E$22*G1422+$D$22</f>
        <v>728.251893029684</v>
      </c>
      <c r="K1422" s="0" t="n">
        <f aca="false">J1422/$F$9</f>
        <v>0.382262886517438</v>
      </c>
      <c r="L1422" s="0" t="n">
        <f aca="false">K1422*M1422</f>
        <v>0.00200608415335222</v>
      </c>
      <c r="M1422" s="0" t="n">
        <f aca="false">N1422</f>
        <v>0.00524791766113739</v>
      </c>
      <c r="N1422" s="0" t="n">
        <f aca="false">3600/(B1422*N$15)</f>
        <v>0.00524791766113739</v>
      </c>
      <c r="O1422" s="0" t="n">
        <f aca="false">ROUND(A1422*P$13,0)</f>
        <v>1756570</v>
      </c>
      <c r="P1422" s="0" t="n">
        <f aca="false">O1422-O1421</f>
        <v>1312</v>
      </c>
      <c r="Q1422" s="0" t="n">
        <f aca="false">F$9*(Q$23-P$13*1000/(P1422*N$16))*P$13/SUM(P$24:P1422)</f>
        <v>776.537665043102</v>
      </c>
      <c r="R1422" s="0" t="n">
        <f aca="false">F$9*((Q$23^2 - (P$13*1000/(P1422*N$16))^2)/2)/(1000*COUNT(Q$24:Q1422)/N$16)</f>
        <v>777.298878592917</v>
      </c>
    </row>
    <row r="1423" customFormat="false" ht="13.8" hidden="false" customHeight="false" outlineLevel="0" collapsed="false">
      <c r="A1423" s="0" t="n">
        <f aca="false">SUM(M$23:M1423)</f>
        <v>7.03152704812143</v>
      </c>
      <c r="B1423" s="0" t="n">
        <f aca="false">C1423*3600/1609.344</f>
        <v>68.5941497762736</v>
      </c>
      <c r="C1423" s="0" t="n">
        <f aca="false">G1423</f>
        <v>30.6643287159854</v>
      </c>
      <c r="D1423" s="0" t="n">
        <f aca="false">(C1423+C1422)/2</f>
        <v>30.665331758062</v>
      </c>
      <c r="E1423" s="0" t="n">
        <f aca="false">F1423*$F$9</f>
        <v>7.64361194236857</v>
      </c>
      <c r="F1423" s="0" t="n">
        <f aca="false">(C1422-C1423)/0.5</f>
        <v>0.00401216830670137</v>
      </c>
      <c r="G1423" s="0" t="n">
        <f aca="false">G1422-L1422</f>
        <v>30.6643287159854</v>
      </c>
      <c r="H1423" s="0" t="n">
        <f aca="false">G1423*G1423</f>
        <v>940.301055602005</v>
      </c>
      <c r="I1423" s="0" t="n">
        <f aca="false">1000*COUNT(Q$24:Q1423)/N$16</f>
        <v>225.297714837464</v>
      </c>
      <c r="J1423" s="0" t="n">
        <f aca="false">$F$22*H1423+$E$22*G1423+$D$22</f>
        <v>728.184667253199</v>
      </c>
      <c r="K1423" s="0" t="n">
        <f aca="false">J1423/$F$9</f>
        <v>0.382227599387239</v>
      </c>
      <c r="L1423" s="0" t="n">
        <f aca="false">K1423*M1423</f>
        <v>0.00200603019686384</v>
      </c>
      <c r="M1423" s="0" t="n">
        <f aca="false">N1423</f>
        <v>0.00524826098397858</v>
      </c>
      <c r="N1423" s="0" t="n">
        <f aca="false">3600/(B1423*N$15)</f>
        <v>0.00524826098397858</v>
      </c>
      <c r="O1423" s="0" t="n">
        <f aca="false">ROUND(A1423*P$13,0)</f>
        <v>1757882</v>
      </c>
      <c r="P1423" s="0" t="n">
        <f aca="false">O1423-O1422</f>
        <v>1312</v>
      </c>
      <c r="Q1423" s="0" t="n">
        <f aca="false">F$9*(Q$23-P$13*1000/(P1423*N$16))*P$13/SUM(P$24:P1423)</f>
        <v>775.957698141559</v>
      </c>
      <c r="R1423" s="0" t="n">
        <f aca="false">F$9*((Q$23^2 - (P$13*1000/(P1423*N$16))^2)/2)/(1000*COUNT(Q$24:Q1423)/N$16)</f>
        <v>776.743665108208</v>
      </c>
    </row>
    <row r="1424" customFormat="false" ht="13.8" hidden="false" customHeight="false" outlineLevel="0" collapsed="false">
      <c r="A1424" s="0" t="n">
        <f aca="false">SUM(M$23:M1424)</f>
        <v>7.03677565246394</v>
      </c>
      <c r="B1424" s="0" t="n">
        <f aca="false">C1424*3600/1609.344</f>
        <v>68.5896624145233</v>
      </c>
      <c r="C1424" s="0" t="n">
        <f aca="false">G1424</f>
        <v>30.6623226857885</v>
      </c>
      <c r="D1424" s="0" t="n">
        <f aca="false">(C1424+C1423)/2</f>
        <v>30.6633257008869</v>
      </c>
      <c r="E1424" s="0" t="n">
        <f aca="false">F1424*$F$9</f>
        <v>7.64340635655113</v>
      </c>
      <c r="F1424" s="0" t="n">
        <f aca="false">(C1423-C1424)/0.5</f>
        <v>0.00401206039372681</v>
      </c>
      <c r="G1424" s="0" t="n">
        <f aca="false">G1423-L1423</f>
        <v>30.6623226857885</v>
      </c>
      <c r="H1424" s="0" t="n">
        <f aca="false">G1424*G1424</f>
        <v>940.17803248742</v>
      </c>
      <c r="I1424" s="0" t="n">
        <f aca="false">1000*COUNT(Q$24:Q1424)/N$16</f>
        <v>225.458641776633</v>
      </c>
      <c r="J1424" s="0" t="n">
        <f aca="false">$F$22*H1424+$E$22*G1424+$D$22</f>
        <v>728.117447190207</v>
      </c>
      <c r="K1424" s="0" t="n">
        <f aca="false">J1424/$F$9</f>
        <v>0.382192315256079</v>
      </c>
      <c r="L1424" s="0" t="n">
        <f aca="false">K1424*M1424</f>
        <v>0.0020059762455261</v>
      </c>
      <c r="M1424" s="0" t="n">
        <f aca="false">N1424</f>
        <v>0.00524860434250764</v>
      </c>
      <c r="N1424" s="0" t="n">
        <f aca="false">3600/(B1424*N$15)</f>
        <v>0.00524860434250764</v>
      </c>
      <c r="O1424" s="0" t="n">
        <f aca="false">ROUND(A1424*P$13,0)</f>
        <v>1759194</v>
      </c>
      <c r="P1424" s="0" t="n">
        <f aca="false">O1424-O1423</f>
        <v>1312</v>
      </c>
      <c r="Q1424" s="0" t="n">
        <f aca="false">F$9*(Q$23-P$13*1000/(P1424*N$16))*P$13/SUM(P$24:P1424)</f>
        <v>775.378596904602</v>
      </c>
      <c r="R1424" s="0" t="n">
        <f aca="false">F$9*((Q$23^2 - (P$13*1000/(P1424*N$16))^2)/2)/(1000*COUNT(Q$24:Q1424)/N$16)</f>
        <v>776.18924421948</v>
      </c>
    </row>
    <row r="1425" customFormat="false" ht="13.8" hidden="false" customHeight="false" outlineLevel="0" collapsed="false">
      <c r="A1425" s="0" t="n">
        <f aca="false">SUM(M$23:M1425)</f>
        <v>7.04202460020067</v>
      </c>
      <c r="B1425" s="0" t="n">
        <f aca="false">C1425*3600/1609.344</f>
        <v>68.5851751734587</v>
      </c>
      <c r="C1425" s="0" t="n">
        <f aca="false">G1425</f>
        <v>30.660316709543</v>
      </c>
      <c r="D1425" s="0" t="n">
        <f aca="false">(C1425+C1424)/2</f>
        <v>30.6613196976657</v>
      </c>
      <c r="E1425" s="0" t="n">
        <f aca="false">F1425*$F$9</f>
        <v>7.64320079036176</v>
      </c>
      <c r="F1425" s="0" t="n">
        <f aca="false">(C1424-C1425)/0.5</f>
        <v>0.00401195249105513</v>
      </c>
      <c r="G1425" s="0" t="n">
        <f aca="false">G1424-L1424</f>
        <v>30.660316709543</v>
      </c>
      <c r="H1425" s="0" t="n">
        <f aca="false">G1425*G1425</f>
        <v>940.05502072948</v>
      </c>
      <c r="I1425" s="0" t="n">
        <f aca="false">1000*COUNT(Q$24:Q1425)/N$16</f>
        <v>225.619568715803</v>
      </c>
      <c r="J1425" s="0" t="n">
        <f aca="false">$F$22*H1425+$E$22*G1425+$D$22</f>
        <v>728.050232840218</v>
      </c>
      <c r="K1425" s="0" t="n">
        <f aca="false">J1425/$F$9</f>
        <v>0.382157034123701</v>
      </c>
      <c r="L1425" s="0" t="n">
        <f aca="false">K1425*M1425</f>
        <v>0.00200592229933929</v>
      </c>
      <c r="M1425" s="0" t="n">
        <f aca="false">N1425</f>
        <v>0.00524894773673063</v>
      </c>
      <c r="N1425" s="0" t="n">
        <f aca="false">3600/(B1425*N$15)</f>
        <v>0.00524894773673063</v>
      </c>
      <c r="O1425" s="0" t="n">
        <f aca="false">ROUND(A1425*P$13,0)</f>
        <v>1760506</v>
      </c>
      <c r="P1425" s="0" t="n">
        <f aca="false">O1425-O1424</f>
        <v>1312</v>
      </c>
      <c r="Q1425" s="0" t="n">
        <f aca="false">F$9*(Q$23-P$13*1000/(P1425*N$16))*P$13/SUM(P$24:P1425)</f>
        <v>774.800359395528</v>
      </c>
      <c r="R1425" s="0" t="n">
        <f aca="false">F$9*((Q$23^2 - (P$13*1000/(P1425*N$16))^2)/2)/(1000*COUNT(Q$24:Q1425)/N$16)</f>
        <v>775.635614230736</v>
      </c>
    </row>
    <row r="1426" customFormat="false" ht="13.8" hidden="false" customHeight="false" outlineLevel="0" collapsed="false">
      <c r="A1426" s="0" t="n">
        <f aca="false">SUM(M$23:M1426)</f>
        <v>7.04727389136732</v>
      </c>
      <c r="B1426" s="0" t="n">
        <f aca="false">C1426*3600/1609.344</f>
        <v>68.5806880530683</v>
      </c>
      <c r="C1426" s="0" t="n">
        <f aca="false">G1426</f>
        <v>30.6583107872436</v>
      </c>
      <c r="D1426" s="0" t="n">
        <f aca="false">(C1426+C1425)/2</f>
        <v>30.6593137483933</v>
      </c>
      <c r="E1426" s="0" t="n">
        <f aca="false">F1426*$F$9</f>
        <v>7.64299524378693</v>
      </c>
      <c r="F1426" s="0" t="n">
        <f aca="false">(C1425-C1426)/0.5</f>
        <v>0.0040118445986792</v>
      </c>
      <c r="G1426" s="0" t="n">
        <f aca="false">G1425-L1425</f>
        <v>30.6583107872436</v>
      </c>
      <c r="H1426" s="0" t="n">
        <f aca="false">G1426*G1426</f>
        <v>939.93202032722</v>
      </c>
      <c r="I1426" s="0" t="n">
        <f aca="false">1000*COUNT(Q$24:Q1426)/N$16</f>
        <v>225.780495654973</v>
      </c>
      <c r="J1426" s="0" t="n">
        <f aca="false">$F$22*H1426+$E$22*G1426+$D$22</f>
        <v>727.983024202745</v>
      </c>
      <c r="K1426" s="0" t="n">
        <f aca="false">J1426/$F$9</f>
        <v>0.38212175598985</v>
      </c>
      <c r="L1426" s="0" t="n">
        <f aca="false">K1426*M1426</f>
        <v>0.0020058683583037</v>
      </c>
      <c r="M1426" s="0" t="n">
        <f aca="false">N1426</f>
        <v>0.00524929116665364</v>
      </c>
      <c r="N1426" s="0" t="n">
        <f aca="false">3600/(B1426*N$15)</f>
        <v>0.00524929116665364</v>
      </c>
      <c r="O1426" s="0" t="n">
        <f aca="false">ROUND(A1426*P$13,0)</f>
        <v>1761818</v>
      </c>
      <c r="P1426" s="0" t="n">
        <f aca="false">O1426-O1425</f>
        <v>1312</v>
      </c>
      <c r="Q1426" s="0" t="n">
        <f aca="false">F$9*(Q$23-P$13*1000/(P1426*N$16))*P$13/SUM(P$24:P1426)</f>
        <v>774.222983683405</v>
      </c>
      <c r="R1426" s="0" t="n">
        <f aca="false">F$9*((Q$23^2 - (P$13*1000/(P1426*N$16))^2)/2)/(1000*COUNT(Q$24:Q1426)/N$16)</f>
        <v>775.082773450813</v>
      </c>
    </row>
    <row r="1427" customFormat="false" ht="13.8" hidden="false" customHeight="false" outlineLevel="0" collapsed="false">
      <c r="A1427" s="0" t="n">
        <f aca="false">SUM(M$23:M1427)</f>
        <v>7.05252352599961</v>
      </c>
      <c r="B1427" s="0" t="n">
        <f aca="false">C1427*3600/1609.344</f>
        <v>68.5762010533405</v>
      </c>
      <c r="C1427" s="0" t="n">
        <f aca="false">G1427</f>
        <v>30.6563049188853</v>
      </c>
      <c r="D1427" s="0" t="n">
        <f aca="false">(C1427+C1426)/2</f>
        <v>30.6573078530645</v>
      </c>
      <c r="E1427" s="0" t="n">
        <f aca="false">F1427*$F$9</f>
        <v>7.64278971684017</v>
      </c>
      <c r="F1427" s="0" t="n">
        <f aca="false">(C1426-C1427)/0.5</f>
        <v>0.00401173671660615</v>
      </c>
      <c r="G1427" s="0" t="n">
        <f aca="false">G1426-L1426</f>
        <v>30.6563049188853</v>
      </c>
      <c r="H1427" s="0" t="n">
        <f aca="false">G1427*G1427</f>
        <v>939.809031279673</v>
      </c>
      <c r="I1427" s="0" t="n">
        <f aca="false">1000*COUNT(Q$24:Q1427)/N$16</f>
        <v>225.941422594142</v>
      </c>
      <c r="J1427" s="0" t="n">
        <f aca="false">$F$22*H1427+$E$22*G1427+$D$22</f>
        <v>727.9158212773</v>
      </c>
      <c r="K1427" s="0" t="n">
        <f aca="false">J1427/$F$9</f>
        <v>0.38208648085427</v>
      </c>
      <c r="L1427" s="0" t="n">
        <f aca="false">K1427*M1427</f>
        <v>0.00200581442241961</v>
      </c>
      <c r="M1427" s="0" t="n">
        <f aca="false">N1427</f>
        <v>0.00524963463228274</v>
      </c>
      <c r="N1427" s="0" t="n">
        <f aca="false">3600/(B1427*N$15)</f>
        <v>0.00524963463228274</v>
      </c>
      <c r="O1427" s="0" t="n">
        <f aca="false">ROUND(A1427*P$13,0)</f>
        <v>1763131</v>
      </c>
      <c r="P1427" s="0" t="n">
        <f aca="false">O1427-O1426</f>
        <v>1313</v>
      </c>
      <c r="Q1427" s="0" t="n">
        <f aca="false">F$9*(Q$23-P$13*1000/(P1427*N$16))*P$13/SUM(P$24:P1427)</f>
        <v>779.959101558569</v>
      </c>
      <c r="R1427" s="0" t="n">
        <f aca="false">F$9*((Q$23^2 - (P$13*1000/(P1427*N$16))^2)/2)/(1000*COUNT(Q$24:Q1427)/N$16)</f>
        <v>780.566916256717</v>
      </c>
    </row>
    <row r="1428" customFormat="false" ht="13.8" hidden="false" customHeight="false" outlineLevel="0" collapsed="false">
      <c r="A1428" s="0" t="n">
        <f aca="false">SUM(M$23:M1428)</f>
        <v>7.05777350413323</v>
      </c>
      <c r="B1428" s="0" t="n">
        <f aca="false">C1428*3600/1609.344</f>
        <v>68.5717141742639</v>
      </c>
      <c r="C1428" s="0" t="n">
        <f aca="false">G1428</f>
        <v>30.6542991044629</v>
      </c>
      <c r="D1428" s="0" t="n">
        <f aca="false">(C1428+C1427)/2</f>
        <v>30.6553020116741</v>
      </c>
      <c r="E1428" s="0" t="n">
        <f aca="false">F1428*$F$9</f>
        <v>7.64258420952149</v>
      </c>
      <c r="F1428" s="0" t="n">
        <f aca="false">(C1427-C1428)/0.5</f>
        <v>0.00401162884483597</v>
      </c>
      <c r="G1428" s="0" t="n">
        <f aca="false">G1427-L1427</f>
        <v>30.6542991044629</v>
      </c>
      <c r="H1428" s="0" t="n">
        <f aca="false">G1428*G1428</f>
        <v>939.686053585876</v>
      </c>
      <c r="I1428" s="0" t="n">
        <f aca="false">1000*COUNT(Q$24:Q1428)/N$16</f>
        <v>226.102349533312</v>
      </c>
      <c r="J1428" s="0" t="n">
        <f aca="false">$F$22*H1428+$E$22*G1428+$D$22</f>
        <v>727.848624063397</v>
      </c>
      <c r="K1428" s="0" t="n">
        <f aca="false">J1428/$F$9</f>
        <v>0.382051208716706</v>
      </c>
      <c r="L1428" s="0" t="n">
        <f aca="false">K1428*M1428</f>
        <v>0.00200576049168732</v>
      </c>
      <c r="M1428" s="0" t="n">
        <f aca="false">N1428</f>
        <v>0.005249978133624</v>
      </c>
      <c r="N1428" s="0" t="n">
        <f aca="false">3600/(B1428*N$15)</f>
        <v>0.005249978133624</v>
      </c>
      <c r="O1428" s="0" t="n">
        <f aca="false">ROUND(A1428*P$13,0)</f>
        <v>1764443</v>
      </c>
      <c r="P1428" s="0" t="n">
        <f aca="false">O1428-O1427</f>
        <v>1312</v>
      </c>
      <c r="Q1428" s="0" t="n">
        <f aca="false">F$9*(Q$23-P$13*1000/(P1428*N$16))*P$13/SUM(P$24:P1428)</f>
        <v>773.070371518112</v>
      </c>
      <c r="R1428" s="0" t="n">
        <f aca="false">F$9*((Q$23^2 - (P$13*1000/(P1428*N$16))^2)/2)/(1000*COUNT(Q$24:Q1428)/N$16)</f>
        <v>773.979452776862</v>
      </c>
    </row>
    <row r="1429" customFormat="false" ht="13.8" hidden="false" customHeight="false" outlineLevel="0" collapsed="false">
      <c r="A1429" s="0" t="n">
        <f aca="false">SUM(M$23:M1429)</f>
        <v>7.06302382580391</v>
      </c>
      <c r="B1429" s="0" t="n">
        <f aca="false">C1429*3600/1609.344</f>
        <v>68.5672274158268</v>
      </c>
      <c r="C1429" s="0" t="n">
        <f aca="false">G1429</f>
        <v>30.6522933439712</v>
      </c>
      <c r="D1429" s="0" t="n">
        <f aca="false">(C1429+C1428)/2</f>
        <v>30.6532962242171</v>
      </c>
      <c r="E1429" s="0" t="n">
        <f aca="false">F1429*$F$9</f>
        <v>7.64237872184441</v>
      </c>
      <c r="F1429" s="0" t="n">
        <f aca="false">(C1428-C1429)/0.5</f>
        <v>0.00401152098337576</v>
      </c>
      <c r="G1429" s="0" t="n">
        <f aca="false">G1428-L1428</f>
        <v>30.6522933439712</v>
      </c>
      <c r="H1429" s="0" t="n">
        <f aca="false">G1429*G1429</f>
        <v>939.563087244863</v>
      </c>
      <c r="I1429" s="0" t="n">
        <f aca="false">1000*COUNT(Q$24:Q1429)/N$16</f>
        <v>226.263276472481</v>
      </c>
      <c r="J1429" s="0" t="n">
        <f aca="false">$F$22*H1429+$E$22*G1429+$D$22</f>
        <v>727.781432560547</v>
      </c>
      <c r="K1429" s="0" t="n">
        <f aca="false">J1429/$F$9</f>
        <v>0.3820159395769</v>
      </c>
      <c r="L1429" s="0" t="n">
        <f aca="false">K1429*M1429</f>
        <v>0.00200570656610712</v>
      </c>
      <c r="M1429" s="0" t="n">
        <f aca="false">N1429</f>
        <v>0.00525032167068351</v>
      </c>
      <c r="N1429" s="0" t="n">
        <f aca="false">3600/(B1429*N$15)</f>
        <v>0.00525032167068351</v>
      </c>
      <c r="O1429" s="0" t="n">
        <f aca="false">ROUND(A1429*P$13,0)</f>
        <v>1765756</v>
      </c>
      <c r="P1429" s="0" t="n">
        <f aca="false">O1429-O1428</f>
        <v>1313</v>
      </c>
      <c r="Q1429" s="0" t="n">
        <f aca="false">F$9*(Q$23-P$13*1000/(P1429*N$16))*P$13/SUM(P$24:P1429)</f>
        <v>778.798813847898</v>
      </c>
      <c r="R1429" s="0" t="n">
        <f aca="false">F$9*((Q$23^2 - (P$13*1000/(P1429*N$16))^2)/2)/(1000*COUNT(Q$24:Q1429)/N$16)</f>
        <v>779.456579249239</v>
      </c>
    </row>
    <row r="1430" customFormat="false" ht="13.8" hidden="false" customHeight="false" outlineLevel="0" collapsed="false">
      <c r="A1430" s="0" t="n">
        <f aca="false">SUM(M$23:M1430)</f>
        <v>7.06827449104738</v>
      </c>
      <c r="B1430" s="0" t="n">
        <f aca="false">C1430*3600/1609.344</f>
        <v>68.5627407780179</v>
      </c>
      <c r="C1430" s="0" t="n">
        <f aca="false">G1430</f>
        <v>30.6502876374051</v>
      </c>
      <c r="D1430" s="0" t="n">
        <f aca="false">(C1430+C1429)/2</f>
        <v>30.6512904906882</v>
      </c>
      <c r="E1430" s="0" t="n">
        <f aca="false">F1430*$F$9</f>
        <v>7.64217325378188</v>
      </c>
      <c r="F1430" s="0" t="n">
        <f aca="false">(C1429-C1430)/0.5</f>
        <v>0.00401141313221132</v>
      </c>
      <c r="G1430" s="0" t="n">
        <f aca="false">G1429-L1429</f>
        <v>30.6502876374051</v>
      </c>
      <c r="H1430" s="0" t="n">
        <f aca="false">G1430*G1430</f>
        <v>939.440132255669</v>
      </c>
      <c r="I1430" s="0" t="n">
        <f aca="false">1000*COUNT(Q$24:Q1430)/N$16</f>
        <v>226.424203411651</v>
      </c>
      <c r="J1430" s="0" t="n">
        <f aca="false">$F$22*H1430+$E$22*G1430+$D$22</f>
        <v>727.714246768262</v>
      </c>
      <c r="K1430" s="0" t="n">
        <f aca="false">J1430/$F$9</f>
        <v>0.381980673434598</v>
      </c>
      <c r="L1430" s="0" t="n">
        <f aca="false">K1430*M1430</f>
        <v>0.00200565264567929</v>
      </c>
      <c r="M1430" s="0" t="n">
        <f aca="false">N1430</f>
        <v>0.00525066524346735</v>
      </c>
      <c r="N1430" s="0" t="n">
        <f aca="false">3600/(B1430*N$15)</f>
        <v>0.00525066524346735</v>
      </c>
      <c r="O1430" s="0" t="n">
        <f aca="false">ROUND(A1430*P$13,0)</f>
        <v>1767069</v>
      </c>
      <c r="P1430" s="0" t="n">
        <f aca="false">O1430-O1429</f>
        <v>1313</v>
      </c>
      <c r="Q1430" s="0" t="n">
        <f aca="false">F$9*(Q$23-P$13*1000/(P1430*N$16))*P$13/SUM(P$24:P1430)</f>
        <v>778.219743235875</v>
      </c>
      <c r="R1430" s="0" t="n">
        <f aca="false">F$9*((Q$23^2 - (P$13*1000/(P1430*N$16))^2)/2)/(1000*COUNT(Q$24:Q1430)/N$16)</f>
        <v>778.902594473653</v>
      </c>
    </row>
    <row r="1431" customFormat="false" ht="13.8" hidden="false" customHeight="false" outlineLevel="0" collapsed="false">
      <c r="A1431" s="0" t="n">
        <f aca="false">SUM(M$23:M1431)</f>
        <v>7.07352549989936</v>
      </c>
      <c r="B1431" s="0" t="n">
        <f aca="false">C1431*3600/1609.344</f>
        <v>68.5582542608255</v>
      </c>
      <c r="C1431" s="0" t="n">
        <f aca="false">G1431</f>
        <v>30.6482819847594</v>
      </c>
      <c r="D1431" s="0" t="n">
        <f aca="false">(C1431+C1430)/2</f>
        <v>30.6492848110823</v>
      </c>
      <c r="E1431" s="0" t="n">
        <f aca="false">F1431*$F$9</f>
        <v>7.64196780536096</v>
      </c>
      <c r="F1431" s="0" t="n">
        <f aca="false">(C1430-C1431)/0.5</f>
        <v>0.00401130529135685</v>
      </c>
      <c r="G1431" s="0" t="n">
        <f aca="false">G1430-L1430</f>
        <v>30.6482819847594</v>
      </c>
      <c r="H1431" s="0" t="n">
        <f aca="false">G1431*G1431</f>
        <v>939.31718861733</v>
      </c>
      <c r="I1431" s="0" t="n">
        <f aca="false">1000*COUNT(Q$24:Q1431)/N$16</f>
        <v>226.585130350821</v>
      </c>
      <c r="J1431" s="0" t="n">
        <f aca="false">$F$22*H1431+$E$22*G1431+$D$22</f>
        <v>727.647066686056</v>
      </c>
      <c r="K1431" s="0" t="n">
        <f aca="false">J1431/$F$9</f>
        <v>0.381945410289543</v>
      </c>
      <c r="L1431" s="0" t="n">
        <f aca="false">K1431*M1431</f>
        <v>0.00200559873040413</v>
      </c>
      <c r="M1431" s="0" t="n">
        <f aca="false">N1431</f>
        <v>0.0052510088519816</v>
      </c>
      <c r="N1431" s="0" t="n">
        <f aca="false">3600/(B1431*N$15)</f>
        <v>0.0052510088519816</v>
      </c>
      <c r="O1431" s="0" t="n">
        <f aca="false">ROUND(A1431*P$13,0)</f>
        <v>1768381</v>
      </c>
      <c r="P1431" s="0" t="n">
        <f aca="false">O1431-O1430</f>
        <v>1312</v>
      </c>
      <c r="Q1431" s="0" t="n">
        <f aca="false">F$9*(Q$23-P$13*1000/(P1431*N$16))*P$13/SUM(P$24:P1431)</f>
        <v>771.347655439205</v>
      </c>
      <c r="R1431" s="0" t="n">
        <f aca="false">F$9*((Q$23^2 - (P$13*1000/(P1431*N$16))^2)/2)/(1000*COUNT(Q$24:Q1431)/N$16)</f>
        <v>772.330348829184</v>
      </c>
    </row>
    <row r="1432" customFormat="false" ht="13.8" hidden="false" customHeight="false" outlineLevel="0" collapsed="false">
      <c r="A1432" s="0" t="n">
        <f aca="false">SUM(M$23:M1432)</f>
        <v>7.0787768523956</v>
      </c>
      <c r="B1432" s="0" t="n">
        <f aca="false">C1432*3600/1609.344</f>
        <v>68.5537678642382</v>
      </c>
      <c r="C1432" s="0" t="n">
        <f aca="false">G1432</f>
        <v>30.646276386029</v>
      </c>
      <c r="D1432" s="0" t="n">
        <f aca="false">(C1432+C1431)/2</f>
        <v>30.6472791853942</v>
      </c>
      <c r="E1432" s="0" t="n">
        <f aca="false">F1432*$F$9</f>
        <v>7.64176237656811</v>
      </c>
      <c r="F1432" s="0" t="n">
        <f aca="false">(C1431-C1432)/0.5</f>
        <v>0.00401119746080525</v>
      </c>
      <c r="G1432" s="0" t="n">
        <f aca="false">G1431-L1431</f>
        <v>30.646276386029</v>
      </c>
      <c r="H1432" s="0" t="n">
        <f aca="false">G1432*G1432</f>
        <v>939.194256328881</v>
      </c>
      <c r="I1432" s="0" t="n">
        <f aca="false">1000*COUNT(Q$24:Q1432)/N$16</f>
        <v>226.74605728999</v>
      </c>
      <c r="J1432" s="0" t="n">
        <f aca="false">$F$22*H1432+$E$22*G1432+$D$22</f>
        <v>727.579892313441</v>
      </c>
      <c r="K1432" s="0" t="n">
        <f aca="false">J1432/$F$9</f>
        <v>0.381910150141479</v>
      </c>
      <c r="L1432" s="0" t="n">
        <f aca="false">K1432*M1432</f>
        <v>0.00200554482028193</v>
      </c>
      <c r="M1432" s="0" t="n">
        <f aca="false">N1432</f>
        <v>0.00525135249623235</v>
      </c>
      <c r="N1432" s="0" t="n">
        <f aca="false">3600/(B1432*N$15)</f>
        <v>0.00525135249623235</v>
      </c>
      <c r="O1432" s="0" t="n">
        <f aca="false">ROUND(A1432*P$13,0)</f>
        <v>1769694</v>
      </c>
      <c r="P1432" s="0" t="n">
        <f aca="false">O1432-O1431</f>
        <v>1313</v>
      </c>
      <c r="Q1432" s="0" t="n">
        <f aca="false">F$9*(Q$23-P$13*1000/(P1432*N$16))*P$13/SUM(P$24:P1432)</f>
        <v>777.064620953303</v>
      </c>
      <c r="R1432" s="0" t="n">
        <f aca="false">F$9*((Q$23^2 - (P$13*1000/(P1432*N$16))^2)/2)/(1000*COUNT(Q$24:Q1432)/N$16)</f>
        <v>777.796983977594</v>
      </c>
    </row>
    <row r="1433" customFormat="false" ht="13.8" hidden="false" customHeight="false" outlineLevel="0" collapsed="false">
      <c r="A1433" s="0" t="n">
        <f aca="false">SUM(M$23:M1433)</f>
        <v>7.08402854857182</v>
      </c>
      <c r="B1433" s="0" t="n">
        <f aca="false">C1433*3600/1609.344</f>
        <v>68.5492815882444</v>
      </c>
      <c r="C1433" s="0" t="n">
        <f aca="false">G1433</f>
        <v>30.6442708412088</v>
      </c>
      <c r="D1433" s="0" t="n">
        <f aca="false">(C1433+C1432)/2</f>
        <v>30.6452736136189</v>
      </c>
      <c r="E1433" s="0" t="n">
        <f aca="false">F1433*$F$9</f>
        <v>7.64155696741687</v>
      </c>
      <c r="F1433" s="0" t="n">
        <f aca="false">(C1432-C1433)/0.5</f>
        <v>0.00401108964056363</v>
      </c>
      <c r="G1433" s="0" t="n">
        <f aca="false">G1432-L1432</f>
        <v>30.6442708412088</v>
      </c>
      <c r="H1433" s="0" t="n">
        <f aca="false">G1433*G1433</f>
        <v>939.071335389357</v>
      </c>
      <c r="I1433" s="0" t="n">
        <f aca="false">1000*COUNT(Q$24:Q1433)/N$16</f>
        <v>226.90698422916</v>
      </c>
      <c r="J1433" s="0" t="n">
        <f aca="false">$F$22*H1433+$E$22*G1433+$D$22</f>
        <v>727.51272364993</v>
      </c>
      <c r="K1433" s="0" t="n">
        <f aca="false">J1433/$F$9</f>
        <v>0.381874892990151</v>
      </c>
      <c r="L1433" s="0" t="n">
        <f aca="false">K1433*M1433</f>
        <v>0.00200549091531297</v>
      </c>
      <c r="M1433" s="0" t="n">
        <f aca="false">N1433</f>
        <v>0.00525169617622568</v>
      </c>
      <c r="N1433" s="0" t="n">
        <f aca="false">3600/(B1433*N$15)</f>
        <v>0.00525169617622568</v>
      </c>
      <c r="O1433" s="0" t="n">
        <f aca="false">ROUND(A1433*P$13,0)</f>
        <v>1771007</v>
      </c>
      <c r="P1433" s="0" t="n">
        <f aca="false">O1433-O1432</f>
        <v>1313</v>
      </c>
      <c r="Q1433" s="0" t="n">
        <f aca="false">F$9*(Q$23-P$13*1000/(P1433*N$16))*P$13/SUM(P$24:P1433)</f>
        <v>776.488125410393</v>
      </c>
      <c r="R1433" s="0" t="n">
        <f aca="false">F$9*((Q$23^2 - (P$13*1000/(P1433*N$16))^2)/2)/(1000*COUNT(Q$24:Q1433)/N$16)</f>
        <v>777.245354910943</v>
      </c>
    </row>
    <row r="1434" customFormat="false" ht="13.8" hidden="false" customHeight="false" outlineLevel="0" collapsed="false">
      <c r="A1434" s="0" t="n">
        <f aca="false">SUM(M$23:M1434)</f>
        <v>7.08928058846379</v>
      </c>
      <c r="B1434" s="0" t="n">
        <f aca="false">C1434*3600/1609.344</f>
        <v>68.5447954328325</v>
      </c>
      <c r="C1434" s="0" t="n">
        <f aca="false">G1434</f>
        <v>30.6422653502934</v>
      </c>
      <c r="D1434" s="0" t="n">
        <f aca="false">(C1434+C1433)/2</f>
        <v>30.6432680957511</v>
      </c>
      <c r="E1434" s="0" t="n">
        <f aca="false">F1434*$F$9</f>
        <v>7.6413515778937</v>
      </c>
      <c r="F1434" s="0" t="n">
        <f aca="false">(C1433-C1434)/0.5</f>
        <v>0.00401098183062487</v>
      </c>
      <c r="G1434" s="0" t="n">
        <f aca="false">G1433-L1433</f>
        <v>30.6422653502934</v>
      </c>
      <c r="H1434" s="0" t="n">
        <f aca="false">G1434*G1434</f>
        <v>938.948425797794</v>
      </c>
      <c r="I1434" s="0" t="n">
        <f aca="false">1000*COUNT(Q$24:Q1434)/N$16</f>
        <v>227.06791116833</v>
      </c>
      <c r="J1434" s="0" t="n">
        <f aca="false">$F$22*H1434+$E$22*G1434+$D$22</f>
        <v>727.445560695034</v>
      </c>
      <c r="K1434" s="0" t="n">
        <f aca="false">J1434/$F$9</f>
        <v>0.381839638835303</v>
      </c>
      <c r="L1434" s="0" t="n">
        <f aca="false">K1434*M1434</f>
        <v>0.00200543701549754</v>
      </c>
      <c r="M1434" s="0" t="n">
        <f aca="false">N1434</f>
        <v>0.00525203989196767</v>
      </c>
      <c r="N1434" s="0" t="n">
        <f aca="false">3600/(B1434*N$15)</f>
        <v>0.00525203989196767</v>
      </c>
      <c r="O1434" s="0" t="n">
        <f aca="false">ROUND(A1434*P$13,0)</f>
        <v>1772320</v>
      </c>
      <c r="P1434" s="0" t="n">
        <f aca="false">O1434-O1433</f>
        <v>1313</v>
      </c>
      <c r="Q1434" s="0" t="n">
        <f aca="false">F$9*(Q$23-P$13*1000/(P1434*N$16))*P$13/SUM(P$24:P1434)</f>
        <v>775.912484624526</v>
      </c>
      <c r="R1434" s="0" t="n">
        <f aca="false">F$9*((Q$23^2 - (P$13*1000/(P1434*N$16))^2)/2)/(1000*COUNT(Q$24:Q1434)/N$16)</f>
        <v>776.694507742332</v>
      </c>
    </row>
    <row r="1435" customFormat="false" ht="13.8" hidden="false" customHeight="false" outlineLevel="0" collapsed="false">
      <c r="A1435" s="0" t="n">
        <f aca="false">SUM(M$23:M1435)</f>
        <v>7.09453297210725</v>
      </c>
      <c r="B1435" s="0" t="n">
        <f aca="false">C1435*3600/1609.344</f>
        <v>68.5403093979911</v>
      </c>
      <c r="C1435" s="0" t="n">
        <f aca="false">G1435</f>
        <v>30.6402599132779</v>
      </c>
      <c r="D1435" s="0" t="n">
        <f aca="false">(C1435+C1434)/2</f>
        <v>30.6412626317857</v>
      </c>
      <c r="E1435" s="0" t="n">
        <f aca="false">F1435*$F$9</f>
        <v>7.64114620801215</v>
      </c>
      <c r="F1435" s="0" t="n">
        <f aca="false">(C1434-C1435)/0.5</f>
        <v>0.00401087403099609</v>
      </c>
      <c r="G1435" s="0" t="n">
        <f aca="false">G1434-L1434</f>
        <v>30.6402599132779</v>
      </c>
      <c r="H1435" s="0" t="n">
        <f aca="false">G1435*G1435</f>
        <v>938.825527553228</v>
      </c>
      <c r="I1435" s="0" t="n">
        <f aca="false">1000*COUNT(Q$24:Q1435)/N$16</f>
        <v>227.228838107499</v>
      </c>
      <c r="J1435" s="0" t="n">
        <f aca="false">$F$22*H1435+$E$22*G1435+$D$22</f>
        <v>727.378403448268</v>
      </c>
      <c r="K1435" s="0" t="n">
        <f aca="false">J1435/$F$9</f>
        <v>0.381804387676679</v>
      </c>
      <c r="L1435" s="0" t="n">
        <f aca="false">K1435*M1435</f>
        <v>0.00200538312083594</v>
      </c>
      <c r="M1435" s="0" t="n">
        <f aca="false">N1435</f>
        <v>0.00525238364346443</v>
      </c>
      <c r="N1435" s="0" t="n">
        <f aca="false">3600/(B1435*N$15)</f>
        <v>0.00525238364346443</v>
      </c>
      <c r="O1435" s="0" t="n">
        <f aca="false">ROUND(A1435*P$13,0)</f>
        <v>1773633</v>
      </c>
      <c r="P1435" s="0" t="n">
        <f aca="false">O1435-O1434</f>
        <v>1313</v>
      </c>
      <c r="Q1435" s="0" t="n">
        <f aca="false">F$9*(Q$23-P$13*1000/(P1435*N$16))*P$13/SUM(P$24:P1435)</f>
        <v>775.337696696118</v>
      </c>
      <c r="R1435" s="0" t="n">
        <f aca="false">F$9*((Q$23^2 - (P$13*1000/(P1435*N$16))^2)/2)/(1000*COUNT(Q$24:Q1435)/N$16)</f>
        <v>776.144440810503</v>
      </c>
    </row>
    <row r="1436" customFormat="false" ht="13.8" hidden="false" customHeight="false" outlineLevel="0" collapsed="false">
      <c r="A1436" s="0" t="n">
        <f aca="false">SUM(M$23:M1436)</f>
        <v>7.09978569953798</v>
      </c>
      <c r="B1436" s="0" t="n">
        <f aca="false">C1436*3600/1609.344</f>
        <v>68.5358234837086</v>
      </c>
      <c r="C1436" s="0" t="n">
        <f aca="false">G1436</f>
        <v>30.6382545301571</v>
      </c>
      <c r="D1436" s="0" t="n">
        <f aca="false">(C1436+C1435)/2</f>
        <v>30.6392572217175</v>
      </c>
      <c r="E1436" s="0" t="n">
        <f aca="false">F1436*$F$9</f>
        <v>7.64094085775867</v>
      </c>
      <c r="F1436" s="0" t="n">
        <f aca="false">(C1435-C1436)/0.5</f>
        <v>0.00401076624167018</v>
      </c>
      <c r="G1436" s="0" t="n">
        <f aca="false">G1435-L1435</f>
        <v>30.6382545301571</v>
      </c>
      <c r="H1436" s="0" t="n">
        <f aca="false">G1436*G1436</f>
        <v>938.702640654693</v>
      </c>
      <c r="I1436" s="0" t="n">
        <f aca="false">1000*COUNT(Q$24:Q1436)/N$16</f>
        <v>227.389765046669</v>
      </c>
      <c r="J1436" s="0" t="n">
        <f aca="false">$F$22*H1436+$E$22*G1436+$D$22</f>
        <v>727.311251909143</v>
      </c>
      <c r="K1436" s="0" t="n">
        <f aca="false">J1436/$F$9</f>
        <v>0.381769139514023</v>
      </c>
      <c r="L1436" s="0" t="n">
        <f aca="false">K1436*M1436</f>
        <v>0.00200532923132846</v>
      </c>
      <c r="M1436" s="0" t="n">
        <f aca="false">N1436</f>
        <v>0.00525272743072204</v>
      </c>
      <c r="N1436" s="0" t="n">
        <f aca="false">3600/(B1436*N$15)</f>
        <v>0.00525272743072204</v>
      </c>
      <c r="O1436" s="0" t="n">
        <f aca="false">ROUND(A1436*P$13,0)</f>
        <v>1774946</v>
      </c>
      <c r="P1436" s="0" t="n">
        <f aca="false">O1436-O1435</f>
        <v>1313</v>
      </c>
      <c r="Q1436" s="0" t="n">
        <f aca="false">F$9*(Q$23-P$13*1000/(P1436*N$16))*P$13/SUM(P$24:P1436)</f>
        <v>774.763759731208</v>
      </c>
      <c r="R1436" s="0" t="n">
        <f aca="false">F$9*((Q$23^2 - (P$13*1000/(P1436*N$16))^2)/2)/(1000*COUNT(Q$24:Q1436)/N$16)</f>
        <v>775.595152458903</v>
      </c>
    </row>
    <row r="1437" customFormat="false" ht="13.8" hidden="false" customHeight="false" outlineLevel="0" collapsed="false">
      <c r="A1437" s="0" t="n">
        <f aca="false">SUM(M$23:M1437)</f>
        <v>7.10503877079172</v>
      </c>
      <c r="B1437" s="0" t="n">
        <f aca="false">C1437*3600/1609.344</f>
        <v>68.5313376899736</v>
      </c>
      <c r="C1437" s="0" t="n">
        <f aca="false">G1437</f>
        <v>30.6362492009258</v>
      </c>
      <c r="D1437" s="0" t="n">
        <f aca="false">(C1437+C1436)/2</f>
        <v>30.6372518655415</v>
      </c>
      <c r="E1437" s="0" t="n">
        <f aca="false">F1437*$F$9</f>
        <v>7.6407355271468</v>
      </c>
      <c r="F1437" s="0" t="n">
        <f aca="false">(C1436-C1437)/0.5</f>
        <v>0.00401065846265425</v>
      </c>
      <c r="G1437" s="0" t="n">
        <f aca="false">G1436-L1436</f>
        <v>30.6362492009258</v>
      </c>
      <c r="H1437" s="0" t="n">
        <f aca="false">G1437*G1437</f>
        <v>938.579765101226</v>
      </c>
      <c r="I1437" s="0" t="n">
        <f aca="false">1000*COUNT(Q$24:Q1437)/N$16</f>
        <v>227.550691985838</v>
      </c>
      <c r="J1437" s="0" t="n">
        <f aca="false">$F$22*H1437+$E$22*G1437+$D$22</f>
        <v>727.244106077172</v>
      </c>
      <c r="K1437" s="0" t="n">
        <f aca="false">J1437/$F$9</f>
        <v>0.381733894347079</v>
      </c>
      <c r="L1437" s="0" t="n">
        <f aca="false">K1437*M1437</f>
        <v>0.00200527534697538</v>
      </c>
      <c r="M1437" s="0" t="n">
        <f aca="false">N1437</f>
        <v>0.00525307125374658</v>
      </c>
      <c r="N1437" s="0" t="n">
        <f aca="false">3600/(B1437*N$15)</f>
        <v>0.00525307125374658</v>
      </c>
      <c r="O1437" s="0" t="n">
        <f aca="false">ROUND(A1437*P$13,0)</f>
        <v>1776260</v>
      </c>
      <c r="P1437" s="0" t="n">
        <f aca="false">O1437-O1436</f>
        <v>1314</v>
      </c>
      <c r="Q1437" s="0" t="n">
        <f aca="false">F$9*(Q$23-P$13*1000/(P1437*N$16))*P$13/SUM(P$24:P1437)</f>
        <v>780.447076810072</v>
      </c>
      <c r="R1437" s="0" t="n">
        <f aca="false">F$9*((Q$23^2 - (P$13*1000/(P1437*N$16))^2)/2)/(1000*COUNT(Q$24:Q1437)/N$16)</f>
        <v>781.026469701875</v>
      </c>
    </row>
    <row r="1438" customFormat="false" ht="13.8" hidden="false" customHeight="false" outlineLevel="0" collapsed="false">
      <c r="A1438" s="0" t="n">
        <f aca="false">SUM(M$23:M1438)</f>
        <v>7.11029218590427</v>
      </c>
      <c r="B1438" s="0" t="n">
        <f aca="false">C1438*3600/1609.344</f>
        <v>68.5268520167744</v>
      </c>
      <c r="C1438" s="0" t="n">
        <f aca="false">G1438</f>
        <v>30.6342439255788</v>
      </c>
      <c r="D1438" s="0" t="n">
        <f aca="false">(C1438+C1437)/2</f>
        <v>30.6352465632523</v>
      </c>
      <c r="E1438" s="0" t="n">
        <f aca="false">F1438*$F$9</f>
        <v>7.64053021617655</v>
      </c>
      <c r="F1438" s="0" t="n">
        <f aca="false">(C1437-C1438)/0.5</f>
        <v>0.00401055069394829</v>
      </c>
      <c r="G1438" s="0" t="n">
        <f aca="false">G1437-L1437</f>
        <v>30.6342439255788</v>
      </c>
      <c r="H1438" s="0" t="n">
        <f aca="false">G1438*G1438</f>
        <v>938.456900891862</v>
      </c>
      <c r="I1438" s="0" t="n">
        <f aca="false">1000*COUNT(Q$24:Q1438)/N$16</f>
        <v>227.711618925008</v>
      </c>
      <c r="J1438" s="0" t="n">
        <f aca="false">$F$22*H1438+$E$22*G1438+$D$22</f>
        <v>727.176965951869</v>
      </c>
      <c r="K1438" s="0" t="n">
        <f aca="false">J1438/$F$9</f>
        <v>0.381698652175593</v>
      </c>
      <c r="L1438" s="0" t="n">
        <f aca="false">K1438*M1438</f>
        <v>0.002005221467777</v>
      </c>
      <c r="M1438" s="0" t="n">
        <f aca="false">N1438</f>
        <v>0.00525341511254416</v>
      </c>
      <c r="N1438" s="0" t="n">
        <f aca="false">3600/(B1438*N$15)</f>
        <v>0.00525341511254416</v>
      </c>
      <c r="O1438" s="0" t="n">
        <f aca="false">ROUND(A1438*P$13,0)</f>
        <v>1777573</v>
      </c>
      <c r="P1438" s="0" t="n">
        <f aca="false">O1438-O1437</f>
        <v>1313</v>
      </c>
      <c r="Q1438" s="0" t="n">
        <f aca="false">F$9*(Q$23-P$13*1000/(P1438*N$16))*P$13/SUM(P$24:P1438)</f>
        <v>773.617995639537</v>
      </c>
      <c r="R1438" s="0" t="n">
        <f aca="false">F$9*((Q$23^2 - (P$13*1000/(P1438*N$16))^2)/2)/(1000*COUNT(Q$24:Q1438)/N$16)</f>
        <v>774.49890489359</v>
      </c>
    </row>
    <row r="1439" customFormat="false" ht="13.8" hidden="false" customHeight="false" outlineLevel="0" collapsed="false">
      <c r="A1439" s="0" t="n">
        <f aca="false">SUM(M$23:M1439)</f>
        <v>7.11554594491139</v>
      </c>
      <c r="B1439" s="0" t="n">
        <f aca="false">C1439*3600/1609.344</f>
        <v>68.5223664640995</v>
      </c>
      <c r="C1439" s="0" t="n">
        <f aca="false">G1439</f>
        <v>30.632238704111</v>
      </c>
      <c r="D1439" s="0" t="n">
        <f aca="false">(C1439+C1438)/2</f>
        <v>30.6332413148449</v>
      </c>
      <c r="E1439" s="0" t="n">
        <f aca="false">F1439*$F$9</f>
        <v>7.6403249248479</v>
      </c>
      <c r="F1439" s="0" t="n">
        <f aca="false">(C1438-C1439)/0.5</f>
        <v>0.00401044293555231</v>
      </c>
      <c r="G1439" s="0" t="n">
        <f aca="false">G1438-L1438</f>
        <v>30.632238704111</v>
      </c>
      <c r="H1439" s="0" t="n">
        <f aca="false">G1439*G1439</f>
        <v>938.334048025638</v>
      </c>
      <c r="I1439" s="0" t="n">
        <f aca="false">1000*COUNT(Q$24:Q1439)/N$16</f>
        <v>227.872545864178</v>
      </c>
      <c r="J1439" s="0" t="n">
        <f aca="false">$F$22*H1439+$E$22*G1439+$D$22</f>
        <v>727.109831532746</v>
      </c>
      <c r="K1439" s="0" t="n">
        <f aca="false">J1439/$F$9</f>
        <v>0.381663412999307</v>
      </c>
      <c r="L1439" s="0" t="n">
        <f aca="false">K1439*M1439</f>
        <v>0.00200516759373361</v>
      </c>
      <c r="M1439" s="0" t="n">
        <f aca="false">N1439</f>
        <v>0.00525375900712088</v>
      </c>
      <c r="N1439" s="0" t="n">
        <f aca="false">3600/(B1439*N$15)</f>
        <v>0.00525375900712088</v>
      </c>
      <c r="O1439" s="0" t="n">
        <f aca="false">ROUND(A1439*P$13,0)</f>
        <v>1778886</v>
      </c>
      <c r="P1439" s="0" t="n">
        <f aca="false">O1439-O1438</f>
        <v>1313</v>
      </c>
      <c r="Q1439" s="0" t="n">
        <f aca="false">F$9*(Q$23-P$13*1000/(P1439*N$16))*P$13/SUM(P$24:P1439)</f>
        <v>773.046600900379</v>
      </c>
      <c r="R1439" s="0" t="n">
        <f aca="false">F$9*((Q$23^2 - (P$13*1000/(P1439*N$16))^2)/2)/(1000*COUNT(Q$24:Q1439)/N$16)</f>
        <v>773.951942390134</v>
      </c>
    </row>
    <row r="1440" customFormat="false" ht="13.8" hidden="false" customHeight="false" outlineLevel="0" collapsed="false">
      <c r="A1440" s="0" t="n">
        <f aca="false">SUM(M$23:M1440)</f>
        <v>7.12080004784887</v>
      </c>
      <c r="B1440" s="0" t="n">
        <f aca="false">C1440*3600/1609.344</f>
        <v>68.5178810319374</v>
      </c>
      <c r="C1440" s="0" t="n">
        <f aca="false">G1440</f>
        <v>30.6302335365173</v>
      </c>
      <c r="D1440" s="0" t="n">
        <f aca="false">(C1440+C1439)/2</f>
        <v>30.6312361203142</v>
      </c>
      <c r="E1440" s="0" t="n">
        <f aca="false">F1440*$F$9</f>
        <v>7.64011965316087</v>
      </c>
      <c r="F1440" s="0" t="n">
        <f aca="false">(C1439-C1440)/0.5</f>
        <v>0.0040103351874663</v>
      </c>
      <c r="G1440" s="0" t="n">
        <f aca="false">G1439-L1439</f>
        <v>30.6302335365173</v>
      </c>
      <c r="H1440" s="0" t="n">
        <f aca="false">G1440*G1440</f>
        <v>938.211206501589</v>
      </c>
      <c r="I1440" s="0" t="n">
        <f aca="false">1000*COUNT(Q$24:Q1440)/N$16</f>
        <v>228.033472803347</v>
      </c>
      <c r="J1440" s="0" t="n">
        <f aca="false">$F$22*H1440+$E$22*G1440+$D$22</f>
        <v>727.042702819315</v>
      </c>
      <c r="K1440" s="0" t="n">
        <f aca="false">J1440/$F$9</f>
        <v>0.381628176817967</v>
      </c>
      <c r="L1440" s="0" t="n">
        <f aca="false">K1440*M1440</f>
        <v>0.00200511372484549</v>
      </c>
      <c r="M1440" s="0" t="n">
        <f aca="false">N1440</f>
        <v>0.00525410293748281</v>
      </c>
      <c r="N1440" s="0" t="n">
        <f aca="false">3600/(B1440*N$15)</f>
        <v>0.00525410293748281</v>
      </c>
      <c r="O1440" s="0" t="n">
        <f aca="false">ROUND(A1440*P$13,0)</f>
        <v>1780200</v>
      </c>
      <c r="P1440" s="0" t="n">
        <f aca="false">O1440-O1439</f>
        <v>1314</v>
      </c>
      <c r="Q1440" s="0" t="n">
        <f aca="false">F$9*(Q$23-P$13*1000/(P1440*N$16))*P$13/SUM(P$24:P1440)</f>
        <v>778.718599304377</v>
      </c>
      <c r="R1440" s="0" t="n">
        <f aca="false">F$9*((Q$23^2 - (P$13*1000/(P1440*N$16))^2)/2)/(1000*COUNT(Q$24:Q1440)/N$16)</f>
        <v>779.37292036588</v>
      </c>
    </row>
    <row r="1441" customFormat="false" ht="13.8" hidden="false" customHeight="false" outlineLevel="0" collapsed="false">
      <c r="A1441" s="0" t="n">
        <f aca="false">SUM(M$23:M1441)</f>
        <v>7.12605449475251</v>
      </c>
      <c r="B1441" s="0" t="n">
        <f aca="false">C1441*3600/1609.344</f>
        <v>68.5133957202766</v>
      </c>
      <c r="C1441" s="0" t="n">
        <f aca="false">G1441</f>
        <v>30.6282284227925</v>
      </c>
      <c r="D1441" s="0" t="n">
        <f aca="false">(C1441+C1440)/2</f>
        <v>30.6292309796549</v>
      </c>
      <c r="E1441" s="0" t="n">
        <f aca="false">F1441*$F$9</f>
        <v>7.63991440111544</v>
      </c>
      <c r="F1441" s="0" t="n">
        <f aca="false">(C1440-C1441)/0.5</f>
        <v>0.00401022744969026</v>
      </c>
      <c r="G1441" s="0" t="n">
        <f aca="false">G1440-L1440</f>
        <v>30.6282284227925</v>
      </c>
      <c r="H1441" s="0" t="n">
        <f aca="false">G1441*G1441</f>
        <v>938.088376318752</v>
      </c>
      <c r="I1441" s="0" t="n">
        <f aca="false">1000*COUNT(Q$24:Q1441)/N$16</f>
        <v>228.194399742517</v>
      </c>
      <c r="J1441" s="0" t="n">
        <f aca="false">$F$22*H1441+$E$22*G1441+$D$22</f>
        <v>726.97557981109</v>
      </c>
      <c r="K1441" s="0" t="n">
        <f aca="false">J1441/$F$9</f>
        <v>0.381592943631317</v>
      </c>
      <c r="L1441" s="0" t="n">
        <f aca="false">K1441*M1441</f>
        <v>0.00200505986111294</v>
      </c>
      <c r="M1441" s="0" t="n">
        <f aca="false">N1441</f>
        <v>0.00525444690363607</v>
      </c>
      <c r="N1441" s="0" t="n">
        <f aca="false">3600/(B1441*N$15)</f>
        <v>0.00525444690363607</v>
      </c>
      <c r="O1441" s="0" t="n">
        <f aca="false">ROUND(A1441*P$13,0)</f>
        <v>1781514</v>
      </c>
      <c r="P1441" s="0" t="n">
        <f aca="false">O1441-O1440</f>
        <v>1314</v>
      </c>
      <c r="Q1441" s="0" t="n">
        <f aca="false">F$9*(Q$23-P$13*1000/(P1441*N$16))*P$13/SUM(P$24:P1441)</f>
        <v>778.143848873</v>
      </c>
      <c r="R1441" s="0" t="n">
        <f aca="false">F$9*((Q$23^2 - (P$13*1000/(P1441*N$16))^2)/2)/(1000*COUNT(Q$24:Q1441)/N$16)</f>
        <v>778.823292072251</v>
      </c>
    </row>
    <row r="1442" customFormat="false" ht="13.8" hidden="false" customHeight="false" outlineLevel="0" collapsed="false">
      <c r="A1442" s="0" t="n">
        <f aca="false">SUM(M$23:M1442)</f>
        <v>7.13130928565809</v>
      </c>
      <c r="B1442" s="0" t="n">
        <f aca="false">C1442*3600/1609.344</f>
        <v>68.5089105291056</v>
      </c>
      <c r="C1442" s="0" t="n">
        <f aca="false">G1442</f>
        <v>30.6262233629313</v>
      </c>
      <c r="D1442" s="0" t="n">
        <f aca="false">(C1442+C1441)/2</f>
        <v>30.6272258928619</v>
      </c>
      <c r="E1442" s="0" t="n">
        <f aca="false">F1442*$F$9</f>
        <v>7.63970916871163</v>
      </c>
      <c r="F1442" s="0" t="n">
        <f aca="false">(C1441-C1442)/0.5</f>
        <v>0.0040101197222242</v>
      </c>
      <c r="G1442" s="0" t="n">
        <f aca="false">G1441-L1441</f>
        <v>30.6262233629313</v>
      </c>
      <c r="H1442" s="0" t="n">
        <f aca="false">G1442*G1442</f>
        <v>937.965557476162</v>
      </c>
      <c r="I1442" s="0" t="n">
        <f aca="false">1000*COUNT(Q$24:Q1442)/N$16</f>
        <v>228.355326681686</v>
      </c>
      <c r="J1442" s="0" t="n">
        <f aca="false">$F$22*H1442+$E$22*G1442+$D$22</f>
        <v>726.908462507584</v>
      </c>
      <c r="K1442" s="0" t="n">
        <f aca="false">J1442/$F$9</f>
        <v>0.3815577134391</v>
      </c>
      <c r="L1442" s="0" t="n">
        <f aca="false">K1442*M1442</f>
        <v>0.00200500600253626</v>
      </c>
      <c r="M1442" s="0" t="n">
        <f aca="false">N1442</f>
        <v>0.00525479090558675</v>
      </c>
      <c r="N1442" s="0" t="n">
        <f aca="false">3600/(B1442*N$15)</f>
        <v>0.00525479090558675</v>
      </c>
      <c r="O1442" s="0" t="n">
        <f aca="false">ROUND(A1442*P$13,0)</f>
        <v>1782827</v>
      </c>
      <c r="P1442" s="0" t="n">
        <f aca="false">O1442-O1441</f>
        <v>1313</v>
      </c>
      <c r="Q1442" s="0" t="n">
        <f aca="false">F$9*(Q$23-P$13*1000/(P1442*N$16))*P$13/SUM(P$24:P1442)</f>
        <v>771.336603996342</v>
      </c>
      <c r="R1442" s="0" t="n">
        <f aca="false">F$9*((Q$23^2 - (P$13*1000/(P1442*N$16))^2)/2)/(1000*COUNT(Q$24:Q1442)/N$16)</f>
        <v>772.315680355483</v>
      </c>
    </row>
    <row r="1443" customFormat="false" ht="13.8" hidden="false" customHeight="false" outlineLevel="0" collapsed="false">
      <c r="A1443" s="0" t="n">
        <f aca="false">SUM(M$23:M1443)</f>
        <v>7.13656442060143</v>
      </c>
      <c r="B1443" s="0" t="n">
        <f aca="false">C1443*3600/1609.344</f>
        <v>68.5044254584127</v>
      </c>
      <c r="C1443" s="0" t="n">
        <f aca="false">G1443</f>
        <v>30.6242183569288</v>
      </c>
      <c r="D1443" s="0" t="n">
        <f aca="false">(C1443+C1442)/2</f>
        <v>30.6252208599301</v>
      </c>
      <c r="E1443" s="0" t="n">
        <f aca="false">F1443*$F$9</f>
        <v>7.63950395596296</v>
      </c>
      <c r="F1443" s="0" t="n">
        <f aca="false">(C1442-C1443)/0.5</f>
        <v>0.00401001200507523</v>
      </c>
      <c r="G1443" s="0" t="n">
        <f aca="false">G1442-L1442</f>
        <v>30.6242183569288</v>
      </c>
      <c r="H1443" s="0" t="n">
        <f aca="false">G1443*G1443</f>
        <v>937.842749972855</v>
      </c>
      <c r="I1443" s="0" t="n">
        <f aca="false">1000*COUNT(Q$24:Q1443)/N$16</f>
        <v>228.516253620856</v>
      </c>
      <c r="J1443" s="0" t="n">
        <f aca="false">$F$22*H1443+$E$22*G1443+$D$22</f>
        <v>726.84135090831</v>
      </c>
      <c r="K1443" s="0" t="n">
        <f aca="false">J1443/$F$9</f>
        <v>0.381522486241062</v>
      </c>
      <c r="L1443" s="0" t="n">
        <f aca="false">K1443*M1443</f>
        <v>0.00200495214911572</v>
      </c>
      <c r="M1443" s="0" t="n">
        <f aca="false">N1443</f>
        <v>0.00525513494334095</v>
      </c>
      <c r="N1443" s="0" t="n">
        <f aca="false">3600/(B1443*N$15)</f>
        <v>0.00525513494334095</v>
      </c>
      <c r="O1443" s="0" t="n">
        <f aca="false">ROUND(A1443*P$13,0)</f>
        <v>1784141</v>
      </c>
      <c r="P1443" s="0" t="n">
        <f aca="false">O1443-O1442</f>
        <v>1314</v>
      </c>
      <c r="Q1443" s="0" t="n">
        <f aca="false">F$9*(Q$23-P$13*1000/(P1443*N$16))*P$13/SUM(P$24:P1443)</f>
        <v>776.997325297072</v>
      </c>
      <c r="R1443" s="0" t="n">
        <f aca="false">F$9*((Q$23^2 - (P$13*1000/(P1443*N$16))^2)/2)/(1000*COUNT(Q$24:Q1443)/N$16)</f>
        <v>777.726357858065</v>
      </c>
    </row>
    <row r="1444" customFormat="false" ht="13.8" hidden="false" customHeight="false" outlineLevel="0" collapsed="false">
      <c r="A1444" s="0" t="n">
        <f aca="false">SUM(M$23:M1444)</f>
        <v>7.14181989961834</v>
      </c>
      <c r="B1444" s="0" t="n">
        <f aca="false">C1444*3600/1609.344</f>
        <v>68.4999405081865</v>
      </c>
      <c r="C1444" s="0" t="n">
        <f aca="false">G1444</f>
        <v>30.6222134047797</v>
      </c>
      <c r="D1444" s="0" t="n">
        <f aca="false">(C1444+C1443)/2</f>
        <v>30.6232158808542</v>
      </c>
      <c r="E1444" s="0" t="n">
        <f aca="false">F1444*$F$9</f>
        <v>7.63929876284237</v>
      </c>
      <c r="F1444" s="0" t="n">
        <f aca="false">(C1443-C1444)/0.5</f>
        <v>0.00400990429822912</v>
      </c>
      <c r="G1444" s="0" t="n">
        <f aca="false">G1443-L1443</f>
        <v>30.6222134047797</v>
      </c>
      <c r="H1444" s="0" t="n">
        <f aca="false">G1444*G1444</f>
        <v>937.719953807869</v>
      </c>
      <c r="I1444" s="0" t="n">
        <f aca="false">1000*COUNT(Q$24:Q1444)/N$16</f>
        <v>228.677180560026</v>
      </c>
      <c r="J1444" s="0" t="n">
        <f aca="false">$F$22*H1444+$E$22*G1444+$D$22</f>
        <v>726.774245012781</v>
      </c>
      <c r="K1444" s="0" t="n">
        <f aca="false">J1444/$F$9</f>
        <v>0.381487262036947</v>
      </c>
      <c r="L1444" s="0" t="n">
        <f aca="false">K1444*M1444</f>
        <v>0.00200489830085163</v>
      </c>
      <c r="M1444" s="0" t="n">
        <f aca="false">N1444</f>
        <v>0.00525547901690478</v>
      </c>
      <c r="N1444" s="0" t="n">
        <f aca="false">3600/(B1444*N$15)</f>
        <v>0.00525547901690478</v>
      </c>
      <c r="O1444" s="0" t="n">
        <f aca="false">ROUND(A1444*P$13,0)</f>
        <v>1785455</v>
      </c>
      <c r="P1444" s="0" t="n">
        <f aca="false">O1444-O1443</f>
        <v>1314</v>
      </c>
      <c r="Q1444" s="0" t="n">
        <f aca="false">F$9*(Q$23-P$13*1000/(P1444*N$16))*P$13/SUM(P$24:P1444)</f>
        <v>776.425111972497</v>
      </c>
      <c r="R1444" s="0" t="n">
        <f aca="false">F$9*((Q$23^2 - (P$13*1000/(P1444*N$16))^2)/2)/(1000*COUNT(Q$24:Q1444)/N$16)</f>
        <v>777.179048668861</v>
      </c>
    </row>
    <row r="1445" customFormat="false" ht="13.8" hidden="false" customHeight="false" outlineLevel="0" collapsed="false">
      <c r="A1445" s="0" t="n">
        <f aca="false">SUM(M$23:M1445)</f>
        <v>7.14707572274462</v>
      </c>
      <c r="B1445" s="0" t="n">
        <f aca="false">C1445*3600/1609.344</f>
        <v>68.4954556784155</v>
      </c>
      <c r="C1445" s="0" t="n">
        <f aca="false">G1445</f>
        <v>30.6202085064788</v>
      </c>
      <c r="D1445" s="0" t="n">
        <f aca="false">(C1445+C1444)/2</f>
        <v>30.6212109556293</v>
      </c>
      <c r="E1445" s="0" t="n">
        <f aca="false">F1445*$F$9</f>
        <v>7.63909358937693</v>
      </c>
      <c r="F1445" s="0" t="n">
        <f aca="false">(C1444-C1445)/0.5</f>
        <v>0.00400979660170009</v>
      </c>
      <c r="G1445" s="0" t="n">
        <f aca="false">G1444-L1444</f>
        <v>30.6202085064788</v>
      </c>
      <c r="H1445" s="0" t="n">
        <f aca="false">G1445*G1445</f>
        <v>937.597168980239</v>
      </c>
      <c r="I1445" s="0" t="n">
        <f aca="false">1000*COUNT(Q$24:Q1445)/N$16</f>
        <v>228.838107499195</v>
      </c>
      <c r="J1445" s="0" t="n">
        <f aca="false">$F$22*H1445+$E$22*G1445+$D$22</f>
        <v>726.707144820509</v>
      </c>
      <c r="K1445" s="0" t="n">
        <f aca="false">J1445/$F$9</f>
        <v>0.381452040826499</v>
      </c>
      <c r="L1445" s="0" t="n">
        <f aca="false">K1445*M1445</f>
        <v>0.00200484445774427</v>
      </c>
      <c r="M1445" s="0" t="n">
        <f aca="false">N1445</f>
        <v>0.00525582312628434</v>
      </c>
      <c r="N1445" s="0" t="n">
        <f aca="false">3600/(B1445*N$15)</f>
        <v>0.00525582312628434</v>
      </c>
      <c r="O1445" s="0" t="n">
        <f aca="false">ROUND(A1445*P$13,0)</f>
        <v>1786769</v>
      </c>
      <c r="P1445" s="0" t="n">
        <f aca="false">O1445-O1444</f>
        <v>1314</v>
      </c>
      <c r="Q1445" s="0" t="n">
        <f aca="false">F$9*(Q$23-P$13*1000/(P1445*N$16))*P$13/SUM(P$24:P1445)</f>
        <v>775.853740831347</v>
      </c>
      <c r="R1445" s="0" t="n">
        <f aca="false">F$9*((Q$23^2 - (P$13*1000/(P1445*N$16))^2)/2)/(1000*COUNT(Q$24:Q1445)/N$16)</f>
        <v>776.632509253482</v>
      </c>
    </row>
    <row r="1446" customFormat="false" ht="13.8" hidden="false" customHeight="false" outlineLevel="0" collapsed="false">
      <c r="A1446" s="0" t="n">
        <f aca="false">SUM(M$23:M1446)</f>
        <v>7.15233189001611</v>
      </c>
      <c r="B1446" s="0" t="n">
        <f aca="false">C1446*3600/1609.344</f>
        <v>68.490970969088</v>
      </c>
      <c r="C1446" s="0" t="n">
        <f aca="false">G1446</f>
        <v>30.6182036620211</v>
      </c>
      <c r="D1446" s="0" t="n">
        <f aca="false">(C1446+C1445)/2</f>
        <v>30.61920608425</v>
      </c>
      <c r="E1446" s="0" t="n">
        <f aca="false">F1446*$F$9</f>
        <v>7.63888843556663</v>
      </c>
      <c r="F1446" s="0" t="n">
        <f aca="false">(C1445-C1446)/0.5</f>
        <v>0.00400968891548814</v>
      </c>
      <c r="G1446" s="0" t="n">
        <f aca="false">G1445-L1445</f>
        <v>30.6182036620211</v>
      </c>
      <c r="H1446" s="0" t="n">
        <f aca="false">G1446*G1446</f>
        <v>937.474395489002</v>
      </c>
      <c r="I1446" s="0" t="n">
        <f aca="false">1000*COUNT(Q$24:Q1446)/N$16</f>
        <v>228.999034438365</v>
      </c>
      <c r="J1446" s="0" t="n">
        <f aca="false">$F$22*H1446+$E$22*G1446+$D$22</f>
        <v>726.640050331009</v>
      </c>
      <c r="K1446" s="0" t="n">
        <f aca="false">J1446/$F$9</f>
        <v>0.381416822609462</v>
      </c>
      <c r="L1446" s="0" t="n">
        <f aca="false">K1446*M1446</f>
        <v>0.00200479061979394</v>
      </c>
      <c r="M1446" s="0" t="n">
        <f aca="false">N1446</f>
        <v>0.00525616727148574</v>
      </c>
      <c r="N1446" s="0" t="n">
        <f aca="false">3600/(B1446*N$15)</f>
        <v>0.00525616727148574</v>
      </c>
      <c r="O1446" s="0" t="n">
        <f aca="false">ROUND(A1446*P$13,0)</f>
        <v>1788083</v>
      </c>
      <c r="P1446" s="0" t="n">
        <f aca="false">O1446-O1445</f>
        <v>1314</v>
      </c>
      <c r="Q1446" s="0" t="n">
        <f aca="false">F$9*(Q$23-P$13*1000/(P1446*N$16))*P$13/SUM(P$24:P1446)</f>
        <v>775.283210015702</v>
      </c>
      <c r="R1446" s="0" t="n">
        <f aca="false">F$9*((Q$23^2 - (P$13*1000/(P1446*N$16))^2)/2)/(1000*COUNT(Q$24:Q1446)/N$16)</f>
        <v>776.086737989074</v>
      </c>
    </row>
    <row r="1447" customFormat="false" ht="13.8" hidden="false" customHeight="false" outlineLevel="0" collapsed="false">
      <c r="A1447" s="0" t="n">
        <f aca="false">SUM(M$23:M1447)</f>
        <v>7.15758840146862</v>
      </c>
      <c r="B1447" s="0" t="n">
        <f aca="false">C1447*3600/1609.344</f>
        <v>68.4864863801926</v>
      </c>
      <c r="C1447" s="0" t="n">
        <f aca="false">G1447</f>
        <v>30.6161988714013</v>
      </c>
      <c r="D1447" s="0" t="n">
        <f aca="false">(C1447+C1446)/2</f>
        <v>30.6172012667112</v>
      </c>
      <c r="E1447" s="0" t="n">
        <f aca="false">F1447*$F$9</f>
        <v>7.63868330139794</v>
      </c>
      <c r="F1447" s="0" t="n">
        <f aca="false">(C1446-C1447)/0.5</f>
        <v>0.00400958123958617</v>
      </c>
      <c r="G1447" s="0" t="n">
        <f aca="false">G1446-L1446</f>
        <v>30.6161988714013</v>
      </c>
      <c r="H1447" s="0" t="n">
        <f aca="false">G1447*G1447</f>
        <v>937.351633333195</v>
      </c>
      <c r="I1447" s="0" t="n">
        <f aca="false">1000*COUNT(Q$24:Q1447)/N$16</f>
        <v>229.159961377535</v>
      </c>
      <c r="J1447" s="0" t="n">
        <f aca="false">$F$22*H1447+$E$22*G1447+$D$22</f>
        <v>726.572961543792</v>
      </c>
      <c r="K1447" s="0" t="n">
        <f aca="false">J1447/$F$9</f>
        <v>0.381381607385582</v>
      </c>
      <c r="L1447" s="0" t="n">
        <f aca="false">K1447*M1447</f>
        <v>0.00200473678700092</v>
      </c>
      <c r="M1447" s="0" t="n">
        <f aca="false">N1447</f>
        <v>0.00525651145251507</v>
      </c>
      <c r="N1447" s="0" t="n">
        <f aca="false">3600/(B1447*N$15)</f>
        <v>0.00525651145251507</v>
      </c>
      <c r="O1447" s="0" t="n">
        <f aca="false">ROUND(A1447*P$13,0)</f>
        <v>1789397</v>
      </c>
      <c r="P1447" s="0" t="n">
        <f aca="false">O1447-O1446</f>
        <v>1314</v>
      </c>
      <c r="Q1447" s="0" t="n">
        <f aca="false">F$9*(Q$23-P$13*1000/(P1447*N$16))*P$13/SUM(P$24:P1447)</f>
        <v>774.713517673102</v>
      </c>
      <c r="R1447" s="0" t="n">
        <f aca="false">F$9*((Q$23^2 - (P$13*1000/(P1447*N$16))^2)/2)/(1000*COUNT(Q$24:Q1447)/N$16)</f>
        <v>775.54173325734</v>
      </c>
    </row>
    <row r="1448" customFormat="false" ht="13.8" hidden="false" customHeight="false" outlineLevel="0" collapsed="false">
      <c r="A1448" s="0" t="n">
        <f aca="false">SUM(M$23:M1448)</f>
        <v>7.162845257138</v>
      </c>
      <c r="B1448" s="0" t="n">
        <f aca="false">C1448*3600/1609.344</f>
        <v>68.4820019117178</v>
      </c>
      <c r="C1448" s="0" t="n">
        <f aca="false">G1448</f>
        <v>30.6141941346143</v>
      </c>
      <c r="D1448" s="0" t="n">
        <f aca="false">(C1448+C1447)/2</f>
        <v>30.6151965030078</v>
      </c>
      <c r="E1448" s="0" t="n">
        <f aca="false">F1448*$F$9</f>
        <v>7.63847818688441</v>
      </c>
      <c r="F1448" s="0" t="n">
        <f aca="false">(C1447-C1448)/0.5</f>
        <v>0.00400947357400128</v>
      </c>
      <c r="G1448" s="0" t="n">
        <f aca="false">G1447-L1447</f>
        <v>30.6141941346143</v>
      </c>
      <c r="H1448" s="0" t="n">
        <f aca="false">G1448*G1448</f>
        <v>937.228882511853</v>
      </c>
      <c r="I1448" s="0" t="n">
        <f aca="false">1000*COUNT(Q$24:Q1448)/N$16</f>
        <v>229.320888316704</v>
      </c>
      <c r="J1448" s="0" t="n">
        <f aca="false">$F$22*H1448+$E$22*G1448+$D$22</f>
        <v>726.505878458373</v>
      </c>
      <c r="K1448" s="0" t="n">
        <f aca="false">J1448/$F$9</f>
        <v>0.381346395154602</v>
      </c>
      <c r="L1448" s="0" t="n">
        <f aca="false">K1448*M1448</f>
        <v>0.00200468295936551</v>
      </c>
      <c r="M1448" s="0" t="n">
        <f aca="false">N1448</f>
        <v>0.00525685566937846</v>
      </c>
      <c r="N1448" s="0" t="n">
        <f aca="false">3600/(B1448*N$15)</f>
        <v>0.00525685566937846</v>
      </c>
      <c r="O1448" s="0" t="n">
        <f aca="false">ROUND(A1448*P$13,0)</f>
        <v>1790711</v>
      </c>
      <c r="P1448" s="0" t="n">
        <f aca="false">O1448-O1447</f>
        <v>1314</v>
      </c>
      <c r="Q1448" s="0" t="n">
        <f aca="false">F$9*(Q$23-P$13*1000/(P1448*N$16))*P$13/SUM(P$24:P1448)</f>
        <v>774.144661956527</v>
      </c>
      <c r="R1448" s="0" t="n">
        <f aca="false">F$9*((Q$23^2 - (P$13*1000/(P1448*N$16))^2)/2)/(1000*COUNT(Q$24:Q1448)/N$16)</f>
        <v>774.997493444528</v>
      </c>
    </row>
    <row r="1449" customFormat="false" ht="13.8" hidden="false" customHeight="false" outlineLevel="0" collapsed="false">
      <c r="A1449" s="0" t="n">
        <f aca="false">SUM(M$23:M1449)</f>
        <v>7.16810245706008</v>
      </c>
      <c r="B1449" s="0" t="n">
        <f aca="false">C1449*3600/1609.344</f>
        <v>68.4775175636519</v>
      </c>
      <c r="C1449" s="0" t="n">
        <f aca="false">G1449</f>
        <v>30.6121894516549</v>
      </c>
      <c r="D1449" s="0" t="n">
        <f aca="false">(C1449+C1448)/2</f>
        <v>30.6131917931346</v>
      </c>
      <c r="E1449" s="0" t="n">
        <f aca="false">F1449*$F$9</f>
        <v>7.63827309202602</v>
      </c>
      <c r="F1449" s="0" t="n">
        <f aca="false">(C1448-C1449)/0.5</f>
        <v>0.00400936591873347</v>
      </c>
      <c r="G1449" s="0" t="n">
        <f aca="false">G1448-L1448</f>
        <v>30.6121894516549</v>
      </c>
      <c r="H1449" s="0" t="n">
        <f aca="false">G1449*G1449</f>
        <v>937.106143024014</v>
      </c>
      <c r="I1449" s="0" t="n">
        <f aca="false">1000*COUNT(Q$24:Q1449)/N$16</f>
        <v>229.481815255874</v>
      </c>
      <c r="J1449" s="0" t="n">
        <f aca="false">$F$22*H1449+$E$22*G1449+$D$22</f>
        <v>726.438801074265</v>
      </c>
      <c r="K1449" s="0" t="n">
        <f aca="false">J1449/$F$9</f>
        <v>0.381311185916268</v>
      </c>
      <c r="L1449" s="0" t="n">
        <f aca="false">K1449*M1449</f>
        <v>0.002004629136888</v>
      </c>
      <c r="M1449" s="0" t="n">
        <f aca="false">N1449</f>
        <v>0.00525719992208201</v>
      </c>
      <c r="N1449" s="0" t="n">
        <f aca="false">3600/(B1449*N$15)</f>
        <v>0.00525719992208201</v>
      </c>
      <c r="O1449" s="0" t="n">
        <f aca="false">ROUND(A1449*P$13,0)</f>
        <v>1792026</v>
      </c>
      <c r="P1449" s="0" t="n">
        <f aca="false">O1449-O1448</f>
        <v>1315</v>
      </c>
      <c r="Q1449" s="0" t="n">
        <f aca="false">F$9*(Q$23-P$13*1000/(P1449*N$16))*P$13/SUM(P$24:P1449)</f>
        <v>779.768534125496</v>
      </c>
      <c r="R1449" s="0" t="n">
        <f aca="false">F$9*((Q$23^2 - (P$13*1000/(P1449*N$16))^2)/2)/(1000*COUNT(Q$24:Q1449)/N$16)</f>
        <v>780.370002219324</v>
      </c>
    </row>
    <row r="1450" customFormat="false" ht="13.8" hidden="false" customHeight="false" outlineLevel="0" collapsed="false">
      <c r="A1450" s="0" t="n">
        <f aca="false">SUM(M$23:M1450)</f>
        <v>7.17336000127072</v>
      </c>
      <c r="B1450" s="0" t="n">
        <f aca="false">C1450*3600/1609.344</f>
        <v>68.4730333359835</v>
      </c>
      <c r="C1450" s="0" t="n">
        <f aca="false">G1450</f>
        <v>30.610184822518</v>
      </c>
      <c r="D1450" s="0" t="n">
        <f aca="false">(C1450+C1449)/2</f>
        <v>30.6111871370865</v>
      </c>
      <c r="E1450" s="0" t="n">
        <f aca="false">F1450*$F$9</f>
        <v>7.63806801680924</v>
      </c>
      <c r="F1450" s="0" t="n">
        <f aca="false">(C1449-C1450)/0.5</f>
        <v>0.00400925827377563</v>
      </c>
      <c r="G1450" s="0" t="n">
        <f aca="false">G1449-L1449</f>
        <v>30.610184822518</v>
      </c>
      <c r="H1450" s="0" t="n">
        <f aca="false">G1450*G1450</f>
        <v>936.983414868714</v>
      </c>
      <c r="I1450" s="0" t="n">
        <f aca="false">1000*COUNT(Q$24:Q1450)/N$16</f>
        <v>229.642742195043</v>
      </c>
      <c r="J1450" s="0" t="n">
        <f aca="false">$F$22*H1450+$E$22*G1450+$D$22</f>
        <v>726.37172939098</v>
      </c>
      <c r="K1450" s="0" t="n">
        <f aca="false">J1450/$F$9</f>
        <v>0.381275979670322</v>
      </c>
      <c r="L1450" s="0" t="n">
        <f aca="false">K1450*M1450</f>
        <v>0.00200457531956868</v>
      </c>
      <c r="M1450" s="0" t="n">
        <f aca="false">N1450</f>
        <v>0.00525754421063183</v>
      </c>
      <c r="N1450" s="0" t="n">
        <f aca="false">3600/(B1450*N$15)</f>
        <v>0.00525754421063183</v>
      </c>
      <c r="O1450" s="0" t="n">
        <f aca="false">ROUND(A1450*P$13,0)</f>
        <v>1793340</v>
      </c>
      <c r="P1450" s="0" t="n">
        <f aca="false">O1450-O1449</f>
        <v>1314</v>
      </c>
      <c r="Q1450" s="0" t="n">
        <f aca="false">F$9*(Q$23-P$13*1000/(P1450*N$16))*P$13/SUM(P$24:P1450)</f>
        <v>773.009021707281</v>
      </c>
      <c r="R1450" s="0" t="n">
        <f aca="false">F$9*((Q$23^2 - (P$13*1000/(P1450*N$16))^2)/2)/(1000*COUNT(Q$24:Q1450)/N$16)</f>
        <v>773.911302143274</v>
      </c>
    </row>
    <row r="1451" customFormat="false" ht="13.8" hidden="false" customHeight="false" outlineLevel="0" collapsed="false">
      <c r="A1451" s="0" t="n">
        <f aca="false">SUM(M$23:M1451)</f>
        <v>7.17861788980575</v>
      </c>
      <c r="B1451" s="0" t="n">
        <f aca="false">C1451*3600/1609.344</f>
        <v>68.468549228701</v>
      </c>
      <c r="C1451" s="0" t="n">
        <f aca="false">G1451</f>
        <v>30.6081802471985</v>
      </c>
      <c r="D1451" s="0" t="n">
        <f aca="false">(C1451+C1450)/2</f>
        <v>30.6091825348583</v>
      </c>
      <c r="E1451" s="0" t="n">
        <f aca="false">F1451*$F$9</f>
        <v>7.6378629612476</v>
      </c>
      <c r="F1451" s="0" t="n">
        <f aca="false">(C1450-C1451)/0.5</f>
        <v>0.00400915063913487</v>
      </c>
      <c r="G1451" s="0" t="n">
        <f aca="false">G1450-L1450</f>
        <v>30.6081802471985</v>
      </c>
      <c r="H1451" s="0" t="n">
        <f aca="false">G1451*G1451</f>
        <v>936.860698044992</v>
      </c>
      <c r="I1451" s="0" t="n">
        <f aca="false">1000*COUNT(Q$24:Q1451)/N$16</f>
        <v>229.803669134213</v>
      </c>
      <c r="J1451" s="0" t="n">
        <f aca="false">$F$22*H1451+$E$22*G1451+$D$22</f>
        <v>726.304663408032</v>
      </c>
      <c r="K1451" s="0" t="n">
        <f aca="false">J1451/$F$9</f>
        <v>0.381240776416511</v>
      </c>
      <c r="L1451" s="0" t="n">
        <f aca="false">K1451*M1451</f>
        <v>0.00200452150740785</v>
      </c>
      <c r="M1451" s="0" t="n">
        <f aca="false">N1451</f>
        <v>0.00525788853503403</v>
      </c>
      <c r="N1451" s="0" t="n">
        <f aca="false">3600/(B1451*N$15)</f>
        <v>0.00525788853503403</v>
      </c>
      <c r="O1451" s="0" t="n">
        <f aca="false">ROUND(A1451*P$13,0)</f>
        <v>1794654</v>
      </c>
      <c r="P1451" s="0" t="n">
        <f aca="false">O1451-O1450</f>
        <v>1314</v>
      </c>
      <c r="Q1451" s="0" t="n">
        <f aca="false">F$9*(Q$23-P$13*1000/(P1451*N$16))*P$13/SUM(P$24:P1451)</f>
        <v>772.442665472595</v>
      </c>
      <c r="R1451" s="0" t="n">
        <f aca="false">F$9*((Q$23^2 - (P$13*1000/(P1451*N$16))^2)/2)/(1000*COUNT(Q$24:Q1451)/N$16)</f>
        <v>773.369347449896</v>
      </c>
    </row>
    <row r="1452" customFormat="false" ht="13.8" hidden="false" customHeight="false" outlineLevel="0" collapsed="false">
      <c r="A1452" s="0" t="n">
        <f aca="false">SUM(M$23:M1452)</f>
        <v>7.18387612270104</v>
      </c>
      <c r="B1452" s="0" t="n">
        <f aca="false">C1452*3600/1609.344</f>
        <v>68.4640652417928</v>
      </c>
      <c r="C1452" s="0" t="n">
        <f aca="false">G1452</f>
        <v>30.6061757256911</v>
      </c>
      <c r="D1452" s="0" t="n">
        <f aca="false">(C1452+C1451)/2</f>
        <v>30.6071779864448</v>
      </c>
      <c r="E1452" s="0" t="n">
        <f aca="false">F1452*$F$9</f>
        <v>7.63765792535466</v>
      </c>
      <c r="F1452" s="0" t="n">
        <f aca="false">(C1451-C1452)/0.5</f>
        <v>0.0040090430148183</v>
      </c>
      <c r="G1452" s="0" t="n">
        <f aca="false">G1451-L1451</f>
        <v>30.6061757256911</v>
      </c>
      <c r="H1452" s="0" t="n">
        <f aca="false">G1452*G1452</f>
        <v>936.737992551882</v>
      </c>
      <c r="I1452" s="0" t="n">
        <f aca="false">1000*COUNT(Q$24:Q1452)/N$16</f>
        <v>229.964596073383</v>
      </c>
      <c r="J1452" s="0" t="n">
        <f aca="false">$F$22*H1452+$E$22*G1452+$D$22</f>
        <v>726.237603124935</v>
      </c>
      <c r="K1452" s="0" t="n">
        <f aca="false">J1452/$F$9</f>
        <v>0.381205576154579</v>
      </c>
      <c r="L1452" s="0" t="n">
        <f aca="false">K1452*M1452</f>
        <v>0.00200446770040579</v>
      </c>
      <c r="M1452" s="0" t="n">
        <f aca="false">N1452</f>
        <v>0.00525823289529474</v>
      </c>
      <c r="N1452" s="0" t="n">
        <f aca="false">3600/(B1452*N$15)</f>
        <v>0.00525823289529474</v>
      </c>
      <c r="O1452" s="0" t="n">
        <f aca="false">ROUND(A1452*P$13,0)</f>
        <v>1795969</v>
      </c>
      <c r="P1452" s="0" t="n">
        <f aca="false">O1452-O1451</f>
        <v>1315</v>
      </c>
      <c r="Q1452" s="0" t="n">
        <f aca="false">F$9*(Q$23-P$13*1000/(P1452*N$16))*P$13/SUM(P$24:P1452)</f>
        <v>778.055429358222</v>
      </c>
      <c r="R1452" s="0" t="n">
        <f aca="false">F$9*((Q$23^2 - (P$13*1000/(P1452*N$16))^2)/2)/(1000*COUNT(Q$24:Q1452)/N$16)</f>
        <v>778.731716700319</v>
      </c>
    </row>
    <row r="1453" customFormat="false" ht="13.8" hidden="false" customHeight="false" outlineLevel="0" collapsed="false">
      <c r="A1453" s="0" t="n">
        <f aca="false">SUM(M$23:M1453)</f>
        <v>7.18913469999246</v>
      </c>
      <c r="B1453" s="0" t="n">
        <f aca="false">C1453*3600/1609.344</f>
        <v>68.4595813752476</v>
      </c>
      <c r="C1453" s="0" t="n">
        <f aca="false">G1453</f>
        <v>30.6041712579907</v>
      </c>
      <c r="D1453" s="0" t="n">
        <f aca="false">(C1453+C1452)/2</f>
        <v>30.6051734918409</v>
      </c>
      <c r="E1453" s="0" t="n">
        <f aca="false">F1453*$F$9</f>
        <v>7.63745290910332</v>
      </c>
      <c r="F1453" s="0" t="n">
        <f aca="false">(C1452-C1453)/0.5</f>
        <v>0.00400893540081171</v>
      </c>
      <c r="G1453" s="0" t="n">
        <f aca="false">G1452-L1452</f>
        <v>30.6041712579907</v>
      </c>
      <c r="H1453" s="0" t="n">
        <f aca="false">G1453*G1453</f>
        <v>936.615298388422</v>
      </c>
      <c r="I1453" s="0" t="n">
        <f aca="false">1000*COUNT(Q$24:Q1453)/N$16</f>
        <v>230.125523012552</v>
      </c>
      <c r="J1453" s="0" t="n">
        <f aca="false">$F$22*H1453+$E$22*G1453+$D$22</f>
        <v>726.170548541202</v>
      </c>
      <c r="K1453" s="0" t="n">
        <f aca="false">J1453/$F$9</f>
        <v>0.38117037888427</v>
      </c>
      <c r="L1453" s="0" t="n">
        <f aca="false">K1453*M1453</f>
        <v>0.0020044138985628</v>
      </c>
      <c r="M1453" s="0" t="n">
        <f aca="false">N1453</f>
        <v>0.00525857729142005</v>
      </c>
      <c r="N1453" s="0" t="n">
        <f aca="false">3600/(B1453*N$15)</f>
        <v>0.00525857729142005</v>
      </c>
      <c r="O1453" s="0" t="n">
        <f aca="false">ROUND(A1453*P$13,0)</f>
        <v>1797284</v>
      </c>
      <c r="P1453" s="0" t="n">
        <f aca="false">O1453-O1452</f>
        <v>1315</v>
      </c>
      <c r="Q1453" s="0" t="n">
        <f aca="false">F$9*(Q$23-P$13*1000/(P1453*N$16))*P$13/SUM(P$24:P1453)</f>
        <v>777.485777332144</v>
      </c>
      <c r="R1453" s="0" t="n">
        <f aca="false">F$9*((Q$23^2 - (P$13*1000/(P1453*N$16))^2)/2)/(1000*COUNT(Q$24:Q1453)/N$16)</f>
        <v>778.187149066263</v>
      </c>
    </row>
    <row r="1454" customFormat="false" ht="13.8" hidden="false" customHeight="false" outlineLevel="0" collapsed="false">
      <c r="A1454" s="0" t="n">
        <f aca="false">SUM(M$23:M1454)</f>
        <v>7.19439362171588</v>
      </c>
      <c r="B1454" s="0" t="n">
        <f aca="false">C1454*3600/1609.344</f>
        <v>68.4550976290536</v>
      </c>
      <c r="C1454" s="0" t="n">
        <f aca="false">G1454</f>
        <v>30.6021668440921</v>
      </c>
      <c r="D1454" s="0" t="n">
        <f aca="false">(C1454+C1453)/2</f>
        <v>30.6031690510414</v>
      </c>
      <c r="E1454" s="0" t="n">
        <f aca="false">F1454*$F$9</f>
        <v>7.63724791250713</v>
      </c>
      <c r="F1454" s="0" t="n">
        <f aca="false">(C1453-C1454)/0.5</f>
        <v>0.00400882779712219</v>
      </c>
      <c r="G1454" s="0" t="n">
        <f aca="false">G1453-L1453</f>
        <v>30.6021668440921</v>
      </c>
      <c r="H1454" s="0" t="n">
        <f aca="false">G1454*G1454</f>
        <v>936.49261555365</v>
      </c>
      <c r="I1454" s="0" t="n">
        <f aca="false">1000*COUNT(Q$24:Q1454)/N$16</f>
        <v>230.286449951722</v>
      </c>
      <c r="J1454" s="0" t="n">
        <f aca="false">$F$22*H1454+$E$22*G1454+$D$22</f>
        <v>726.103499656346</v>
      </c>
      <c r="K1454" s="0" t="n">
        <f aca="false">J1454/$F$9</f>
        <v>0.381135184605329</v>
      </c>
      <c r="L1454" s="0" t="n">
        <f aca="false">K1454*M1454</f>
        <v>0.00200436010187917</v>
      </c>
      <c r="M1454" s="0" t="n">
        <f aca="false">N1454</f>
        <v>0.0052589217234161</v>
      </c>
      <c r="N1454" s="0" t="n">
        <f aca="false">3600/(B1454*N$15)</f>
        <v>0.0052589217234161</v>
      </c>
      <c r="O1454" s="0" t="n">
        <f aca="false">ROUND(A1454*P$13,0)</f>
        <v>1798598</v>
      </c>
      <c r="P1454" s="0" t="n">
        <f aca="false">O1454-O1453</f>
        <v>1314</v>
      </c>
      <c r="Q1454" s="0" t="n">
        <f aca="false">F$9*(Q$23-P$13*1000/(P1454*N$16))*P$13/SUM(P$24:P1454)</f>
        <v>770.747707609827</v>
      </c>
      <c r="R1454" s="0" t="n">
        <f aca="false">F$9*((Q$23^2 - (P$13*1000/(P1454*N$16))^2)/2)/(1000*COUNT(Q$24:Q1454)/N$16)</f>
        <v>771.748028063209</v>
      </c>
    </row>
    <row r="1455" customFormat="false" ht="13.8" hidden="false" customHeight="false" outlineLevel="0" collapsed="false">
      <c r="A1455" s="0" t="n">
        <f aca="false">SUM(M$23:M1455)</f>
        <v>7.19965288790717</v>
      </c>
      <c r="B1455" s="0" t="n">
        <f aca="false">C1455*3600/1609.344</f>
        <v>68.4506140031993</v>
      </c>
      <c r="C1455" s="0" t="n">
        <f aca="false">G1455</f>
        <v>30.6001624839902</v>
      </c>
      <c r="D1455" s="0" t="n">
        <f aca="false">(C1455+C1454)/2</f>
        <v>30.6011646640412</v>
      </c>
      <c r="E1455" s="0" t="n">
        <f aca="false">F1455*$F$9</f>
        <v>7.63704293557962</v>
      </c>
      <c r="F1455" s="0" t="n">
        <f aca="false">(C1454-C1455)/0.5</f>
        <v>0.00400872020375687</v>
      </c>
      <c r="G1455" s="0" t="n">
        <f aca="false">G1454-L1454</f>
        <v>30.6001624839902</v>
      </c>
      <c r="H1455" s="0" t="n">
        <f aca="false">G1455*G1455</f>
        <v>936.369944046603</v>
      </c>
      <c r="I1455" s="0" t="n">
        <f aca="false">1000*COUNT(Q$24:Q1455)/N$16</f>
        <v>230.447376890892</v>
      </c>
      <c r="J1455" s="0" t="n">
        <f aca="false">$F$22*H1455+$E$22*G1455+$D$22</f>
        <v>726.036456469881</v>
      </c>
      <c r="K1455" s="0" t="n">
        <f aca="false">J1455/$F$9</f>
        <v>0.3810999933175</v>
      </c>
      <c r="L1455" s="0" t="n">
        <f aca="false">K1455*M1455</f>
        <v>0.00200430631035519</v>
      </c>
      <c r="M1455" s="0" t="n">
        <f aca="false">N1455</f>
        <v>0.00525926619128901</v>
      </c>
      <c r="N1455" s="0" t="n">
        <f aca="false">3600/(B1455*N$15)</f>
        <v>0.00525926619128901</v>
      </c>
      <c r="O1455" s="0" t="n">
        <f aca="false">ROUND(A1455*P$13,0)</f>
        <v>1799913</v>
      </c>
      <c r="P1455" s="0" t="n">
        <f aca="false">O1455-O1454</f>
        <v>1315</v>
      </c>
      <c r="Q1455" s="0" t="n">
        <f aca="false">F$9*(Q$23-P$13*1000/(P1455*N$16))*P$13/SUM(P$24:P1455)</f>
        <v>776.349403653516</v>
      </c>
      <c r="R1455" s="0" t="n">
        <f aca="false">F$9*((Q$23^2 - (P$13*1000/(P1455*N$16))^2)/2)/(1000*COUNT(Q$24:Q1455)/N$16)</f>
        <v>777.100295506115</v>
      </c>
    </row>
    <row r="1456" customFormat="false" ht="13.8" hidden="false" customHeight="false" outlineLevel="0" collapsed="false">
      <c r="A1456" s="0" t="n">
        <f aca="false">SUM(M$23:M1456)</f>
        <v>7.20491249860221</v>
      </c>
      <c r="B1456" s="0" t="n">
        <f aca="false">C1456*3600/1609.344</f>
        <v>68.4461304976733</v>
      </c>
      <c r="C1456" s="0" t="n">
        <f aca="false">G1456</f>
        <v>30.5981581776799</v>
      </c>
      <c r="D1456" s="0" t="n">
        <f aca="false">(C1456+C1455)/2</f>
        <v>30.5991603308351</v>
      </c>
      <c r="E1456" s="0" t="n">
        <f aca="false">F1456*$F$9</f>
        <v>7.63683797830726</v>
      </c>
      <c r="F1456" s="0" t="n">
        <f aca="false">(C1455-C1456)/0.5</f>
        <v>0.00400861262070862</v>
      </c>
      <c r="G1456" s="0" t="n">
        <f aca="false">G1455-L1455</f>
        <v>30.5981581776799</v>
      </c>
      <c r="H1456" s="0" t="n">
        <f aca="false">G1456*G1456</f>
        <v>936.247283866318</v>
      </c>
      <c r="I1456" s="0" t="n">
        <f aca="false">1000*COUNT(Q$24:Q1456)/N$16</f>
        <v>230.608303830061</v>
      </c>
      <c r="J1456" s="0" t="n">
        <f aca="false">$F$22*H1456+$E$22*G1456+$D$22</f>
        <v>725.96941898132</v>
      </c>
      <c r="K1456" s="0" t="n">
        <f aca="false">J1456/$F$9</f>
        <v>0.381064805020528</v>
      </c>
      <c r="L1456" s="0" t="n">
        <f aca="false">K1456*M1456</f>
        <v>0.00200425252399116</v>
      </c>
      <c r="M1456" s="0" t="n">
        <f aca="false">N1456</f>
        <v>0.00525961069504488</v>
      </c>
      <c r="N1456" s="0" t="n">
        <f aca="false">3600/(B1456*N$15)</f>
        <v>0.00525961069504488</v>
      </c>
      <c r="O1456" s="0" t="n">
        <f aca="false">ROUND(A1456*P$13,0)</f>
        <v>1801228</v>
      </c>
      <c r="P1456" s="0" t="n">
        <f aca="false">O1456-O1455</f>
        <v>1315</v>
      </c>
      <c r="Q1456" s="0" t="n">
        <f aca="false">F$9*(Q$23-P$13*1000/(P1456*N$16))*P$13/SUM(P$24:P1456)</f>
        <v>775.782246106075</v>
      </c>
      <c r="R1456" s="0" t="n">
        <f aca="false">F$9*((Q$23^2 - (P$13*1000/(P1456*N$16))^2)/2)/(1000*COUNT(Q$24:Q1456)/N$16)</f>
        <v>776.558006395504</v>
      </c>
    </row>
    <row r="1457" customFormat="false" ht="13.8" hidden="false" customHeight="false" outlineLevel="0" collapsed="false">
      <c r="A1457" s="0" t="n">
        <f aca="false">SUM(M$23:M1457)</f>
        <v>7.2101724538369</v>
      </c>
      <c r="B1457" s="0" t="n">
        <f aca="false">C1457*3600/1609.344</f>
        <v>68.4416471124639</v>
      </c>
      <c r="C1457" s="0" t="n">
        <f aca="false">G1457</f>
        <v>30.5961539251559</v>
      </c>
      <c r="D1457" s="0" t="n">
        <f aca="false">(C1457+C1456)/2</f>
        <v>30.5971560514179</v>
      </c>
      <c r="E1457" s="0" t="n">
        <f aca="false">F1457*$F$9</f>
        <v>7.63663304070359</v>
      </c>
      <c r="F1457" s="0" t="n">
        <f aca="false">(C1456-C1457)/0.5</f>
        <v>0.00400850504798456</v>
      </c>
      <c r="G1457" s="0" t="n">
        <f aca="false">G1456-L1456</f>
        <v>30.5961539251559</v>
      </c>
      <c r="H1457" s="0" t="n">
        <f aca="false">G1457*G1457</f>
        <v>936.124635011832</v>
      </c>
      <c r="I1457" s="0" t="n">
        <f aca="false">1000*COUNT(Q$24:Q1457)/N$16</f>
        <v>230.769230769231</v>
      </c>
      <c r="J1457" s="0" t="n">
        <f aca="false">$F$22*H1457+$E$22*G1457+$D$22</f>
        <v>725.902387190177</v>
      </c>
      <c r="K1457" s="0" t="n">
        <f aca="false">J1457/$F$9</f>
        <v>0.381029619714158</v>
      </c>
      <c r="L1457" s="0" t="n">
        <f aca="false">K1457*M1457</f>
        <v>0.00200419874278737</v>
      </c>
      <c r="M1457" s="0" t="n">
        <f aca="false">N1457</f>
        <v>0.00525995523468985</v>
      </c>
      <c r="N1457" s="0" t="n">
        <f aca="false">3600/(B1457*N$15)</f>
        <v>0.00525995523468985</v>
      </c>
      <c r="O1457" s="0" t="n">
        <f aca="false">ROUND(A1457*P$13,0)</f>
        <v>1802543</v>
      </c>
      <c r="P1457" s="0" t="n">
        <f aca="false">O1457-O1456</f>
        <v>1315</v>
      </c>
      <c r="Q1457" s="0" t="n">
        <f aca="false">F$9*(Q$23-P$13*1000/(P1457*N$16))*P$13/SUM(P$24:P1457)</f>
        <v>775.215916621002</v>
      </c>
      <c r="R1457" s="0" t="n">
        <f aca="false">F$9*((Q$23^2 - (P$13*1000/(P1457*N$16))^2)/2)/(1000*COUNT(Q$24:Q1457)/N$16)</f>
        <v>776.01647361559</v>
      </c>
    </row>
    <row r="1458" customFormat="false" ht="13.8" hidden="false" customHeight="false" outlineLevel="0" collapsed="false">
      <c r="A1458" s="0" t="n">
        <f aca="false">SUM(M$23:M1458)</f>
        <v>7.21543275364713</v>
      </c>
      <c r="B1458" s="0" t="n">
        <f aca="false">C1458*3600/1609.344</f>
        <v>68.4371638475597</v>
      </c>
      <c r="C1458" s="0" t="n">
        <f aca="false">G1458</f>
        <v>30.5941497264131</v>
      </c>
      <c r="D1458" s="0" t="n">
        <f aca="false">(C1458+C1457)/2</f>
        <v>30.5951518257845</v>
      </c>
      <c r="E1458" s="0" t="n">
        <f aca="false">F1458*$F$9</f>
        <v>7.63642812275506</v>
      </c>
      <c r="F1458" s="0" t="n">
        <f aca="false">(C1457-C1458)/0.5</f>
        <v>0.00400839748557758</v>
      </c>
      <c r="G1458" s="0" t="n">
        <f aca="false">G1457-L1457</f>
        <v>30.5941497264131</v>
      </c>
      <c r="H1458" s="0" t="n">
        <f aca="false">G1458*G1458</f>
        <v>936.001997482182</v>
      </c>
      <c r="I1458" s="0" t="n">
        <f aca="false">1000*COUNT(Q$24:Q1458)/N$16</f>
        <v>230.9301577084</v>
      </c>
      <c r="J1458" s="0" t="n">
        <f aca="false">$F$22*H1458+$E$22*G1458+$D$22</f>
        <v>725.835361095965</v>
      </c>
      <c r="K1458" s="0" t="n">
        <f aca="false">J1458/$F$9</f>
        <v>0.380994437398134</v>
      </c>
      <c r="L1458" s="0" t="n">
        <f aca="false">K1458*M1458</f>
        <v>0.0020041449667441</v>
      </c>
      <c r="M1458" s="0" t="n">
        <f aca="false">N1458</f>
        <v>0.00526029981023003</v>
      </c>
      <c r="N1458" s="0" t="n">
        <f aca="false">3600/(B1458*N$15)</f>
        <v>0.00526029981023003</v>
      </c>
      <c r="O1458" s="0" t="n">
        <f aca="false">ROUND(A1458*P$13,0)</f>
        <v>1803858</v>
      </c>
      <c r="P1458" s="0" t="n">
        <f aca="false">O1458-O1457</f>
        <v>1315</v>
      </c>
      <c r="Q1458" s="0" t="n">
        <f aca="false">F$9*(Q$23-P$13*1000/(P1458*N$16))*P$13/SUM(P$24:P1458)</f>
        <v>774.650413386137</v>
      </c>
      <c r="R1458" s="0" t="n">
        <f aca="false">F$9*((Q$23^2 - (P$13*1000/(P1458*N$16))^2)/2)/(1000*COUNT(Q$24:Q1458)/N$16)</f>
        <v>775.475695585196</v>
      </c>
    </row>
    <row r="1459" customFormat="false" ht="13.8" hidden="false" customHeight="false" outlineLevel="0" collapsed="false">
      <c r="A1459" s="0" t="n">
        <f aca="false">SUM(M$23:M1459)</f>
        <v>7.22069339806881</v>
      </c>
      <c r="B1459" s="0" t="n">
        <f aca="false">C1459*3600/1609.344</f>
        <v>68.4326807029491</v>
      </c>
      <c r="C1459" s="0" t="n">
        <f aca="false">G1459</f>
        <v>30.5921455814463</v>
      </c>
      <c r="D1459" s="0" t="n">
        <f aca="false">(C1459+C1458)/2</f>
        <v>30.5931476539297</v>
      </c>
      <c r="E1459" s="0" t="n">
        <f aca="false">F1459*$F$9</f>
        <v>7.63622322446169</v>
      </c>
      <c r="F1459" s="0" t="n">
        <f aca="false">(C1458-C1459)/0.5</f>
        <v>0.00400828993348767</v>
      </c>
      <c r="G1459" s="0" t="n">
        <f aca="false">G1458-L1458</f>
        <v>30.5921455814463</v>
      </c>
      <c r="H1459" s="0" t="n">
        <f aca="false">G1459*G1459</f>
        <v>935.879371276407</v>
      </c>
      <c r="I1459" s="0" t="n">
        <f aca="false">1000*COUNT(Q$24:Q1459)/N$16</f>
        <v>231.09108464757</v>
      </c>
      <c r="J1459" s="0" t="n">
        <f aca="false">$F$22*H1459+$E$22*G1459+$D$22</f>
        <v>725.768340698198</v>
      </c>
      <c r="K1459" s="0" t="n">
        <f aca="false">J1459/$F$9</f>
        <v>0.380959258072202</v>
      </c>
      <c r="L1459" s="0" t="n">
        <f aca="false">K1459*M1459</f>
        <v>0.00200409119586167</v>
      </c>
      <c r="M1459" s="0" t="n">
        <f aca="false">N1459</f>
        <v>0.00526064442167156</v>
      </c>
      <c r="N1459" s="0" t="n">
        <f aca="false">3600/(B1459*N$15)</f>
        <v>0.00526064442167156</v>
      </c>
      <c r="O1459" s="0" t="n">
        <f aca="false">ROUND(A1459*P$13,0)</f>
        <v>1805173</v>
      </c>
      <c r="P1459" s="0" t="n">
        <f aca="false">O1459-O1458</f>
        <v>1315</v>
      </c>
      <c r="Q1459" s="0" t="n">
        <f aca="false">F$9*(Q$23-P$13*1000/(P1459*N$16))*P$13/SUM(P$24:P1459)</f>
        <v>774.085734594601</v>
      </c>
      <c r="R1459" s="0" t="n">
        <f aca="false">F$9*((Q$23^2 - (P$13*1000/(P1459*N$16))^2)/2)/(1000*COUNT(Q$24:Q1459)/N$16)</f>
        <v>774.935670727546</v>
      </c>
    </row>
    <row r="1460" customFormat="false" ht="13.8" hidden="false" customHeight="false" outlineLevel="0" collapsed="false">
      <c r="A1460" s="0" t="n">
        <f aca="false">SUM(M$23:M1460)</f>
        <v>7.22595438713783</v>
      </c>
      <c r="B1460" s="0" t="n">
        <f aca="false">C1460*3600/1609.344</f>
        <v>68.4281976786204</v>
      </c>
      <c r="C1460" s="0" t="n">
        <f aca="false">G1460</f>
        <v>30.5901414902505</v>
      </c>
      <c r="D1460" s="0" t="n">
        <f aca="false">(C1460+C1459)/2</f>
        <v>30.5911435358484</v>
      </c>
      <c r="E1460" s="0" t="n">
        <f aca="false">F1460*$F$9</f>
        <v>7.63601834583699</v>
      </c>
      <c r="F1460" s="0" t="n">
        <f aca="false">(C1459-C1460)/0.5</f>
        <v>0.00400818239172196</v>
      </c>
      <c r="G1460" s="0" t="n">
        <f aca="false">G1459-L1459</f>
        <v>30.5901414902505</v>
      </c>
      <c r="H1460" s="0" t="n">
        <f aca="false">G1460*G1460</f>
        <v>935.756756393544</v>
      </c>
      <c r="I1460" s="0" t="n">
        <f aca="false">1000*COUNT(Q$24:Q1460)/N$16</f>
        <v>231.25201158674</v>
      </c>
      <c r="J1460" s="0" t="n">
        <f aca="false">$F$22*H1460+$E$22*G1460+$D$22</f>
        <v>725.70132599639</v>
      </c>
      <c r="K1460" s="0" t="n">
        <f aca="false">J1460/$F$9</f>
        <v>0.380924081736105</v>
      </c>
      <c r="L1460" s="0" t="n">
        <f aca="false">K1460*M1460</f>
        <v>0.00200403743014034</v>
      </c>
      <c r="M1460" s="0" t="n">
        <f aca="false">N1460</f>
        <v>0.00526098906902056</v>
      </c>
      <c r="N1460" s="0" t="n">
        <f aca="false">3600/(B1460*N$15)</f>
        <v>0.00526098906902056</v>
      </c>
      <c r="O1460" s="0" t="n">
        <f aca="false">ROUND(A1460*P$13,0)</f>
        <v>1806489</v>
      </c>
      <c r="P1460" s="0" t="n">
        <f aca="false">O1460-O1459</f>
        <v>1316</v>
      </c>
      <c r="Q1460" s="0" t="n">
        <f aca="false">F$9*(Q$23-P$13*1000/(P1460*N$16))*P$13/SUM(P$24:P1460)</f>
        <v>779.65483004053</v>
      </c>
      <c r="R1460" s="0" t="n">
        <f aca="false">F$9*((Q$23^2 - (P$13*1000/(P1460*N$16))^2)/2)/(1000*COUNT(Q$24:Q1460)/N$16)</f>
        <v>780.253718880436</v>
      </c>
    </row>
    <row r="1461" customFormat="false" ht="13.8" hidden="false" customHeight="false" outlineLevel="0" collapsed="false">
      <c r="A1461" s="0" t="n">
        <f aca="false">SUM(M$23:M1461)</f>
        <v>7.23121572089011</v>
      </c>
      <c r="B1461" s="0" t="n">
        <f aca="false">C1461*3600/1609.344</f>
        <v>68.4237147745623</v>
      </c>
      <c r="C1461" s="0" t="n">
        <f aca="false">G1461</f>
        <v>30.5881374528203</v>
      </c>
      <c r="D1461" s="0" t="n">
        <f aca="false">(C1461+C1460)/2</f>
        <v>30.5891394715354</v>
      </c>
      <c r="E1461" s="0" t="n">
        <f aca="false">F1461*$F$9</f>
        <v>7.63581348688098</v>
      </c>
      <c r="F1461" s="0" t="n">
        <f aca="false">(C1460-C1461)/0.5</f>
        <v>0.00400807486028043</v>
      </c>
      <c r="G1461" s="0" t="n">
        <f aca="false">G1460-L1460</f>
        <v>30.5881374528203</v>
      </c>
      <c r="H1461" s="0" t="n">
        <f aca="false">G1461*G1461</f>
        <v>935.634152832631</v>
      </c>
      <c r="I1461" s="0" t="n">
        <f aca="false">1000*COUNT(Q$24:Q1461)/N$16</f>
        <v>231.412938525909</v>
      </c>
      <c r="J1461" s="0" t="n">
        <f aca="false">$F$22*H1461+$E$22*G1461+$D$22</f>
        <v>725.634316990054</v>
      </c>
      <c r="K1461" s="0" t="n">
        <f aca="false">J1461/$F$9</f>
        <v>0.380888908389589</v>
      </c>
      <c r="L1461" s="0" t="n">
        <f aca="false">K1461*M1461</f>
        <v>0.00200398366958043</v>
      </c>
      <c r="M1461" s="0" t="n">
        <f aca="false">N1461</f>
        <v>0.00526133375228315</v>
      </c>
      <c r="N1461" s="0" t="n">
        <f aca="false">3600/(B1461*N$15)</f>
        <v>0.00526133375228315</v>
      </c>
      <c r="O1461" s="0" t="n">
        <f aca="false">ROUND(A1461*P$13,0)</f>
        <v>1807804</v>
      </c>
      <c r="P1461" s="0" t="n">
        <f aca="false">O1461-O1460</f>
        <v>1315</v>
      </c>
      <c r="Q1461" s="0" t="n">
        <f aca="false">F$9*(Q$23-P$13*1000/(P1461*N$16))*P$13/SUM(P$24:P1461)</f>
        <v>772.958415288478</v>
      </c>
      <c r="R1461" s="0" t="n">
        <f aca="false">F$9*((Q$23^2 - (P$13*1000/(P1461*N$16))^2)/2)/(1000*COUNT(Q$24:Q1461)/N$16)</f>
        <v>773.857874245311</v>
      </c>
    </row>
    <row r="1462" customFormat="false" ht="13.8" hidden="false" customHeight="false" outlineLevel="0" collapsed="false">
      <c r="A1462" s="0" t="n">
        <f aca="false">SUM(M$23:M1462)</f>
        <v>7.23647739936158</v>
      </c>
      <c r="B1462" s="0" t="n">
        <f aca="false">C1462*3600/1609.344</f>
        <v>68.4192319907632</v>
      </c>
      <c r="C1462" s="0" t="n">
        <f aca="false">G1462</f>
        <v>30.5861334691508</v>
      </c>
      <c r="D1462" s="0" t="n">
        <f aca="false">(C1462+C1461)/2</f>
        <v>30.5871354609856</v>
      </c>
      <c r="E1462" s="0" t="n">
        <f aca="false">F1462*$F$9</f>
        <v>7.63560864759365</v>
      </c>
      <c r="F1462" s="0" t="n">
        <f aca="false">(C1461-C1462)/0.5</f>
        <v>0.00400796733916309</v>
      </c>
      <c r="G1462" s="0" t="n">
        <f aca="false">G1461-L1461</f>
        <v>30.5861334691508</v>
      </c>
      <c r="H1462" s="0" t="n">
        <f aca="false">G1462*G1462</f>
        <v>935.511560592705</v>
      </c>
      <c r="I1462" s="0" t="n">
        <f aca="false">1000*COUNT(Q$24:Q1462)/N$16</f>
        <v>231.573865465079</v>
      </c>
      <c r="J1462" s="0" t="n">
        <f aca="false">$F$22*H1462+$E$22*G1462+$D$22</f>
        <v>725.567313678705</v>
      </c>
      <c r="K1462" s="0" t="n">
        <f aca="false">J1462/$F$9</f>
        <v>0.380853738032398</v>
      </c>
      <c r="L1462" s="0" t="n">
        <f aca="false">K1462*M1462</f>
        <v>0.00200392991418222</v>
      </c>
      <c r="M1462" s="0" t="n">
        <f aca="false">N1462</f>
        <v>0.00526167847146547</v>
      </c>
      <c r="N1462" s="0" t="n">
        <f aca="false">3600/(B1462*N$15)</f>
        <v>0.00526167847146547</v>
      </c>
      <c r="O1462" s="0" t="n">
        <f aca="false">ROUND(A1462*P$13,0)</f>
        <v>1809119</v>
      </c>
      <c r="P1462" s="0" t="n">
        <f aca="false">O1462-O1461</f>
        <v>1315</v>
      </c>
      <c r="Q1462" s="0" t="n">
        <f aca="false">F$9*(Q$23-P$13*1000/(P1462*N$16))*P$13/SUM(P$24:P1462)</f>
        <v>772.396199660397</v>
      </c>
      <c r="R1462" s="0" t="n">
        <f aca="false">F$9*((Q$23^2 - (P$13*1000/(P1462*N$16))^2)/2)/(1000*COUNT(Q$24:Q1462)/N$16)</f>
        <v>773.32009948906</v>
      </c>
    </row>
    <row r="1463" customFormat="false" ht="13.8" hidden="false" customHeight="false" outlineLevel="0" collapsed="false">
      <c r="A1463" s="0" t="n">
        <f aca="false">SUM(M$23:M1463)</f>
        <v>7.24173942258815</v>
      </c>
      <c r="B1463" s="0" t="n">
        <f aca="false">C1463*3600/1609.344</f>
        <v>68.4147493272114</v>
      </c>
      <c r="C1463" s="0" t="n">
        <f aca="false">G1463</f>
        <v>30.5841295392366</v>
      </c>
      <c r="D1463" s="0" t="n">
        <f aca="false">(C1463+C1462)/2</f>
        <v>30.5851315041937</v>
      </c>
      <c r="E1463" s="0" t="n">
        <f aca="false">F1463*$F$9</f>
        <v>7.63540382796147</v>
      </c>
      <c r="F1463" s="0" t="n">
        <f aca="false">(C1462-C1463)/0.5</f>
        <v>0.00400785982836283</v>
      </c>
      <c r="G1463" s="0" t="n">
        <f aca="false">G1462-L1462</f>
        <v>30.5841295392366</v>
      </c>
      <c r="H1463" s="0" t="n">
        <f aca="false">G1463*G1463</f>
        <v>935.388979672804</v>
      </c>
      <c r="I1463" s="0" t="n">
        <f aca="false">1000*COUNT(Q$24:Q1463)/N$16</f>
        <v>231.734792404248</v>
      </c>
      <c r="J1463" s="0" t="n">
        <f aca="false">$F$22*H1463+$E$22*G1463+$D$22</f>
        <v>725.500316061855</v>
      </c>
      <c r="K1463" s="0" t="n">
        <f aca="false">J1463/$F$9</f>
        <v>0.380818570664277</v>
      </c>
      <c r="L1463" s="0" t="n">
        <f aca="false">K1463*M1463</f>
        <v>0.002003876163946</v>
      </c>
      <c r="M1463" s="0" t="n">
        <f aca="false">N1463</f>
        <v>0.00526202322657364</v>
      </c>
      <c r="N1463" s="0" t="n">
        <f aca="false">3600/(B1463*N$15)</f>
        <v>0.00526202322657364</v>
      </c>
      <c r="O1463" s="0" t="n">
        <f aca="false">ROUND(A1463*P$13,0)</f>
        <v>1810435</v>
      </c>
      <c r="P1463" s="0" t="n">
        <f aca="false">O1463-O1462</f>
        <v>1316</v>
      </c>
      <c r="Q1463" s="0" t="n">
        <f aca="false">F$9*(Q$23-P$13*1000/(P1463*N$16))*P$13/SUM(P$24:P1463)</f>
        <v>777.95437766185</v>
      </c>
      <c r="R1463" s="0" t="n">
        <f aca="false">F$9*((Q$23^2 - (P$13*1000/(P1463*N$16))^2)/2)/(1000*COUNT(Q$24:Q1463)/N$16)</f>
        <v>778.628190299435</v>
      </c>
    </row>
    <row r="1464" customFormat="false" ht="13.8" hidden="false" customHeight="false" outlineLevel="0" collapsed="false">
      <c r="A1464" s="0" t="n">
        <f aca="false">SUM(M$23:M1464)</f>
        <v>7.24700179060576</v>
      </c>
      <c r="B1464" s="0" t="n">
        <f aca="false">C1464*3600/1609.344</f>
        <v>68.4102667838955</v>
      </c>
      <c r="C1464" s="0" t="n">
        <f aca="false">G1464</f>
        <v>30.5821256630726</v>
      </c>
      <c r="D1464" s="0" t="n">
        <f aca="false">(C1464+C1463)/2</f>
        <v>30.5831276011546</v>
      </c>
      <c r="E1464" s="0" t="n">
        <f aca="false">F1464*$F$9</f>
        <v>7.63519902801152</v>
      </c>
      <c r="F1464" s="0" t="n">
        <f aca="false">(C1463-C1464)/0.5</f>
        <v>0.00400775232789385</v>
      </c>
      <c r="G1464" s="0" t="n">
        <f aca="false">G1463-L1463</f>
        <v>30.5821256630726</v>
      </c>
      <c r="H1464" s="0" t="n">
        <f aca="false">G1464*G1464</f>
        <v>935.266410071966</v>
      </c>
      <c r="I1464" s="0" t="n">
        <f aca="false">1000*COUNT(Q$24:Q1464)/N$16</f>
        <v>231.895719343418</v>
      </c>
      <c r="J1464" s="0" t="n">
        <f aca="false">$F$22*H1464+$E$22*G1464+$D$22</f>
        <v>725.433324139018</v>
      </c>
      <c r="K1464" s="0" t="n">
        <f aca="false">J1464/$F$9</f>
        <v>0.380783406284971</v>
      </c>
      <c r="L1464" s="0" t="n">
        <f aca="false">K1464*M1464</f>
        <v>0.00200382241887208</v>
      </c>
      <c r="M1464" s="0" t="n">
        <f aca="false">N1464</f>
        <v>0.00526236801761381</v>
      </c>
      <c r="N1464" s="0" t="n">
        <f aca="false">3600/(B1464*N$15)</f>
        <v>0.00526236801761381</v>
      </c>
      <c r="O1464" s="0" t="n">
        <f aca="false">ROUND(A1464*P$13,0)</f>
        <v>1811750</v>
      </c>
      <c r="P1464" s="0" t="n">
        <f aca="false">O1464-O1463</f>
        <v>1315</v>
      </c>
      <c r="Q1464" s="0" t="n">
        <f aca="false">F$9*(Q$23-P$13*1000/(P1464*N$16))*P$13/SUM(P$24:P1464)</f>
        <v>771.273792435352</v>
      </c>
      <c r="R1464" s="0" t="n">
        <f aca="false">F$9*((Q$23^2 - (P$13*1000/(P1464*N$16))^2)/2)/(1000*COUNT(Q$24:Q1464)/N$16)</f>
        <v>772.246789149727</v>
      </c>
    </row>
    <row r="1465" customFormat="false" ht="13.8" hidden="false" customHeight="false" outlineLevel="0" collapsed="false">
      <c r="A1465" s="0" t="n">
        <f aca="false">SUM(M$23:M1465)</f>
        <v>7.25226450345035</v>
      </c>
      <c r="B1465" s="0" t="n">
        <f aca="false">C1465*3600/1609.344</f>
        <v>68.4057843608039</v>
      </c>
      <c r="C1465" s="0" t="n">
        <f aca="false">G1465</f>
        <v>30.5801218406538</v>
      </c>
      <c r="D1465" s="0" t="n">
        <f aca="false">(C1465+C1464)/2</f>
        <v>30.5811237518632</v>
      </c>
      <c r="E1465" s="0" t="n">
        <f aca="false">F1465*$F$9</f>
        <v>7.63499424771671</v>
      </c>
      <c r="F1465" s="0" t="n">
        <f aca="false">(C1464-C1465)/0.5</f>
        <v>0.00400764483774196</v>
      </c>
      <c r="G1465" s="0" t="n">
        <f aca="false">G1464-L1464</f>
        <v>30.5801218406538</v>
      </c>
      <c r="H1465" s="0" t="n">
        <f aca="false">G1465*G1465</f>
        <v>935.14385178923</v>
      </c>
      <c r="I1465" s="0" t="n">
        <f aca="false">1000*COUNT(Q$24:Q1465)/N$16</f>
        <v>232.056646282588</v>
      </c>
      <c r="J1465" s="0" t="n">
        <f aca="false">$F$22*H1465+$E$22*G1465+$D$22</f>
        <v>725.36633790971</v>
      </c>
      <c r="K1465" s="0" t="n">
        <f aca="false">J1465/$F$9</f>
        <v>0.380748244894225</v>
      </c>
      <c r="L1465" s="0" t="n">
        <f aca="false">K1465*M1465</f>
        <v>0.00200376867896074</v>
      </c>
      <c r="M1465" s="0" t="n">
        <f aca="false">N1465</f>
        <v>0.0052627128445921</v>
      </c>
      <c r="N1465" s="0" t="n">
        <f aca="false">3600/(B1465*N$15)</f>
        <v>0.0052627128445921</v>
      </c>
      <c r="O1465" s="0" t="n">
        <f aca="false">ROUND(A1465*P$13,0)</f>
        <v>1813066</v>
      </c>
      <c r="P1465" s="0" t="n">
        <f aca="false">O1465-O1464</f>
        <v>1316</v>
      </c>
      <c r="Q1465" s="0" t="n">
        <f aca="false">F$9*(Q$23-P$13*1000/(P1465*N$16))*P$13/SUM(P$24:P1465)</f>
        <v>776.824714669317</v>
      </c>
      <c r="R1465" s="0" t="n">
        <f aca="false">F$9*((Q$23^2 - (P$13*1000/(P1465*N$16))^2)/2)/(1000*COUNT(Q$24:Q1465)/N$16)</f>
        <v>777.54826215755</v>
      </c>
    </row>
    <row r="1466" customFormat="false" ht="13.8" hidden="false" customHeight="false" outlineLevel="0" collapsed="false">
      <c r="A1466" s="0" t="n">
        <f aca="false">SUM(M$23:M1466)</f>
        <v>7.25752756115787</v>
      </c>
      <c r="B1466" s="0" t="n">
        <f aca="false">C1466*3600/1609.344</f>
        <v>68.401302057925</v>
      </c>
      <c r="C1466" s="0" t="n">
        <f aca="false">G1466</f>
        <v>30.5781180719748</v>
      </c>
      <c r="D1466" s="0" t="n">
        <f aca="false">(C1466+C1465)/2</f>
        <v>30.5791199563143</v>
      </c>
      <c r="E1466" s="0" t="n">
        <f aca="false">F1466*$F$9</f>
        <v>7.63478948710412</v>
      </c>
      <c r="F1466" s="0" t="n">
        <f aca="false">(C1465-C1466)/0.5</f>
        <v>0.00400753735792137</v>
      </c>
      <c r="G1466" s="0" t="n">
        <f aca="false">G1465-L1465</f>
        <v>30.5781180719748</v>
      </c>
      <c r="H1466" s="0" t="n">
        <f aca="false">G1466*G1466</f>
        <v>935.021304823632</v>
      </c>
      <c r="I1466" s="0" t="n">
        <f aca="false">1000*COUNT(Q$24:Q1466)/N$16</f>
        <v>232.217573221757</v>
      </c>
      <c r="J1466" s="0" t="n">
        <f aca="false">$F$22*H1466+$E$22*G1466+$D$22</f>
        <v>725.299357373443</v>
      </c>
      <c r="K1466" s="0" t="n">
        <f aca="false">J1466/$F$9</f>
        <v>0.380713086491784</v>
      </c>
      <c r="L1466" s="0" t="n">
        <f aca="false">K1466*M1466</f>
        <v>0.00200371494421227</v>
      </c>
      <c r="M1466" s="0" t="n">
        <f aca="false">N1466</f>
        <v>0.00526305770751465</v>
      </c>
      <c r="N1466" s="0" t="n">
        <f aca="false">3600/(B1466*N$15)</f>
        <v>0.00526305770751465</v>
      </c>
      <c r="O1466" s="0" t="n">
        <f aca="false">ROUND(A1466*P$13,0)</f>
        <v>1814382</v>
      </c>
      <c r="P1466" s="0" t="n">
        <f aca="false">O1466-O1465</f>
        <v>1316</v>
      </c>
      <c r="Q1466" s="0" t="n">
        <f aca="false">F$9*(Q$23-P$13*1000/(P1466*N$16))*P$13/SUM(P$24:P1466)</f>
        <v>776.260898502764</v>
      </c>
      <c r="R1466" s="0" t="n">
        <f aca="false">F$9*((Q$23^2 - (P$13*1000/(P1466*N$16))^2)/2)/(1000*COUNT(Q$24:Q1466)/N$16)</f>
        <v>777.009420673033</v>
      </c>
    </row>
    <row r="1467" customFormat="false" ht="13.8" hidden="false" customHeight="false" outlineLevel="0" collapsed="false">
      <c r="A1467" s="0" t="n">
        <f aca="false">SUM(M$23:M1467)</f>
        <v>7.26279096376426</v>
      </c>
      <c r="B1467" s="0" t="n">
        <f aca="false">C1467*3600/1609.344</f>
        <v>68.3968198752474</v>
      </c>
      <c r="C1467" s="0" t="n">
        <f aca="false">G1467</f>
        <v>30.5761143570306</v>
      </c>
      <c r="D1467" s="0" t="n">
        <f aca="false">(C1467+C1466)/2</f>
        <v>30.5771162145027</v>
      </c>
      <c r="E1467" s="0" t="n">
        <f aca="false">F1467*$F$9</f>
        <v>7.63458474616021</v>
      </c>
      <c r="F1467" s="0" t="n">
        <f aca="false">(C1466-C1467)/0.5</f>
        <v>0.00400742988842495</v>
      </c>
      <c r="G1467" s="0" t="n">
        <f aca="false">G1466-L1466</f>
        <v>30.5761143570306</v>
      </c>
      <c r="H1467" s="0" t="n">
        <f aca="false">G1467*G1467</f>
        <v>934.898769174212</v>
      </c>
      <c r="I1467" s="0" t="n">
        <f aca="false">1000*COUNT(Q$24:Q1467)/N$16</f>
        <v>232.378500160927</v>
      </c>
      <c r="J1467" s="0" t="n">
        <f aca="false">$F$22*H1467+$E$22*G1467+$D$22</f>
        <v>725.232382529731</v>
      </c>
      <c r="K1467" s="0" t="n">
        <f aca="false">J1467/$F$9</f>
        <v>0.380677931077391</v>
      </c>
      <c r="L1467" s="0" t="n">
        <f aca="false">K1467*M1467</f>
        <v>0.00200366121462698</v>
      </c>
      <c r="M1467" s="0" t="n">
        <f aca="false">N1467</f>
        <v>0.00526340260638759</v>
      </c>
      <c r="N1467" s="0" t="n">
        <f aca="false">3600/(B1467*N$15)</f>
        <v>0.00526340260638759</v>
      </c>
      <c r="O1467" s="0" t="n">
        <f aca="false">ROUND(A1467*P$13,0)</f>
        <v>1815698</v>
      </c>
      <c r="P1467" s="0" t="n">
        <f aca="false">O1467-O1466</f>
        <v>1316</v>
      </c>
      <c r="Q1467" s="0" t="n">
        <f aca="false">F$9*(Q$23-P$13*1000/(P1467*N$16))*P$13/SUM(P$24:P1467)</f>
        <v>775.697900173512</v>
      </c>
      <c r="R1467" s="0" t="n">
        <f aca="false">F$9*((Q$23^2 - (P$13*1000/(P1467*N$16))^2)/2)/(1000*COUNT(Q$24:Q1467)/N$16)</f>
        <v>776.471325506362</v>
      </c>
    </row>
    <row r="1468" customFormat="false" ht="13.8" hidden="false" customHeight="false" outlineLevel="0" collapsed="false">
      <c r="A1468" s="0" t="n">
        <f aca="false">SUM(M$23:M1468)</f>
        <v>7.26805471130547</v>
      </c>
      <c r="B1468" s="0" t="n">
        <f aca="false">C1468*3600/1609.344</f>
        <v>68.3923378127594</v>
      </c>
      <c r="C1468" s="0" t="n">
        <f aca="false">G1468</f>
        <v>30.574110695816</v>
      </c>
      <c r="D1468" s="0" t="n">
        <f aca="false">(C1468+C1467)/2</f>
        <v>30.5751125264233</v>
      </c>
      <c r="E1468" s="0" t="n">
        <f aca="false">F1468*$F$9</f>
        <v>7.63438002488499</v>
      </c>
      <c r="F1468" s="0" t="n">
        <f aca="false">(C1467-C1468)/0.5</f>
        <v>0.00400732242925272</v>
      </c>
      <c r="G1468" s="0" t="n">
        <f aca="false">G1467-L1467</f>
        <v>30.574110695816</v>
      </c>
      <c r="H1468" s="0" t="n">
        <f aca="false">G1468*G1468</f>
        <v>934.776244840008</v>
      </c>
      <c r="I1468" s="0" t="n">
        <f aca="false">1000*COUNT(Q$24:Q1468)/N$16</f>
        <v>232.539427100097</v>
      </c>
      <c r="J1468" s="0" t="n">
        <f aca="false">$F$22*H1468+$E$22*G1468+$D$22</f>
        <v>725.165413378088</v>
      </c>
      <c r="K1468" s="0" t="n">
        <f aca="false">J1468/$F$9</f>
        <v>0.380642778650794</v>
      </c>
      <c r="L1468" s="0" t="n">
        <f aca="false">K1468*M1468</f>
        <v>0.00200360749020515</v>
      </c>
      <c r="M1468" s="0" t="n">
        <f aca="false">N1468</f>
        <v>0.00526374754121708</v>
      </c>
      <c r="N1468" s="0" t="n">
        <f aca="false">3600/(B1468*N$15)</f>
        <v>0.00526374754121708</v>
      </c>
      <c r="O1468" s="0" t="n">
        <f aca="false">ROUND(A1468*P$13,0)</f>
        <v>1817014</v>
      </c>
      <c r="P1468" s="0" t="n">
        <f aca="false">O1468-O1467</f>
        <v>1316</v>
      </c>
      <c r="Q1468" s="0" t="n">
        <f aca="false">F$9*(Q$23-P$13*1000/(P1468*N$16))*P$13/SUM(P$24:P1468)</f>
        <v>775.135717903396</v>
      </c>
      <c r="R1468" s="0" t="n">
        <f aca="false">F$9*((Q$23^2 - (P$13*1000/(P1468*N$16))^2)/2)/(1000*COUNT(Q$24:Q1468)/N$16)</f>
        <v>775.933975108087</v>
      </c>
    </row>
    <row r="1469" customFormat="false" ht="13.8" hidden="false" customHeight="false" outlineLevel="0" collapsed="false">
      <c r="A1469" s="0" t="n">
        <f aca="false">SUM(M$23:M1469)</f>
        <v>7.27331880381748</v>
      </c>
      <c r="B1469" s="0" t="n">
        <f aca="false">C1469*3600/1609.344</f>
        <v>68.3878558704495</v>
      </c>
      <c r="C1469" s="0" t="n">
        <f aca="false">G1469</f>
        <v>30.5721070883258</v>
      </c>
      <c r="D1469" s="0" t="n">
        <f aca="false">(C1469+C1468)/2</f>
        <v>30.5731088920709</v>
      </c>
      <c r="E1469" s="0" t="n">
        <f aca="false">F1469*$F$9</f>
        <v>7.63417532329199</v>
      </c>
      <c r="F1469" s="0" t="n">
        <f aca="false">(C1468-C1469)/0.5</f>
        <v>0.00400721498041179</v>
      </c>
      <c r="G1469" s="0" t="n">
        <f aca="false">G1468-L1468</f>
        <v>30.5721070883258</v>
      </c>
      <c r="H1469" s="0" t="n">
        <f aca="false">G1469*G1469</f>
        <v>934.653731820058</v>
      </c>
      <c r="I1469" s="0" t="n">
        <f aca="false">1000*COUNT(Q$24:Q1469)/N$16</f>
        <v>232.700354039266</v>
      </c>
      <c r="J1469" s="0" t="n">
        <f aca="false">$F$22*H1469+$E$22*G1469+$D$22</f>
        <v>725.098449918029</v>
      </c>
      <c r="K1469" s="0" t="n">
        <f aca="false">J1469/$F$9</f>
        <v>0.380607629211735</v>
      </c>
      <c r="L1469" s="0" t="n">
        <f aca="false">K1469*M1469</f>
        <v>0.00200355377094708</v>
      </c>
      <c r="M1469" s="0" t="n">
        <f aca="false">N1469</f>
        <v>0.00526409251200923</v>
      </c>
      <c r="N1469" s="0" t="n">
        <f aca="false">3600/(B1469*N$15)</f>
        <v>0.00526409251200923</v>
      </c>
      <c r="O1469" s="0" t="n">
        <f aca="false">ROUND(A1469*P$13,0)</f>
        <v>1818330</v>
      </c>
      <c r="P1469" s="0" t="n">
        <f aca="false">O1469-O1468</f>
        <v>1316</v>
      </c>
      <c r="Q1469" s="0" t="n">
        <f aca="false">F$9*(Q$23-P$13*1000/(P1469*N$16))*P$13/SUM(P$24:P1469)</f>
        <v>774.574349919399</v>
      </c>
      <c r="R1469" s="0" t="n">
        <f aca="false">F$9*((Q$23^2 - (P$13*1000/(P1469*N$16))^2)/2)/(1000*COUNT(Q$24:Q1469)/N$16)</f>
        <v>775.397367933047</v>
      </c>
    </row>
    <row r="1470" customFormat="false" ht="13.8" hidden="false" customHeight="false" outlineLevel="0" collapsed="false">
      <c r="A1470" s="0" t="n">
        <f aca="false">SUM(M$23:M1470)</f>
        <v>7.27858324133625</v>
      </c>
      <c r="B1470" s="0" t="n">
        <f aca="false">C1470*3600/1609.344</f>
        <v>68.3833740483062</v>
      </c>
      <c r="C1470" s="0" t="n">
        <f aca="false">G1470</f>
        <v>30.5701035345548</v>
      </c>
      <c r="D1470" s="0" t="n">
        <f aca="false">(C1470+C1469)/2</f>
        <v>30.5711053114403</v>
      </c>
      <c r="E1470" s="0" t="n">
        <f aca="false">F1470*$F$9</f>
        <v>7.63397064136767</v>
      </c>
      <c r="F1470" s="0" t="n">
        <f aca="false">(C1469-C1470)/0.5</f>
        <v>0.00400710754189504</v>
      </c>
      <c r="G1470" s="0" t="n">
        <f aca="false">G1469-L1469</f>
        <v>30.5701035345548</v>
      </c>
      <c r="H1470" s="0" t="n">
        <f aca="false">G1470*G1470</f>
        <v>934.531230113401</v>
      </c>
      <c r="I1470" s="0" t="n">
        <f aca="false">1000*COUNT(Q$24:Q1470)/N$16</f>
        <v>232.861280978436</v>
      </c>
      <c r="J1470" s="0" t="n">
        <f aca="false">$F$22*H1470+$E$22*G1470+$D$22</f>
        <v>725.031492149066</v>
      </c>
      <c r="K1470" s="0" t="n">
        <f aca="false">J1470/$F$9</f>
        <v>0.38057248275996</v>
      </c>
      <c r="L1470" s="0" t="n">
        <f aca="false">K1470*M1470</f>
        <v>0.00200350005685306</v>
      </c>
      <c r="M1470" s="0" t="n">
        <f aca="false">N1470</f>
        <v>0.0052644375187702</v>
      </c>
      <c r="N1470" s="0" t="n">
        <f aca="false">3600/(B1470*N$15)</f>
        <v>0.0052644375187702</v>
      </c>
      <c r="O1470" s="0" t="n">
        <f aca="false">ROUND(A1470*P$13,0)</f>
        <v>1819646</v>
      </c>
      <c r="P1470" s="0" t="n">
        <f aca="false">O1470-O1469</f>
        <v>1316</v>
      </c>
      <c r="Q1470" s="0" t="n">
        <f aca="false">F$9*(Q$23-P$13*1000/(P1470*N$16))*P$13/SUM(P$24:P1470)</f>
        <v>774.013794453636</v>
      </c>
      <c r="R1470" s="0" t="n">
        <f aca="false">F$9*((Q$23^2 - (P$13*1000/(P1470*N$16))^2)/2)/(1000*COUNT(Q$24:Q1470)/N$16)</f>
        <v>774.86150244035</v>
      </c>
    </row>
    <row r="1471" customFormat="false" ht="13.8" hidden="false" customHeight="false" outlineLevel="0" collapsed="false">
      <c r="A1471" s="0" t="n">
        <f aca="false">SUM(M$23:M1471)</f>
        <v>7.28384802389776</v>
      </c>
      <c r="B1471" s="0" t="n">
        <f aca="false">C1471*3600/1609.344</f>
        <v>68.3788923463179</v>
      </c>
      <c r="C1471" s="0" t="n">
        <f aca="false">G1471</f>
        <v>30.568100034498</v>
      </c>
      <c r="D1471" s="0" t="n">
        <f aca="false">(C1471+C1470)/2</f>
        <v>30.5691017845264</v>
      </c>
      <c r="E1471" s="0" t="n">
        <f aca="false">F1471*$F$9</f>
        <v>7.63376597912557</v>
      </c>
      <c r="F1471" s="0" t="n">
        <f aca="false">(C1470-C1471)/0.5</f>
        <v>0.00400700011370958</v>
      </c>
      <c r="G1471" s="0" t="n">
        <f aca="false">G1470-L1470</f>
        <v>30.568100034498</v>
      </c>
      <c r="H1471" s="0" t="n">
        <f aca="false">G1471*G1471</f>
        <v>934.408739719074</v>
      </c>
      <c r="I1471" s="0" t="n">
        <f aca="false">1000*COUNT(Q$24:Q1471)/N$16</f>
        <v>233.022207917605</v>
      </c>
      <c r="J1471" s="0" t="n">
        <f aca="false">$F$22*H1471+$E$22*G1471+$D$22</f>
        <v>724.964540070716</v>
      </c>
      <c r="K1471" s="0" t="n">
        <f aca="false">J1471/$F$9</f>
        <v>0.380537339295214</v>
      </c>
      <c r="L1471" s="0" t="n">
        <f aca="false">K1471*M1471</f>
        <v>0.00200344634792339</v>
      </c>
      <c r="M1471" s="0" t="n">
        <f aca="false">N1471</f>
        <v>0.00526478256150614</v>
      </c>
      <c r="N1471" s="0" t="n">
        <f aca="false">3600/(B1471*N$15)</f>
        <v>0.00526478256150614</v>
      </c>
      <c r="O1471" s="0" t="n">
        <f aca="false">ROUND(A1471*P$13,0)</f>
        <v>1820962</v>
      </c>
      <c r="P1471" s="0" t="n">
        <f aca="false">O1471-O1470</f>
        <v>1316</v>
      </c>
      <c r="Q1471" s="0" t="n">
        <f aca="false">F$9*(Q$23-P$13*1000/(P1471*N$16))*P$13/SUM(P$24:P1471)</f>
        <v>773.454049743339</v>
      </c>
      <c r="R1471" s="0" t="n">
        <f aca="false">F$9*((Q$23^2 - (P$13*1000/(P1471*N$16))^2)/2)/(1000*COUNT(Q$24:Q1471)/N$16)</f>
        <v>774.326377093361</v>
      </c>
    </row>
    <row r="1472" customFormat="false" ht="13.8" hidden="false" customHeight="false" outlineLevel="0" collapsed="false">
      <c r="A1472" s="0" t="n">
        <f aca="false">SUM(M$23:M1472)</f>
        <v>7.28911315153798</v>
      </c>
      <c r="B1472" s="0" t="n">
        <f aca="false">C1472*3600/1609.344</f>
        <v>68.3744107644731</v>
      </c>
      <c r="C1472" s="0" t="n">
        <f aca="false">G1472</f>
        <v>30.56609658815</v>
      </c>
      <c r="D1472" s="0" t="n">
        <f aca="false">(C1472+C1471)/2</f>
        <v>30.567098311324</v>
      </c>
      <c r="E1472" s="0" t="n">
        <f aca="false">F1472*$F$9</f>
        <v>7.63356133655216</v>
      </c>
      <c r="F1472" s="0" t="n">
        <f aca="false">(C1471-C1472)/0.5</f>
        <v>0.00400689269584831</v>
      </c>
      <c r="G1472" s="0" t="n">
        <f aca="false">G1471-L1471</f>
        <v>30.56609658815</v>
      </c>
      <c r="H1472" s="0" t="n">
        <f aca="false">G1472*G1472</f>
        <v>934.286260636117</v>
      </c>
      <c r="I1472" s="0" t="n">
        <f aca="false">1000*COUNT(Q$24:Q1472)/N$16</f>
        <v>233.183134856775</v>
      </c>
      <c r="J1472" s="0" t="n">
        <f aca="false">$F$22*H1472+$E$22*G1472+$D$22</f>
        <v>724.897593682491</v>
      </c>
      <c r="K1472" s="0" t="n">
        <f aca="false">J1472/$F$9</f>
        <v>0.380502198817243</v>
      </c>
      <c r="L1472" s="0" t="n">
        <f aca="false">K1472*M1472</f>
        <v>0.00200339264415836</v>
      </c>
      <c r="M1472" s="0" t="n">
        <f aca="false">N1472</f>
        <v>0.00526512764022317</v>
      </c>
      <c r="N1472" s="0" t="n">
        <f aca="false">3600/(B1472*N$15)</f>
        <v>0.00526512764022317</v>
      </c>
      <c r="O1472" s="0" t="n">
        <f aca="false">ROUND(A1472*P$13,0)</f>
        <v>1822278</v>
      </c>
      <c r="P1472" s="0" t="n">
        <f aca="false">O1472-O1471</f>
        <v>1316</v>
      </c>
      <c r="Q1472" s="0" t="n">
        <f aca="false">F$9*(Q$23-P$13*1000/(P1472*N$16))*P$13/SUM(P$24:P1472)</f>
        <v>772.895114030831</v>
      </c>
      <c r="R1472" s="0" t="n">
        <f aca="false">F$9*((Q$23^2 - (P$13*1000/(P1472*N$16))^2)/2)/(1000*COUNT(Q$24:Q1472)/N$16)</f>
        <v>773.791990359687</v>
      </c>
    </row>
    <row r="1473" customFormat="false" ht="13.8" hidden="false" customHeight="false" outlineLevel="0" collapsed="false">
      <c r="A1473" s="0" t="n">
        <f aca="false">SUM(M$23:M1473)</f>
        <v>7.29437862429291</v>
      </c>
      <c r="B1473" s="0" t="n">
        <f aca="false">C1473*3600/1609.344</f>
        <v>68.3699293027601</v>
      </c>
      <c r="C1473" s="0" t="n">
        <f aca="false">G1473</f>
        <v>30.5640931955059</v>
      </c>
      <c r="D1473" s="0" t="n">
        <f aca="false">(C1473+C1472)/2</f>
        <v>30.565094891828</v>
      </c>
      <c r="E1473" s="0" t="n">
        <f aca="false">F1473*$F$9</f>
        <v>7.63335671366097</v>
      </c>
      <c r="F1473" s="0" t="n">
        <f aca="false">(C1472-C1473)/0.5</f>
        <v>0.00400678528831833</v>
      </c>
      <c r="G1473" s="0" t="n">
        <f aca="false">G1472-L1472</f>
        <v>30.5640931955059</v>
      </c>
      <c r="H1473" s="0" t="n">
        <f aca="false">G1473*G1473</f>
        <v>934.163792863569</v>
      </c>
      <c r="I1473" s="0" t="n">
        <f aca="false">1000*COUNT(Q$24:Q1473)/N$16</f>
        <v>233.344061795945</v>
      </c>
      <c r="J1473" s="0" t="n">
        <f aca="false">$F$22*H1473+$E$22*G1473+$D$22</f>
        <v>724.830652983905</v>
      </c>
      <c r="K1473" s="0" t="n">
        <f aca="false">J1473/$F$9</f>
        <v>0.38046706132579</v>
      </c>
      <c r="L1473" s="0" t="n">
        <f aca="false">K1473*M1473</f>
        <v>0.00200333894555826</v>
      </c>
      <c r="M1473" s="0" t="n">
        <f aca="false">N1473</f>
        <v>0.00526547275492746</v>
      </c>
      <c r="N1473" s="0" t="n">
        <f aca="false">3600/(B1473*N$15)</f>
        <v>0.00526547275492746</v>
      </c>
      <c r="O1473" s="0" t="n">
        <f aca="false">ROUND(A1473*P$13,0)</f>
        <v>1823595</v>
      </c>
      <c r="P1473" s="0" t="n">
        <f aca="false">O1473-O1472</f>
        <v>1317</v>
      </c>
      <c r="Q1473" s="0" t="n">
        <f aca="false">F$9*(Q$23-P$13*1000/(P1473*N$16))*P$13/SUM(P$24:P1473)</f>
        <v>778.403143817888</v>
      </c>
      <c r="R1473" s="0" t="n">
        <f aca="false">F$9*((Q$23^2 - (P$13*1000/(P1473*N$16))^2)/2)/(1000*COUNT(Q$24:Q1473)/N$16)</f>
        <v>779.049930429819</v>
      </c>
    </row>
    <row r="1474" customFormat="false" ht="13.8" hidden="false" customHeight="false" outlineLevel="0" collapsed="false">
      <c r="A1474" s="0" t="n">
        <f aca="false">SUM(M$23:M1474)</f>
        <v>7.29964444219853</v>
      </c>
      <c r="B1474" s="0" t="n">
        <f aca="false">C1474*3600/1609.344</f>
        <v>68.3654479611675</v>
      </c>
      <c r="C1474" s="0" t="n">
        <f aca="false">G1474</f>
        <v>30.5620898565603</v>
      </c>
      <c r="D1474" s="0" t="n">
        <f aca="false">(C1474+C1473)/2</f>
        <v>30.5630915260331</v>
      </c>
      <c r="E1474" s="0" t="n">
        <f aca="false">F1474*$F$9</f>
        <v>7.633152110452</v>
      </c>
      <c r="F1474" s="0" t="n">
        <f aca="false">(C1473-C1474)/0.5</f>
        <v>0.00400667789111964</v>
      </c>
      <c r="G1474" s="0" t="n">
        <f aca="false">G1473-L1473</f>
        <v>30.5620898565603</v>
      </c>
      <c r="H1474" s="0" t="n">
        <f aca="false">G1474*G1474</f>
        <v>934.041336400467</v>
      </c>
      <c r="I1474" s="0" t="n">
        <f aca="false">1000*COUNT(Q$24:Q1474)/N$16</f>
        <v>233.504988735114</v>
      </c>
      <c r="J1474" s="0" t="n">
        <f aca="false">$F$22*H1474+$E$22*G1474+$D$22</f>
        <v>724.763717974474</v>
      </c>
      <c r="K1474" s="0" t="n">
        <f aca="false">J1474/$F$9</f>
        <v>0.380431926820601</v>
      </c>
      <c r="L1474" s="0" t="n">
        <f aca="false">K1474*M1474</f>
        <v>0.0020032852521234</v>
      </c>
      <c r="M1474" s="0" t="n">
        <f aca="false">N1474</f>
        <v>0.00526581790562515</v>
      </c>
      <c r="N1474" s="0" t="n">
        <f aca="false">3600/(B1474*N$15)</f>
        <v>0.00526581790562515</v>
      </c>
      <c r="O1474" s="0" t="n">
        <f aca="false">ROUND(A1474*P$13,0)</f>
        <v>1824911</v>
      </c>
      <c r="P1474" s="0" t="n">
        <f aca="false">O1474-O1473</f>
        <v>1316</v>
      </c>
      <c r="Q1474" s="0" t="n">
        <f aca="false">F$9*(Q$23-P$13*1000/(P1474*N$16))*P$13/SUM(P$24:P1474)</f>
        <v>771.779239401987</v>
      </c>
      <c r="R1474" s="0" t="n">
        <f aca="false">F$9*((Q$23^2 - (P$13*1000/(P1474*N$16))^2)/2)/(1000*COUNT(Q$24:Q1474)/N$16)</f>
        <v>772.725426623836</v>
      </c>
    </row>
    <row r="1475" customFormat="false" ht="13.8" hidden="false" customHeight="false" outlineLevel="0" collapsed="false">
      <c r="A1475" s="0" t="n">
        <f aca="false">SUM(M$23:M1475)</f>
        <v>7.30491060529086</v>
      </c>
      <c r="B1475" s="0" t="n">
        <f aca="false">C1475*3600/1609.344</f>
        <v>68.3609667396837</v>
      </c>
      <c r="C1475" s="0" t="n">
        <f aca="false">G1475</f>
        <v>30.5600865713082</v>
      </c>
      <c r="D1475" s="0" t="n">
        <f aca="false">(C1475+C1474)/2</f>
        <v>30.5610882139343</v>
      </c>
      <c r="E1475" s="0" t="n">
        <f aca="false">F1475*$F$9</f>
        <v>7.63294752691171</v>
      </c>
      <c r="F1475" s="0" t="n">
        <f aca="false">(C1474-C1475)/0.5</f>
        <v>0.00400657050424513</v>
      </c>
      <c r="G1475" s="0" t="n">
        <f aca="false">G1474-L1474</f>
        <v>30.5600865713082</v>
      </c>
      <c r="H1475" s="0" t="n">
        <f aca="false">G1475*G1475</f>
        <v>933.918891245851</v>
      </c>
      <c r="I1475" s="0" t="n">
        <f aca="false">1000*COUNT(Q$24:Q1475)/N$16</f>
        <v>233.665915674284</v>
      </c>
      <c r="J1475" s="0" t="n">
        <f aca="false">$F$22*H1475+$E$22*G1475+$D$22</f>
        <v>724.696788653711</v>
      </c>
      <c r="K1475" s="0" t="n">
        <f aca="false">J1475/$F$9</f>
        <v>0.380396795301422</v>
      </c>
      <c r="L1475" s="0" t="n">
        <f aca="false">K1475*M1475</f>
        <v>0.00200323156385406</v>
      </c>
      <c r="M1475" s="0" t="n">
        <f aca="false">N1475</f>
        <v>0.00526616309232238</v>
      </c>
      <c r="N1475" s="0" t="n">
        <f aca="false">3600/(B1475*N$15)</f>
        <v>0.00526616309232238</v>
      </c>
      <c r="O1475" s="0" t="n">
        <f aca="false">ROUND(A1475*P$13,0)</f>
        <v>1826228</v>
      </c>
      <c r="P1475" s="0" t="n">
        <f aca="false">O1475-O1474</f>
        <v>1317</v>
      </c>
      <c r="Q1475" s="0" t="n">
        <f aca="false">F$9*(Q$23-P$13*1000/(P1475*N$16))*P$13/SUM(P$24:P1475)</f>
        <v>777.280127909271</v>
      </c>
      <c r="R1475" s="0" t="n">
        <f aca="false">F$9*((Q$23^2 - (P$13*1000/(P1475*N$16))^2)/2)/(1000*COUNT(Q$24:Q1475)/N$16)</f>
        <v>777.976858900301</v>
      </c>
    </row>
    <row r="1476" customFormat="false" ht="13.8" hidden="false" customHeight="false" outlineLevel="0" collapsed="false">
      <c r="A1476" s="0" t="n">
        <f aca="false">SUM(M$23:M1476)</f>
        <v>7.31017711360588</v>
      </c>
      <c r="B1476" s="0" t="n">
        <f aca="false">C1476*3600/1609.344</f>
        <v>68.3564856382971</v>
      </c>
      <c r="C1476" s="0" t="n">
        <f aca="false">G1476</f>
        <v>30.5580833397443</v>
      </c>
      <c r="D1476" s="0" t="n">
        <f aca="false">(C1476+C1475)/2</f>
        <v>30.5590849555263</v>
      </c>
      <c r="E1476" s="0" t="n">
        <f aca="false">F1476*$F$9</f>
        <v>7.63274296306718</v>
      </c>
      <c r="F1476" s="0" t="n">
        <f aca="false">(C1475-C1476)/0.5</f>
        <v>0.00400646312770903</v>
      </c>
      <c r="G1476" s="0" t="n">
        <f aca="false">G1475-L1475</f>
        <v>30.5580833397443</v>
      </c>
      <c r="H1476" s="0" t="n">
        <f aca="false">G1476*G1476</f>
        <v>933.796457398761</v>
      </c>
      <c r="I1476" s="0" t="n">
        <f aca="false">1000*COUNT(Q$24:Q1476)/N$16</f>
        <v>233.826842613453</v>
      </c>
      <c r="J1476" s="0" t="n">
        <f aca="false">$F$22*H1476+$E$22*G1476+$D$22</f>
        <v>724.62986502113</v>
      </c>
      <c r="K1476" s="0" t="n">
        <f aca="false">J1476/$F$9</f>
        <v>0.380361666767996</v>
      </c>
      <c r="L1476" s="0" t="n">
        <f aca="false">K1476*M1476</f>
        <v>0.00200317788075054</v>
      </c>
      <c r="M1476" s="0" t="n">
        <f aca="false">N1476</f>
        <v>0.00526650831502531</v>
      </c>
      <c r="N1476" s="0" t="n">
        <f aca="false">3600/(B1476*N$15)</f>
        <v>0.00526650831502531</v>
      </c>
      <c r="O1476" s="0" t="n">
        <f aca="false">ROUND(A1476*P$13,0)</f>
        <v>1827544</v>
      </c>
      <c r="P1476" s="0" t="n">
        <f aca="false">O1476-O1475</f>
        <v>1316</v>
      </c>
      <c r="Q1476" s="0" t="n">
        <f aca="false">F$9*(Q$23-P$13*1000/(P1476*N$16))*P$13/SUM(P$24:P1476)</f>
        <v>770.666582236992</v>
      </c>
      <c r="R1476" s="0" t="n">
        <f aca="false">F$9*((Q$23^2 - (P$13*1000/(P1476*N$16))^2)/2)/(1000*COUNT(Q$24:Q1476)/N$16)</f>
        <v>771.66179905794</v>
      </c>
    </row>
    <row r="1477" customFormat="false" ht="13.8" hidden="false" customHeight="false" outlineLevel="0" collapsed="false">
      <c r="A1477" s="0" t="n">
        <f aca="false">SUM(M$23:M1477)</f>
        <v>7.31544396717962</v>
      </c>
      <c r="B1477" s="0" t="n">
        <f aca="false">C1477*3600/1609.344</f>
        <v>68.3520046569962</v>
      </c>
      <c r="C1477" s="0" t="n">
        <f aca="false">G1477</f>
        <v>30.5560801618636</v>
      </c>
      <c r="D1477" s="0" t="n">
        <f aca="false">(C1477+C1476)/2</f>
        <v>30.557081750804</v>
      </c>
      <c r="E1477" s="0" t="n">
        <f aca="false">F1477*$F$9</f>
        <v>7.63253841890487</v>
      </c>
      <c r="F1477" s="0" t="n">
        <f aca="false">(C1476-C1477)/0.5</f>
        <v>0.00400635576150421</v>
      </c>
      <c r="G1477" s="0" t="n">
        <f aca="false">G1476-L1476</f>
        <v>30.5560801618636</v>
      </c>
      <c r="H1477" s="0" t="n">
        <f aca="false">G1477*G1477</f>
        <v>933.674034858233</v>
      </c>
      <c r="I1477" s="0" t="n">
        <f aca="false">1000*COUNT(Q$24:Q1477)/N$16</f>
        <v>233.987769552623</v>
      </c>
      <c r="J1477" s="0" t="n">
        <f aca="false">$F$22*H1477+$E$22*G1477+$D$22</f>
        <v>724.562947076246</v>
      </c>
      <c r="K1477" s="0" t="n">
        <f aca="false">J1477/$F$9</f>
        <v>0.380326541220069</v>
      </c>
      <c r="L1477" s="0" t="n">
        <f aca="false">K1477*M1477</f>
        <v>0.00200312420281313</v>
      </c>
      <c r="M1477" s="0" t="n">
        <f aca="false">N1477</f>
        <v>0.00526685357374009</v>
      </c>
      <c r="N1477" s="0" t="n">
        <f aca="false">3600/(B1477*N$15)</f>
        <v>0.00526685357374009</v>
      </c>
      <c r="O1477" s="0" t="n">
        <f aca="false">ROUND(A1477*P$13,0)</f>
        <v>1828861</v>
      </c>
      <c r="P1477" s="0" t="n">
        <f aca="false">O1477-O1476</f>
        <v>1317</v>
      </c>
      <c r="Q1477" s="0" t="n">
        <f aca="false">F$9*(Q$23-P$13*1000/(P1477*N$16))*P$13/SUM(P$24:P1477)</f>
        <v>776.160347722034</v>
      </c>
      <c r="R1477" s="0" t="n">
        <f aca="false">F$9*((Q$23^2 - (P$13*1000/(P1477*N$16))^2)/2)/(1000*COUNT(Q$24:Q1477)/N$16)</f>
        <v>776.90673942451</v>
      </c>
    </row>
    <row r="1478" customFormat="false" ht="13.8" hidden="false" customHeight="false" outlineLevel="0" collapsed="false">
      <c r="A1478" s="0" t="n">
        <f aca="false">SUM(M$23:M1478)</f>
        <v>7.3207111660481</v>
      </c>
      <c r="B1478" s="0" t="n">
        <f aca="false">C1478*3600/1609.344</f>
        <v>68.3475237957695</v>
      </c>
      <c r="C1478" s="0" t="n">
        <f aca="false">G1478</f>
        <v>30.5540770376608</v>
      </c>
      <c r="D1478" s="0" t="n">
        <f aca="false">(C1478+C1477)/2</f>
        <v>30.5550785997622</v>
      </c>
      <c r="E1478" s="0" t="n">
        <f aca="false">F1478*$F$9</f>
        <v>7.63233389441125</v>
      </c>
      <c r="F1478" s="0" t="n">
        <f aca="false">(C1477-C1478)/0.5</f>
        <v>0.00400624840562358</v>
      </c>
      <c r="G1478" s="0" t="n">
        <f aca="false">G1477-L1477</f>
        <v>30.5540770376608</v>
      </c>
      <c r="H1478" s="0" t="n">
        <f aca="false">G1478*G1478</f>
        <v>933.551623623309</v>
      </c>
      <c r="I1478" s="0" t="n">
        <f aca="false">1000*COUNT(Q$24:Q1478)/N$16</f>
        <v>234.148696491793</v>
      </c>
      <c r="J1478" s="0" t="n">
        <f aca="false">$F$22*H1478+$E$22*G1478+$D$22</f>
        <v>724.496034818573</v>
      </c>
      <c r="K1478" s="0" t="n">
        <f aca="false">J1478/$F$9</f>
        <v>0.380291418657387</v>
      </c>
      <c r="L1478" s="0" t="n">
        <f aca="false">K1478*M1478</f>
        <v>0.00200307053004214</v>
      </c>
      <c r="M1478" s="0" t="n">
        <f aca="false">N1478</f>
        <v>0.00526719886847288</v>
      </c>
      <c r="N1478" s="0" t="n">
        <f aca="false">3600/(B1478*N$15)</f>
        <v>0.00526719886847288</v>
      </c>
      <c r="O1478" s="0" t="n">
        <f aca="false">ROUND(A1478*P$13,0)</f>
        <v>1830178</v>
      </c>
      <c r="P1478" s="0" t="n">
        <f aca="false">O1478-O1477</f>
        <v>1317</v>
      </c>
      <c r="Q1478" s="0" t="n">
        <f aca="false">F$9*(Q$23-P$13*1000/(P1478*N$16))*P$13/SUM(P$24:P1478)</f>
        <v>775.60145462548</v>
      </c>
      <c r="R1478" s="0" t="n">
        <f aca="false">F$9*((Q$23^2 - (P$13*1000/(P1478*N$16))^2)/2)/(1000*COUNT(Q$24:Q1478)/N$16)</f>
        <v>776.372782902568</v>
      </c>
    </row>
    <row r="1479" customFormat="false" ht="13.8" hidden="false" customHeight="false" outlineLevel="0" collapsed="false">
      <c r="A1479" s="0" t="n">
        <f aca="false">SUM(M$23:M1479)</f>
        <v>7.32597871024733</v>
      </c>
      <c r="B1479" s="0" t="n">
        <f aca="false">C1479*3600/1609.344</f>
        <v>68.3430430546053</v>
      </c>
      <c r="C1479" s="0" t="n">
        <f aca="false">G1479</f>
        <v>30.5520739671307</v>
      </c>
      <c r="D1479" s="0" t="n">
        <f aca="false">(C1479+C1478)/2</f>
        <v>30.5530755023958</v>
      </c>
      <c r="E1479" s="0" t="n">
        <f aca="false">F1479*$F$9</f>
        <v>7.63212938961338</v>
      </c>
      <c r="F1479" s="0" t="n">
        <f aca="false">(C1478-C1479)/0.5</f>
        <v>0.00400614106008135</v>
      </c>
      <c r="G1479" s="0" t="n">
        <f aca="false">G1478-L1478</f>
        <v>30.5520739671307</v>
      </c>
      <c r="H1479" s="0" t="n">
        <f aca="false">G1479*G1479</f>
        <v>933.429223693028</v>
      </c>
      <c r="I1479" s="0" t="n">
        <f aca="false">1000*COUNT(Q$24:Q1479)/N$16</f>
        <v>234.309623430962</v>
      </c>
      <c r="J1479" s="0" t="n">
        <f aca="false">$F$22*H1479+$E$22*G1479+$D$22</f>
        <v>724.429128247625</v>
      </c>
      <c r="K1479" s="0" t="n">
        <f aca="false">J1479/$F$9</f>
        <v>0.380256299079694</v>
      </c>
      <c r="L1479" s="0" t="n">
        <f aca="false">K1479*M1479</f>
        <v>0.00200301686243784</v>
      </c>
      <c r="M1479" s="0" t="n">
        <f aca="false">N1479</f>
        <v>0.00526754419922982</v>
      </c>
      <c r="N1479" s="0" t="n">
        <f aca="false">3600/(B1479*N$15)</f>
        <v>0.00526754419922982</v>
      </c>
      <c r="O1479" s="0" t="n">
        <f aca="false">ROUND(A1479*P$13,0)</f>
        <v>1831495</v>
      </c>
      <c r="P1479" s="0" t="n">
        <f aca="false">O1479-O1478</f>
        <v>1317</v>
      </c>
      <c r="Q1479" s="0" t="n">
        <f aca="false">F$9*(Q$23-P$13*1000/(P1479*N$16))*P$13/SUM(P$24:P1479)</f>
        <v>775.043365838841</v>
      </c>
      <c r="R1479" s="0" t="n">
        <f aca="false">F$9*((Q$23^2 - (P$13*1000/(P1479*N$16))^2)/2)/(1000*COUNT(Q$24:Q1479)/N$16)</f>
        <v>775.839559837388</v>
      </c>
    </row>
    <row r="1480" customFormat="false" ht="13.8" hidden="false" customHeight="false" outlineLevel="0" collapsed="false">
      <c r="A1480" s="0" t="n">
        <f aca="false">SUM(M$23:M1480)</f>
        <v>7.33124659981334</v>
      </c>
      <c r="B1480" s="0" t="n">
        <f aca="false">C1480*3600/1609.344</f>
        <v>68.3385624334921</v>
      </c>
      <c r="C1480" s="0" t="n">
        <f aca="false">G1480</f>
        <v>30.5500709502683</v>
      </c>
      <c r="D1480" s="0" t="n">
        <f aca="false">(C1480+C1479)/2</f>
        <v>30.5510724586995</v>
      </c>
      <c r="E1480" s="0" t="n">
        <f aca="false">F1480*$F$9</f>
        <v>7.63192490451127</v>
      </c>
      <c r="F1480" s="0" t="n">
        <f aca="false">(C1479-C1480)/0.5</f>
        <v>0.00400603372487751</v>
      </c>
      <c r="G1480" s="0" t="n">
        <f aca="false">G1479-L1479</f>
        <v>30.5500709502683</v>
      </c>
      <c r="H1480" s="0" t="n">
        <f aca="false">G1480*G1480</f>
        <v>933.306835066427</v>
      </c>
      <c r="I1480" s="0" t="n">
        <f aca="false">1000*COUNT(Q$24:Q1480)/N$16</f>
        <v>234.470550370132</v>
      </c>
      <c r="J1480" s="0" t="n">
        <f aca="false">$F$22*H1480+$E$22*G1480+$D$22</f>
        <v>724.362227362918</v>
      </c>
      <c r="K1480" s="0" t="n">
        <f aca="false">J1480/$F$9</f>
        <v>0.380221182486735</v>
      </c>
      <c r="L1480" s="0" t="n">
        <f aca="false">K1480*M1480</f>
        <v>0.00200296320000055</v>
      </c>
      <c r="M1480" s="0" t="n">
        <f aca="false">N1480</f>
        <v>0.00526788956601709</v>
      </c>
      <c r="N1480" s="0" t="n">
        <f aca="false">3600/(B1480*N$15)</f>
        <v>0.00526788956601709</v>
      </c>
      <c r="O1480" s="0" t="n">
        <f aca="false">ROUND(A1480*P$13,0)</f>
        <v>1832812</v>
      </c>
      <c r="P1480" s="0" t="n">
        <f aca="false">O1480-O1479</f>
        <v>1317</v>
      </c>
      <c r="Q1480" s="0" t="n">
        <f aca="false">F$9*(Q$23-P$13*1000/(P1480*N$16))*P$13/SUM(P$24:P1480)</f>
        <v>774.486079627127</v>
      </c>
      <c r="R1480" s="0" t="n">
        <f aca="false">F$9*((Q$23^2 - (P$13*1000/(P1480*N$16))^2)/2)/(1000*COUNT(Q$24:Q1480)/N$16)</f>
        <v>775.307068718763</v>
      </c>
    </row>
    <row r="1481" customFormat="false" ht="13.8" hidden="false" customHeight="false" outlineLevel="0" collapsed="false">
      <c r="A1481" s="0" t="n">
        <f aca="false">SUM(M$23:M1481)</f>
        <v>7.33651483478218</v>
      </c>
      <c r="B1481" s="0" t="n">
        <f aca="false">C1481*3600/1609.344</f>
        <v>68.3340819324183</v>
      </c>
      <c r="C1481" s="0" t="n">
        <f aca="false">G1481</f>
        <v>30.5480679870683</v>
      </c>
      <c r="D1481" s="0" t="n">
        <f aca="false">(C1481+C1480)/2</f>
        <v>30.5490694686683</v>
      </c>
      <c r="E1481" s="0" t="n">
        <f aca="false">F1481*$F$9</f>
        <v>7.63172043907785</v>
      </c>
      <c r="F1481" s="0" t="n">
        <f aca="false">(C1480-C1481)/0.5</f>
        <v>0.00400592639999786</v>
      </c>
      <c r="G1481" s="0" t="n">
        <f aca="false">G1480-L1480</f>
        <v>30.5480679870683</v>
      </c>
      <c r="H1481" s="0" t="n">
        <f aca="false">G1481*G1481</f>
        <v>933.184457742547</v>
      </c>
      <c r="I1481" s="0" t="n">
        <f aca="false">1000*COUNT(Q$24:Q1481)/N$16</f>
        <v>234.631477309302</v>
      </c>
      <c r="J1481" s="0" t="n">
        <f aca="false">$F$22*H1481+$E$22*G1481+$D$22</f>
        <v>724.295332163965</v>
      </c>
      <c r="K1481" s="0" t="n">
        <f aca="false">J1481/$F$9</f>
        <v>0.380186068878256</v>
      </c>
      <c r="L1481" s="0" t="n">
        <f aca="false">K1481*M1481</f>
        <v>0.00200290954273055</v>
      </c>
      <c r="M1481" s="0" t="n">
        <f aca="false">N1481</f>
        <v>0.00526823496884082</v>
      </c>
      <c r="N1481" s="0" t="n">
        <f aca="false">3600/(B1481*N$15)</f>
        <v>0.00526823496884082</v>
      </c>
      <c r="O1481" s="0" t="n">
        <f aca="false">ROUND(A1481*P$13,0)</f>
        <v>1834129</v>
      </c>
      <c r="P1481" s="0" t="n">
        <f aca="false">O1481-O1480</f>
        <v>1317</v>
      </c>
      <c r="Q1481" s="0" t="n">
        <f aca="false">F$9*(Q$23-P$13*1000/(P1481*N$16))*P$13/SUM(P$24:P1481)</f>
        <v>773.929594260335</v>
      </c>
      <c r="R1481" s="0" t="n">
        <f aca="false">F$9*((Q$23^2 - (P$13*1000/(P1481*N$16))^2)/2)/(1000*COUNT(Q$24:Q1481)/N$16)</f>
        <v>774.775308040629</v>
      </c>
    </row>
    <row r="1482" customFormat="false" ht="13.8" hidden="false" customHeight="false" outlineLevel="0" collapsed="false">
      <c r="A1482" s="0" t="n">
        <f aca="false">SUM(M$23:M1482)</f>
        <v>7.34178341518989</v>
      </c>
      <c r="B1482" s="0" t="n">
        <f aca="false">C1482*3600/1609.344</f>
        <v>68.3296015513725</v>
      </c>
      <c r="C1482" s="0" t="n">
        <f aca="false">G1482</f>
        <v>30.5460650775256</v>
      </c>
      <c r="D1482" s="0" t="n">
        <f aca="false">(C1482+C1481)/2</f>
        <v>30.5470665322969</v>
      </c>
      <c r="E1482" s="0" t="n">
        <f aca="false">F1482*$F$9</f>
        <v>7.63151599335371</v>
      </c>
      <c r="F1482" s="0" t="n">
        <f aca="false">(C1481-C1482)/0.5</f>
        <v>0.00400581908546371</v>
      </c>
      <c r="G1482" s="0" t="n">
        <f aca="false">G1481-L1481</f>
        <v>30.5460650775256</v>
      </c>
      <c r="H1482" s="0" t="n">
        <f aca="false">G1482*G1482</f>
        <v>933.062091720427</v>
      </c>
      <c r="I1482" s="0" t="n">
        <f aca="false">1000*COUNT(Q$24:Q1482)/N$16</f>
        <v>234.792404248471</v>
      </c>
      <c r="J1482" s="0" t="n">
        <f aca="false">$F$22*H1482+$E$22*G1482+$D$22</f>
        <v>724.22844265028</v>
      </c>
      <c r="K1482" s="0" t="n">
        <f aca="false">J1482/$F$9</f>
        <v>0.380150958254002</v>
      </c>
      <c r="L1482" s="0" t="n">
        <f aca="false">K1482*M1482</f>
        <v>0.00200285589062815</v>
      </c>
      <c r="M1482" s="0" t="n">
        <f aca="false">N1482</f>
        <v>0.00526858040770719</v>
      </c>
      <c r="N1482" s="0" t="n">
        <f aca="false">3600/(B1482*N$15)</f>
        <v>0.00526858040770719</v>
      </c>
      <c r="O1482" s="0" t="n">
        <f aca="false">ROUND(A1482*P$13,0)</f>
        <v>1835446</v>
      </c>
      <c r="P1482" s="0" t="n">
        <f aca="false">O1482-O1481</f>
        <v>1317</v>
      </c>
      <c r="Q1482" s="0" t="n">
        <f aca="false">F$9*(Q$23-P$13*1000/(P1482*N$16))*P$13/SUM(P$24:P1482)</f>
        <v>773.373908013429</v>
      </c>
      <c r="R1482" s="0" t="n">
        <f aca="false">F$9*((Q$23^2 - (P$13*1000/(P1482*N$16))^2)/2)/(1000*COUNT(Q$24:Q1482)/N$16)</f>
        <v>774.244276301053</v>
      </c>
    </row>
    <row r="1483" customFormat="false" ht="13.8" hidden="false" customHeight="false" outlineLevel="0" collapsed="false">
      <c r="A1483" s="0" t="n">
        <f aca="false">SUM(M$23:M1483)</f>
        <v>7.34705234107251</v>
      </c>
      <c r="B1483" s="0" t="n">
        <f aca="false">C1483*3600/1609.344</f>
        <v>68.325121290343</v>
      </c>
      <c r="C1483" s="0" t="n">
        <f aca="false">G1483</f>
        <v>30.5440622216349</v>
      </c>
      <c r="D1483" s="0" t="n">
        <f aca="false">(C1483+C1482)/2</f>
        <v>30.5450636495802</v>
      </c>
      <c r="E1483" s="0" t="n">
        <f aca="false">F1483*$F$9</f>
        <v>7.63131156729827</v>
      </c>
      <c r="F1483" s="0" t="n">
        <f aca="false">(C1482-C1483)/0.5</f>
        <v>0.00400571178125375</v>
      </c>
      <c r="G1483" s="0" t="n">
        <f aca="false">G1482-L1482</f>
        <v>30.5440622216349</v>
      </c>
      <c r="H1483" s="0" t="n">
        <f aca="false">G1483*G1483</f>
        <v>932.939736999107</v>
      </c>
      <c r="I1483" s="0" t="n">
        <f aca="false">1000*COUNT(Q$24:Q1483)/N$16</f>
        <v>234.953331187641</v>
      </c>
      <c r="J1483" s="0" t="n">
        <f aca="false">$F$22*H1483+$E$22*G1483+$D$22</f>
        <v>724.161558821379</v>
      </c>
      <c r="K1483" s="0" t="n">
        <f aca="false">J1483/$F$9</f>
        <v>0.380115850613717</v>
      </c>
      <c r="L1483" s="0" t="n">
        <f aca="false">K1483*M1483</f>
        <v>0.00200280224369363</v>
      </c>
      <c r="M1483" s="0" t="n">
        <f aca="false">N1483</f>
        <v>0.00526892588262236</v>
      </c>
      <c r="N1483" s="0" t="n">
        <f aca="false">3600/(B1483*N$15)</f>
        <v>0.00526892588262236</v>
      </c>
      <c r="O1483" s="0" t="n">
        <f aca="false">ROUND(A1483*P$13,0)</f>
        <v>1836763</v>
      </c>
      <c r="P1483" s="0" t="n">
        <f aca="false">O1483-O1482</f>
        <v>1317</v>
      </c>
      <c r="Q1483" s="0" t="n">
        <f aca="false">F$9*(Q$23-P$13*1000/(P1483*N$16))*P$13/SUM(P$24:P1483)</f>
        <v>772.819019166327</v>
      </c>
      <c r="R1483" s="0" t="n">
        <f aca="false">F$9*((Q$23^2 - (P$13*1000/(P1483*N$16))^2)/2)/(1000*COUNT(Q$24:Q1483)/N$16)</f>
        <v>773.713972002217</v>
      </c>
    </row>
    <row r="1484" customFormat="false" ht="13.8" hidden="false" customHeight="false" outlineLevel="0" collapsed="false">
      <c r="A1484" s="0" t="n">
        <f aca="false">SUM(M$23:M1484)</f>
        <v>7.3523216124661</v>
      </c>
      <c r="B1484" s="0" t="n">
        <f aca="false">C1484*3600/1609.344</f>
        <v>68.3206411493183</v>
      </c>
      <c r="C1484" s="0" t="n">
        <f aca="false">G1484</f>
        <v>30.5420594193912</v>
      </c>
      <c r="D1484" s="0" t="n">
        <f aca="false">(C1484+C1483)/2</f>
        <v>30.5430608205131</v>
      </c>
      <c r="E1484" s="0" t="n">
        <f aca="false">F1484*$F$9</f>
        <v>7.63110716095211</v>
      </c>
      <c r="F1484" s="0" t="n">
        <f aca="false">(C1483-C1484)/0.5</f>
        <v>0.00400560448738929</v>
      </c>
      <c r="G1484" s="0" t="n">
        <f aca="false">G1483-L1483</f>
        <v>30.5420594193912</v>
      </c>
      <c r="H1484" s="0" t="n">
        <f aca="false">G1484*G1484</f>
        <v>932.817393577625</v>
      </c>
      <c r="I1484" s="0" t="n">
        <f aca="false">1000*COUNT(Q$24:Q1484)/N$16</f>
        <v>235.11425812681</v>
      </c>
      <c r="J1484" s="0" t="n">
        <f aca="false">$F$22*H1484+$E$22*G1484+$D$22</f>
        <v>724.094680676777</v>
      </c>
      <c r="K1484" s="0" t="n">
        <f aca="false">J1484/$F$9</f>
        <v>0.380080745957148</v>
      </c>
      <c r="L1484" s="0" t="n">
        <f aca="false">K1484*M1484</f>
        <v>0.00200274860192729</v>
      </c>
      <c r="M1484" s="0" t="n">
        <f aca="false">N1484</f>
        <v>0.00526927139359248</v>
      </c>
      <c r="N1484" s="0" t="n">
        <f aca="false">3600/(B1484*N$15)</f>
        <v>0.00526927139359248</v>
      </c>
      <c r="O1484" s="0" t="n">
        <f aca="false">ROUND(A1484*P$13,0)</f>
        <v>1838080</v>
      </c>
      <c r="P1484" s="0" t="n">
        <f aca="false">O1484-O1483</f>
        <v>1317</v>
      </c>
      <c r="Q1484" s="0" t="n">
        <f aca="false">F$9*(Q$23-P$13*1000/(P1484*N$16))*P$13/SUM(P$24:P1484)</f>
        <v>772.264926003876</v>
      </c>
      <c r="R1484" s="0" t="n">
        <f aca="false">F$9*((Q$23^2 - (P$13*1000/(P1484*N$16))^2)/2)/(1000*COUNT(Q$24:Q1484)/N$16)</f>
        <v>773.184393650402</v>
      </c>
    </row>
    <row r="1485" customFormat="false" ht="13.8" hidden="false" customHeight="false" outlineLevel="0" collapsed="false">
      <c r="A1485" s="0" t="n">
        <f aca="false">SUM(M$23:M1485)</f>
        <v>7.35759122940673</v>
      </c>
      <c r="B1485" s="0" t="n">
        <f aca="false">C1485*3600/1609.344</f>
        <v>68.3161611282868</v>
      </c>
      <c r="C1485" s="0" t="n">
        <f aca="false">G1485</f>
        <v>30.5400566707893</v>
      </c>
      <c r="D1485" s="0" t="n">
        <f aca="false">(C1485+C1484)/2</f>
        <v>30.5410580450903</v>
      </c>
      <c r="E1485" s="0" t="n">
        <f aca="false">F1485*$F$9</f>
        <v>7.63090277428818</v>
      </c>
      <c r="F1485" s="0" t="n">
        <f aca="false">(C1484-C1485)/0.5</f>
        <v>0.00400549720385612</v>
      </c>
      <c r="G1485" s="0" t="n">
        <f aca="false">G1484-L1484</f>
        <v>30.5400566707893</v>
      </c>
      <c r="H1485" s="0" t="n">
        <f aca="false">G1485*G1485</f>
        <v>932.695061455023</v>
      </c>
      <c r="I1485" s="0" t="n">
        <f aca="false">1000*COUNT(Q$24:Q1485)/N$16</f>
        <v>235.27518506598</v>
      </c>
      <c r="J1485" s="0" t="n">
        <f aca="false">$F$22*H1485+$E$22*G1485+$D$22</f>
        <v>724.027808215986</v>
      </c>
      <c r="K1485" s="0" t="n">
        <f aca="false">J1485/$F$9</f>
        <v>0.380045644284039</v>
      </c>
      <c r="L1485" s="0" t="n">
        <f aca="false">K1485*M1485</f>
        <v>0.00200269496532943</v>
      </c>
      <c r="M1485" s="0" t="n">
        <f aca="false">N1485</f>
        <v>0.00526961694062373</v>
      </c>
      <c r="N1485" s="0" t="n">
        <f aca="false">3600/(B1485*N$15)</f>
        <v>0.00526961694062373</v>
      </c>
      <c r="O1485" s="0" t="n">
        <f aca="false">ROUND(A1485*P$13,0)</f>
        <v>1839398</v>
      </c>
      <c r="P1485" s="0" t="n">
        <f aca="false">O1485-O1484</f>
        <v>1318</v>
      </c>
      <c r="Q1485" s="0" t="n">
        <f aca="false">F$9*(Q$23-P$13*1000/(P1485*N$16))*P$13/SUM(P$24:P1485)</f>
        <v>777.716508011695</v>
      </c>
      <c r="R1485" s="0" t="n">
        <f aca="false">F$9*((Q$23^2 - (P$13*1000/(P1485*N$16))^2)/2)/(1000*COUNT(Q$24:Q1485)/N$16)</f>
        <v>778.386522972005</v>
      </c>
    </row>
    <row r="1486" customFormat="false" ht="13.8" hidden="false" customHeight="false" outlineLevel="0" collapsed="false">
      <c r="A1486" s="0" t="n">
        <f aca="false">SUM(M$23:M1486)</f>
        <v>7.36286119193045</v>
      </c>
      <c r="B1486" s="0" t="n">
        <f aca="false">C1486*3600/1609.344</f>
        <v>68.3116812272369</v>
      </c>
      <c r="C1486" s="0" t="n">
        <f aca="false">G1486</f>
        <v>30.538053975824</v>
      </c>
      <c r="D1486" s="0" t="n">
        <f aca="false">(C1486+C1485)/2</f>
        <v>30.5390553233066</v>
      </c>
      <c r="E1486" s="0" t="n">
        <f aca="false">F1486*$F$9</f>
        <v>7.63069840732</v>
      </c>
      <c r="F1486" s="0" t="n">
        <f aca="false">(C1485-C1486)/0.5</f>
        <v>0.00400538993066135</v>
      </c>
      <c r="G1486" s="0" t="n">
        <f aca="false">G1485-L1485</f>
        <v>30.538053975824</v>
      </c>
      <c r="H1486" s="0" t="n">
        <f aca="false">G1486*G1486</f>
        <v>932.572740630339</v>
      </c>
      <c r="I1486" s="0" t="n">
        <f aca="false">1000*COUNT(Q$24:Q1486)/N$16</f>
        <v>235.43611200515</v>
      </c>
      <c r="J1486" s="0" t="n">
        <f aca="false">$F$22*H1486+$E$22*G1486+$D$22</f>
        <v>723.960941438524</v>
      </c>
      <c r="K1486" s="0" t="n">
        <f aca="false">J1486/$F$9</f>
        <v>0.380010545594135</v>
      </c>
      <c r="L1486" s="0" t="n">
        <f aca="false">K1486*M1486</f>
        <v>0.00200264133390034</v>
      </c>
      <c r="M1486" s="0" t="n">
        <f aca="false">N1486</f>
        <v>0.00526996252372226</v>
      </c>
      <c r="N1486" s="0" t="n">
        <f aca="false">3600/(B1486*N$15)</f>
        <v>0.00526996252372226</v>
      </c>
      <c r="O1486" s="0" t="n">
        <f aca="false">ROUND(A1486*P$13,0)</f>
        <v>1840715</v>
      </c>
      <c r="P1486" s="0" t="n">
        <f aca="false">O1486-O1485</f>
        <v>1317</v>
      </c>
      <c r="Q1486" s="0" t="n">
        <f aca="false">F$9*(Q$23-P$13*1000/(P1486*N$16))*P$13/SUM(P$24:P1486)</f>
        <v>771.158700678168</v>
      </c>
      <c r="R1486" s="0" t="n">
        <f aca="false">F$9*((Q$23^2 - (P$13*1000/(P1486*N$16))^2)/2)/(1000*COUNT(Q$24:Q1486)/N$16)</f>
        <v>772.127408833381</v>
      </c>
    </row>
    <row r="1487" customFormat="false" ht="13.8" hidden="false" customHeight="false" outlineLevel="0" collapsed="false">
      <c r="A1487" s="0" t="n">
        <f aca="false">SUM(M$23:M1487)</f>
        <v>7.36813150007335</v>
      </c>
      <c r="B1487" s="0" t="n">
        <f aca="false">C1487*3600/1609.344</f>
        <v>68.3072014461571</v>
      </c>
      <c r="C1487" s="0" t="n">
        <f aca="false">G1487</f>
        <v>30.5360513344901</v>
      </c>
      <c r="D1487" s="0" t="n">
        <f aca="false">(C1487+C1486)/2</f>
        <v>30.537052655157</v>
      </c>
      <c r="E1487" s="0" t="n">
        <f aca="false">F1487*$F$9</f>
        <v>7.63049406003405</v>
      </c>
      <c r="F1487" s="0" t="n">
        <f aca="false">(C1486-C1487)/0.5</f>
        <v>0.00400528266779787</v>
      </c>
      <c r="G1487" s="0" t="n">
        <f aca="false">G1486-L1486</f>
        <v>30.5360513344901</v>
      </c>
      <c r="H1487" s="0" t="n">
        <f aca="false">G1487*G1487</f>
        <v>932.450431102614</v>
      </c>
      <c r="I1487" s="0" t="n">
        <f aca="false">1000*COUNT(Q$24:Q1487)/N$16</f>
        <v>235.597038944319</v>
      </c>
      <c r="J1487" s="0" t="n">
        <f aca="false">$F$22*H1487+$E$22*G1487+$D$22</f>
        <v>723.894080343903</v>
      </c>
      <c r="K1487" s="0" t="n">
        <f aca="false">J1487/$F$9</f>
        <v>0.379975449887183</v>
      </c>
      <c r="L1487" s="0" t="n">
        <f aca="false">K1487*M1487</f>
        <v>0.00200258770764033</v>
      </c>
      <c r="M1487" s="0" t="n">
        <f aca="false">N1487</f>
        <v>0.00527030814289425</v>
      </c>
      <c r="N1487" s="0" t="n">
        <f aca="false">3600/(B1487*N$15)</f>
        <v>0.00527030814289425</v>
      </c>
      <c r="O1487" s="0" t="n">
        <f aca="false">ROUND(A1487*P$13,0)</f>
        <v>1842033</v>
      </c>
      <c r="P1487" s="0" t="n">
        <f aca="false">O1487-O1486</f>
        <v>1318</v>
      </c>
      <c r="Q1487" s="0" t="n">
        <f aca="false">F$9*(Q$23-P$13*1000/(P1487*N$16))*P$13/SUM(P$24:P1487)</f>
        <v>776.60327123323</v>
      </c>
      <c r="R1487" s="0" t="n">
        <f aca="false">F$9*((Q$23^2 - (P$13*1000/(P1487*N$16))^2)/2)/(1000*COUNT(Q$24:Q1487)/N$16)</f>
        <v>777.323153405103</v>
      </c>
    </row>
    <row r="1488" customFormat="false" ht="13.8" hidden="false" customHeight="false" outlineLevel="0" collapsed="false">
      <c r="A1488" s="0" t="n">
        <f aca="false">SUM(M$23:M1488)</f>
        <v>7.37340215387149</v>
      </c>
      <c r="B1488" s="0" t="n">
        <f aca="false">C1488*3600/1609.344</f>
        <v>68.3027217850359</v>
      </c>
      <c r="C1488" s="0" t="n">
        <f aca="false">G1488</f>
        <v>30.5340487467824</v>
      </c>
      <c r="D1488" s="0" t="n">
        <f aca="false">(C1488+C1487)/2</f>
        <v>30.5350500406363</v>
      </c>
      <c r="E1488" s="0" t="n">
        <f aca="false">F1488*$F$9</f>
        <v>7.63028973245739</v>
      </c>
      <c r="F1488" s="0" t="n">
        <f aca="false">(C1487-C1488)/0.5</f>
        <v>0.00400517541527989</v>
      </c>
      <c r="G1488" s="0" t="n">
        <f aca="false">G1487-L1487</f>
        <v>30.5340487467824</v>
      </c>
      <c r="H1488" s="0" t="n">
        <f aca="false">G1488*G1488</f>
        <v>932.328132870887</v>
      </c>
      <c r="I1488" s="0" t="n">
        <f aca="false">1000*COUNT(Q$24:Q1488)/N$16</f>
        <v>235.757965883489</v>
      </c>
      <c r="J1488" s="0" t="n">
        <f aca="false">$F$22*H1488+$E$22*G1488+$D$22</f>
        <v>723.827224931639</v>
      </c>
      <c r="K1488" s="0" t="n">
        <f aca="false">J1488/$F$9</f>
        <v>0.379940357162926</v>
      </c>
      <c r="L1488" s="0" t="n">
        <f aca="false">K1488*M1488</f>
        <v>0.00200253408654968</v>
      </c>
      <c r="M1488" s="0" t="n">
        <f aca="false">N1488</f>
        <v>0.00527065379814587</v>
      </c>
      <c r="N1488" s="0" t="n">
        <f aca="false">3600/(B1488*N$15)</f>
        <v>0.00527065379814587</v>
      </c>
      <c r="O1488" s="0" t="n">
        <f aca="false">ROUND(A1488*P$13,0)</f>
        <v>1843351</v>
      </c>
      <c r="P1488" s="0" t="n">
        <f aca="false">O1488-O1487</f>
        <v>1318</v>
      </c>
      <c r="Q1488" s="0" t="n">
        <f aca="false">F$9*(Q$23-P$13*1000/(P1488*N$16))*P$13/SUM(P$24:P1488)</f>
        <v>776.047636482613</v>
      </c>
      <c r="R1488" s="0" t="n">
        <f aca="false">F$9*((Q$23^2 - (P$13*1000/(P1488*N$16))^2)/2)/(1000*COUNT(Q$24:Q1488)/N$16)</f>
        <v>776.792557395953</v>
      </c>
    </row>
    <row r="1489" customFormat="false" ht="13.8" hidden="false" customHeight="false" outlineLevel="0" collapsed="false">
      <c r="A1489" s="0" t="n">
        <f aca="false">SUM(M$23:M1489)</f>
        <v>7.37867315336097</v>
      </c>
      <c r="B1489" s="0" t="n">
        <f aca="false">C1489*3600/1609.344</f>
        <v>68.2982422438616</v>
      </c>
      <c r="C1489" s="0" t="n">
        <f aca="false">G1489</f>
        <v>30.5320462126959</v>
      </c>
      <c r="D1489" s="0" t="n">
        <f aca="false">(C1489+C1488)/2</f>
        <v>30.5330474797392</v>
      </c>
      <c r="E1489" s="0" t="n">
        <f aca="false">F1489*$F$9</f>
        <v>7.63008542457648</v>
      </c>
      <c r="F1489" s="0" t="n">
        <f aca="false">(C1488-C1489)/0.5</f>
        <v>0.00400506817310031</v>
      </c>
      <c r="G1489" s="0" t="n">
        <f aca="false">G1488-L1488</f>
        <v>30.5320462126959</v>
      </c>
      <c r="H1489" s="0" t="n">
        <f aca="false">G1489*G1489</f>
        <v>932.205845934198</v>
      </c>
      <c r="I1489" s="0" t="n">
        <f aca="false">1000*COUNT(Q$24:Q1489)/N$16</f>
        <v>235.918892822658</v>
      </c>
      <c r="J1489" s="0" t="n">
        <f aca="false">$F$22*H1489+$E$22*G1489+$D$22</f>
        <v>723.760375201246</v>
      </c>
      <c r="K1489" s="0" t="n">
        <f aca="false">J1489/$F$9</f>
        <v>0.379905267421111</v>
      </c>
      <c r="L1489" s="0" t="n">
        <f aca="false">K1489*M1489</f>
        <v>0.00200248047062869</v>
      </c>
      <c r="M1489" s="0" t="n">
        <f aca="false">N1489</f>
        <v>0.00527099948948328</v>
      </c>
      <c r="N1489" s="0" t="n">
        <f aca="false">3600/(B1489*N$15)</f>
        <v>0.00527099948948328</v>
      </c>
      <c r="O1489" s="0" t="n">
        <f aca="false">ROUND(A1489*P$13,0)</f>
        <v>1844668</v>
      </c>
      <c r="P1489" s="0" t="n">
        <f aca="false">O1489-O1488</f>
        <v>1317</v>
      </c>
      <c r="Q1489" s="0" t="n">
        <f aca="false">F$9*(Q$23-P$13*1000/(P1489*N$16))*P$13/SUM(P$24:P1489)</f>
        <v>769.505083504569</v>
      </c>
      <c r="R1489" s="0" t="n">
        <f aca="false">F$9*((Q$23^2 - (P$13*1000/(P1489*N$16))^2)/2)/(1000*COUNT(Q$24:Q1489)/N$16)</f>
        <v>770.547339101799</v>
      </c>
    </row>
    <row r="1490" customFormat="false" ht="13.8" hidden="false" customHeight="false" outlineLevel="0" collapsed="false">
      <c r="A1490" s="0" t="n">
        <f aca="false">SUM(M$23:M1490)</f>
        <v>7.38394449857789</v>
      </c>
      <c r="B1490" s="0" t="n">
        <f aca="false">C1490*3600/1609.344</f>
        <v>68.2937628226227</v>
      </c>
      <c r="C1490" s="0" t="n">
        <f aca="false">G1490</f>
        <v>30.5300437322253</v>
      </c>
      <c r="D1490" s="0" t="n">
        <f aca="false">(C1490+C1489)/2</f>
        <v>30.5310449724606</v>
      </c>
      <c r="E1490" s="0" t="n">
        <f aca="false">F1490*$F$9</f>
        <v>7.62988113639134</v>
      </c>
      <c r="F1490" s="0" t="n">
        <f aca="false">(C1489-C1490)/0.5</f>
        <v>0.00400496094125913</v>
      </c>
      <c r="G1490" s="0" t="n">
        <f aca="false">G1489-L1489</f>
        <v>30.5300437322253</v>
      </c>
      <c r="H1490" s="0" t="n">
        <f aca="false">G1490*G1490</f>
        <v>932.083570291587</v>
      </c>
      <c r="I1490" s="0" t="n">
        <f aca="false">1000*COUNT(Q$24:Q1490)/N$16</f>
        <v>236.079819761828</v>
      </c>
      <c r="J1490" s="0" t="n">
        <f aca="false">$F$22*H1490+$E$22*G1490+$D$22</f>
        <v>723.69353115224</v>
      </c>
      <c r="K1490" s="0" t="n">
        <f aca="false">J1490/$F$9</f>
        <v>0.379870180661483</v>
      </c>
      <c r="L1490" s="0" t="n">
        <f aca="false">K1490*M1490</f>
        <v>0.00200242685987766</v>
      </c>
      <c r="M1490" s="0" t="n">
        <f aca="false">N1490</f>
        <v>0.00527134521691266</v>
      </c>
      <c r="N1490" s="0" t="n">
        <f aca="false">3600/(B1490*N$15)</f>
        <v>0.00527134521691266</v>
      </c>
      <c r="O1490" s="0" t="n">
        <f aca="false">ROUND(A1490*P$13,0)</f>
        <v>1845986</v>
      </c>
      <c r="P1490" s="0" t="n">
        <f aca="false">O1490-O1489</f>
        <v>1318</v>
      </c>
      <c r="Q1490" s="0" t="n">
        <f aca="false">F$9*(Q$23-P$13*1000/(P1490*N$16))*P$13/SUM(P$24:P1490)</f>
        <v>774.939168876</v>
      </c>
      <c r="R1490" s="0" t="n">
        <f aca="false">F$9*((Q$23^2 - (P$13*1000/(P1490*N$16))^2)/2)/(1000*COUNT(Q$24:Q1490)/N$16)</f>
        <v>775.733535504479</v>
      </c>
    </row>
    <row r="1491" customFormat="false" ht="13.8" hidden="false" customHeight="false" outlineLevel="0" collapsed="false">
      <c r="A1491" s="0" t="n">
        <f aca="false">SUM(M$23:M1491)</f>
        <v>7.38921618955833</v>
      </c>
      <c r="B1491" s="0" t="n">
        <f aca="false">C1491*3600/1609.344</f>
        <v>68.2892835213077</v>
      </c>
      <c r="C1491" s="0" t="n">
        <f aca="false">G1491</f>
        <v>30.5280413053654</v>
      </c>
      <c r="D1491" s="0" t="n">
        <f aca="false">(C1491+C1490)/2</f>
        <v>30.5290425187953</v>
      </c>
      <c r="E1491" s="0" t="n">
        <f aca="false">F1491*$F$9</f>
        <v>7.62967686790195</v>
      </c>
      <c r="F1491" s="0" t="n">
        <f aca="false">(C1490-C1491)/0.5</f>
        <v>0.00400485371975634</v>
      </c>
      <c r="G1491" s="0" t="n">
        <f aca="false">G1490-L1490</f>
        <v>30.5280413053654</v>
      </c>
      <c r="H1491" s="0" t="n">
        <f aca="false">G1491*G1491</f>
        <v>931.961305942095</v>
      </c>
      <c r="I1491" s="0" t="n">
        <f aca="false">1000*COUNT(Q$24:Q1491)/N$16</f>
        <v>236.240746700998</v>
      </c>
      <c r="J1491" s="0" t="n">
        <f aca="false">$F$22*H1491+$E$22*G1491+$D$22</f>
        <v>723.626692784135</v>
      </c>
      <c r="K1491" s="0" t="n">
        <f aca="false">J1491/$F$9</f>
        <v>0.379835096883787</v>
      </c>
      <c r="L1491" s="0" t="n">
        <f aca="false">K1491*M1491</f>
        <v>0.00200237325429688</v>
      </c>
      <c r="M1491" s="0" t="n">
        <f aca="false">N1491</f>
        <v>0.00527169098044018</v>
      </c>
      <c r="N1491" s="0" t="n">
        <f aca="false">3600/(B1491*N$15)</f>
        <v>0.00527169098044018</v>
      </c>
      <c r="O1491" s="0" t="n">
        <f aca="false">ROUND(A1491*P$13,0)</f>
        <v>1847304</v>
      </c>
      <c r="P1491" s="0" t="n">
        <f aca="false">O1491-O1490</f>
        <v>1318</v>
      </c>
      <c r="Q1491" s="0" t="n">
        <f aca="false">F$9*(Q$23-P$13*1000/(P1491*N$16))*P$13/SUM(P$24:P1491)</f>
        <v>774.38591194975</v>
      </c>
      <c r="R1491" s="0" t="n">
        <f aca="false">F$9*((Q$23^2 - (P$13*1000/(P1491*N$16))^2)/2)/(1000*COUNT(Q$24:Q1491)/N$16)</f>
        <v>775.20510666558</v>
      </c>
    </row>
    <row r="1492" customFormat="false" ht="13.8" hidden="false" customHeight="false" outlineLevel="0" collapsed="false">
      <c r="A1492" s="0" t="n">
        <f aca="false">SUM(M$23:M1492)</f>
        <v>7.3944882263384</v>
      </c>
      <c r="B1492" s="0" t="n">
        <f aca="false">C1492*3600/1609.344</f>
        <v>68.2848043399049</v>
      </c>
      <c r="C1492" s="0" t="n">
        <f aca="false">G1492</f>
        <v>30.5260389321111</v>
      </c>
      <c r="D1492" s="0" t="n">
        <f aca="false">(C1492+C1491)/2</f>
        <v>30.5270401187382</v>
      </c>
      <c r="E1492" s="0" t="n">
        <f aca="false">F1492*$F$9</f>
        <v>7.62947261910831</v>
      </c>
      <c r="F1492" s="0" t="n">
        <f aca="false">(C1491-C1492)/0.5</f>
        <v>0.00400474650859195</v>
      </c>
      <c r="G1492" s="0" t="n">
        <f aca="false">G1491-L1491</f>
        <v>30.5260389321111</v>
      </c>
      <c r="H1492" s="0" t="n">
        <f aca="false">G1492*G1492</f>
        <v>931.839052884762</v>
      </c>
      <c r="I1492" s="0" t="n">
        <f aca="false">1000*COUNT(Q$24:Q1492)/N$16</f>
        <v>236.401673640167</v>
      </c>
      <c r="J1492" s="0" t="n">
        <f aca="false">$F$22*H1492+$E$22*G1492+$D$22</f>
        <v>723.559860096446</v>
      </c>
      <c r="K1492" s="0" t="n">
        <f aca="false">J1492/$F$9</f>
        <v>0.379800016087768</v>
      </c>
      <c r="L1492" s="0" t="n">
        <f aca="false">K1492*M1492</f>
        <v>0.00200231965388666</v>
      </c>
      <c r="M1492" s="0" t="n">
        <f aca="false">N1492</f>
        <v>0.00527203678007202</v>
      </c>
      <c r="N1492" s="0" t="n">
        <f aca="false">3600/(B1492*N$15)</f>
        <v>0.00527203678007202</v>
      </c>
      <c r="O1492" s="0" t="n">
        <f aca="false">ROUND(A1492*P$13,0)</f>
        <v>1848622</v>
      </c>
      <c r="P1492" s="0" t="n">
        <f aca="false">O1492-O1491</f>
        <v>1318</v>
      </c>
      <c r="Q1492" s="0" t="n">
        <f aca="false">F$9*(Q$23-P$13*1000/(P1492*N$16))*P$13/SUM(P$24:P1492)</f>
        <v>773.833444439917</v>
      </c>
      <c r="R1492" s="0" t="n">
        <f aca="false">F$9*((Q$23^2 - (P$13*1000/(P1492*N$16))^2)/2)/(1000*COUNT(Q$24:Q1492)/N$16)</f>
        <v>774.677397266897</v>
      </c>
    </row>
    <row r="1493" customFormat="false" ht="13.8" hidden="false" customHeight="false" outlineLevel="0" collapsed="false">
      <c r="A1493" s="0" t="n">
        <f aca="false">SUM(M$23:M1493)</f>
        <v>7.39976060895421</v>
      </c>
      <c r="B1493" s="0" t="n">
        <f aca="false">C1493*3600/1609.344</f>
        <v>68.2803252784028</v>
      </c>
      <c r="C1493" s="0" t="n">
        <f aca="false">G1493</f>
        <v>30.5240366124572</v>
      </c>
      <c r="D1493" s="0" t="n">
        <f aca="false">(C1493+C1492)/2</f>
        <v>30.5250377722842</v>
      </c>
      <c r="E1493" s="0" t="n">
        <f aca="false">F1493*$F$9</f>
        <v>7.62926839002398</v>
      </c>
      <c r="F1493" s="0" t="n">
        <f aca="false">(C1492-C1493)/0.5</f>
        <v>0.00400463930777306</v>
      </c>
      <c r="G1493" s="0" t="n">
        <f aca="false">G1492-L1492</f>
        <v>30.5240366124572</v>
      </c>
      <c r="H1493" s="0" t="n">
        <f aca="false">G1493*G1493</f>
        <v>931.716811118628</v>
      </c>
      <c r="I1493" s="0" t="n">
        <f aca="false">1000*COUNT(Q$24:Q1493)/N$16</f>
        <v>236.562600579337</v>
      </c>
      <c r="J1493" s="0" t="n">
        <f aca="false">$F$22*H1493+$E$22*G1493+$D$22</f>
        <v>723.493033088688</v>
      </c>
      <c r="K1493" s="0" t="n">
        <f aca="false">J1493/$F$9</f>
        <v>0.379764938273172</v>
      </c>
      <c r="L1493" s="0" t="n">
        <f aca="false">K1493*M1493</f>
        <v>0.00200226605864728</v>
      </c>
      <c r="M1493" s="0" t="n">
        <f aca="false">N1493</f>
        <v>0.00527238261581435</v>
      </c>
      <c r="N1493" s="0" t="n">
        <f aca="false">3600/(B1493*N$15)</f>
        <v>0.00527238261581435</v>
      </c>
      <c r="O1493" s="0" t="n">
        <f aca="false">ROUND(A1493*P$13,0)</f>
        <v>1849940</v>
      </c>
      <c r="P1493" s="0" t="n">
        <f aca="false">O1493-O1492</f>
        <v>1318</v>
      </c>
      <c r="Q1493" s="0" t="n">
        <f aca="false">F$9*(Q$23-P$13*1000/(P1493*N$16))*P$13/SUM(P$24:P1493)</f>
        <v>773.281764658135</v>
      </c>
      <c r="R1493" s="0" t="n">
        <f aca="false">F$9*((Q$23^2 - (P$13*1000/(P1493*N$16))^2)/2)/(1000*COUNT(Q$24:Q1493)/N$16)</f>
        <v>774.150405840184</v>
      </c>
    </row>
    <row r="1494" customFormat="false" ht="13.8" hidden="false" customHeight="false" outlineLevel="0" collapsed="false">
      <c r="A1494" s="0" t="n">
        <f aca="false">SUM(M$23:M1494)</f>
        <v>7.40503333744189</v>
      </c>
      <c r="B1494" s="0" t="n">
        <f aca="false">C1494*3600/1609.344</f>
        <v>68.2758463367899</v>
      </c>
      <c r="C1494" s="0" t="n">
        <f aca="false">G1494</f>
        <v>30.5220343463986</v>
      </c>
      <c r="D1494" s="0" t="n">
        <f aca="false">(C1494+C1493)/2</f>
        <v>30.5230354794279</v>
      </c>
      <c r="E1494" s="0" t="n">
        <f aca="false">F1494*$F$9</f>
        <v>7.6290641806354</v>
      </c>
      <c r="F1494" s="0" t="n">
        <f aca="false">(C1493-C1494)/0.5</f>
        <v>0.00400453211729257</v>
      </c>
      <c r="G1494" s="0" t="n">
        <f aca="false">G1493-L1493</f>
        <v>30.5220343463986</v>
      </c>
      <c r="H1494" s="0" t="n">
        <f aca="false">G1494*G1494</f>
        <v>931.594580642733</v>
      </c>
      <c r="I1494" s="0" t="n">
        <f aca="false">1000*COUNT(Q$24:Q1494)/N$16</f>
        <v>236.723527518507</v>
      </c>
      <c r="J1494" s="0" t="n">
        <f aca="false">$F$22*H1494+$E$22*G1494+$D$22</f>
        <v>723.426211760377</v>
      </c>
      <c r="K1494" s="0" t="n">
        <f aca="false">J1494/$F$9</f>
        <v>0.379729863439744</v>
      </c>
      <c r="L1494" s="0" t="n">
        <f aca="false">K1494*M1494</f>
        <v>0.00200221246857905</v>
      </c>
      <c r="M1494" s="0" t="n">
        <f aca="false">N1494</f>
        <v>0.00527272848767335</v>
      </c>
      <c r="N1494" s="0" t="n">
        <f aca="false">3600/(B1494*N$15)</f>
        <v>0.00527272848767335</v>
      </c>
      <c r="O1494" s="0" t="n">
        <f aca="false">ROUND(A1494*P$13,0)</f>
        <v>1851258</v>
      </c>
      <c r="P1494" s="0" t="n">
        <f aca="false">O1494-O1493</f>
        <v>1318</v>
      </c>
      <c r="Q1494" s="0" t="n">
        <f aca="false">F$9*(Q$23-P$13*1000/(P1494*N$16))*P$13/SUM(P$24:P1494)</f>
        <v>772.730870920848</v>
      </c>
      <c r="R1494" s="0" t="n">
        <f aca="false">F$9*((Q$23^2 - (P$13*1000/(P1494*N$16))^2)/2)/(1000*COUNT(Q$24:Q1494)/N$16)</f>
        <v>773.62413092119</v>
      </c>
    </row>
    <row r="1495" customFormat="false" ht="13.8" hidden="false" customHeight="false" outlineLevel="0" collapsed="false">
      <c r="A1495" s="0" t="n">
        <f aca="false">SUM(M$23:M1495)</f>
        <v>7.41030641183754</v>
      </c>
      <c r="B1495" s="0" t="n">
        <f aca="false">C1495*3600/1609.344</f>
        <v>68.2713675150545</v>
      </c>
      <c r="C1495" s="0" t="n">
        <f aca="false">G1495</f>
        <v>30.52003213393</v>
      </c>
      <c r="D1495" s="0" t="n">
        <f aca="false">(C1495+C1494)/2</f>
        <v>30.5210332401643</v>
      </c>
      <c r="E1495" s="0" t="n">
        <f aca="false">F1495*$F$9</f>
        <v>7.62885999095611</v>
      </c>
      <c r="F1495" s="0" t="n">
        <f aca="false">(C1494-C1495)/0.5</f>
        <v>0.00400442493715758</v>
      </c>
      <c r="G1495" s="0" t="n">
        <f aca="false">G1494-L1494</f>
        <v>30.52003213393</v>
      </c>
      <c r="H1495" s="0" t="n">
        <f aca="false">G1495*G1495</f>
        <v>931.472361456119</v>
      </c>
      <c r="I1495" s="0" t="n">
        <f aca="false">1000*COUNT(Q$24:Q1495)/N$16</f>
        <v>236.884454457676</v>
      </c>
      <c r="J1495" s="0" t="n">
        <f aca="false">$F$22*H1495+$E$22*G1495+$D$22</f>
        <v>723.359396111026</v>
      </c>
      <c r="K1495" s="0" t="n">
        <f aca="false">J1495/$F$9</f>
        <v>0.379694791587231</v>
      </c>
      <c r="L1495" s="0" t="n">
        <f aca="false">K1495*M1495</f>
        <v>0.00200215888368226</v>
      </c>
      <c r="M1495" s="0" t="n">
        <f aca="false">N1495</f>
        <v>0.0052730743956552</v>
      </c>
      <c r="N1495" s="0" t="n">
        <f aca="false">3600/(B1495*N$15)</f>
        <v>0.0052730743956552</v>
      </c>
      <c r="O1495" s="0" t="n">
        <f aca="false">ROUND(A1495*P$13,0)</f>
        <v>1852577</v>
      </c>
      <c r="P1495" s="0" t="n">
        <f aca="false">O1495-O1494</f>
        <v>1319</v>
      </c>
      <c r="Q1495" s="0" t="n">
        <f aca="false">F$9*(Q$23-P$13*1000/(P1495*N$16))*P$13/SUM(P$24:P1495)</f>
        <v>778.133855813581</v>
      </c>
      <c r="R1495" s="0" t="n">
        <f aca="false">F$9*((Q$23^2 - (P$13*1000/(P1495*N$16))^2)/2)/(1000*COUNT(Q$24:Q1495)/N$16)</f>
        <v>778.777679579162</v>
      </c>
    </row>
    <row r="1496" customFormat="false" ht="13.8" hidden="false" customHeight="false" outlineLevel="0" collapsed="false">
      <c r="A1496" s="0" t="n">
        <f aca="false">SUM(M$23:M1496)</f>
        <v>7.41557983217731</v>
      </c>
      <c r="B1496" s="0" t="n">
        <f aca="false">C1496*3600/1609.344</f>
        <v>68.2668888131852</v>
      </c>
      <c r="C1496" s="0" t="n">
        <f aca="false">G1496</f>
        <v>30.5180299750463</v>
      </c>
      <c r="D1496" s="0" t="n">
        <f aca="false">(C1496+C1495)/2</f>
        <v>30.5190310544881</v>
      </c>
      <c r="E1496" s="0" t="n">
        <f aca="false">F1496*$F$9</f>
        <v>7.62865582097258</v>
      </c>
      <c r="F1496" s="0" t="n">
        <f aca="false">(C1495-C1496)/0.5</f>
        <v>0.00400431776736099</v>
      </c>
      <c r="G1496" s="0" t="n">
        <f aca="false">G1495-L1495</f>
        <v>30.5180299750463</v>
      </c>
      <c r="H1496" s="0" t="n">
        <f aca="false">G1496*G1496</f>
        <v>931.350153557825</v>
      </c>
      <c r="I1496" s="0" t="n">
        <f aca="false">1000*COUNT(Q$24:Q1496)/N$16</f>
        <v>237.045381396846</v>
      </c>
      <c r="J1496" s="0" t="n">
        <f aca="false">$F$22*H1496+$E$22*G1496+$D$22</f>
        <v>723.292586140152</v>
      </c>
      <c r="K1496" s="0" t="n">
        <f aca="false">J1496/$F$9</f>
        <v>0.379659722715376</v>
      </c>
      <c r="L1496" s="0" t="n">
        <f aca="false">K1496*M1496</f>
        <v>0.00200210530395721</v>
      </c>
      <c r="M1496" s="0" t="n">
        <f aca="false">N1496</f>
        <v>0.00527342033976608</v>
      </c>
      <c r="N1496" s="0" t="n">
        <f aca="false">3600/(B1496*N$15)</f>
        <v>0.00527342033976608</v>
      </c>
      <c r="O1496" s="0" t="n">
        <f aca="false">ROUND(A1496*P$13,0)</f>
        <v>1853895</v>
      </c>
      <c r="P1496" s="0" t="n">
        <f aca="false">O1496-O1495</f>
        <v>1318</v>
      </c>
      <c r="Q1496" s="0" t="n">
        <f aca="false">F$9*(Q$23-P$13*1000/(P1496*N$16))*P$13/SUM(P$24:P1496)</f>
        <v>771.631018378136</v>
      </c>
      <c r="R1496" s="0" t="n">
        <f aca="false">F$9*((Q$23^2 - (P$13*1000/(P1496*N$16))^2)/2)/(1000*COUNT(Q$24:Q1496)/N$16)</f>
        <v>772.573724769227</v>
      </c>
    </row>
    <row r="1497" customFormat="false" ht="13.8" hidden="false" customHeight="false" outlineLevel="0" collapsed="false">
      <c r="A1497" s="0" t="n">
        <f aca="false">SUM(M$23:M1497)</f>
        <v>7.42085359849732</v>
      </c>
      <c r="B1497" s="0" t="n">
        <f aca="false">C1497*3600/1609.344</f>
        <v>68.2624102311702</v>
      </c>
      <c r="C1497" s="0" t="n">
        <f aca="false">G1497</f>
        <v>30.5160278697423</v>
      </c>
      <c r="D1497" s="0" t="n">
        <f aca="false">(C1497+C1496)/2</f>
        <v>30.5170289223943</v>
      </c>
      <c r="E1497" s="0" t="n">
        <f aca="false">F1497*$F$9</f>
        <v>7.62845167071188</v>
      </c>
      <c r="F1497" s="0" t="n">
        <f aca="false">(C1496-C1497)/0.5</f>
        <v>0.004004210607917</v>
      </c>
      <c r="G1497" s="0" t="n">
        <f aca="false">G1496-L1496</f>
        <v>30.5160278697423</v>
      </c>
      <c r="H1497" s="0" t="n">
        <f aca="false">G1497*G1497</f>
        <v>931.227956946891</v>
      </c>
      <c r="I1497" s="0" t="n">
        <f aca="false">1000*COUNT(Q$24:Q1497)/N$16</f>
        <v>237.206308336015</v>
      </c>
      <c r="J1497" s="0" t="n">
        <f aca="false">$F$22*H1497+$E$22*G1497+$D$22</f>
        <v>723.225781847268</v>
      </c>
      <c r="K1497" s="0" t="n">
        <f aca="false">J1497/$F$9</f>
        <v>0.379624656823926</v>
      </c>
      <c r="L1497" s="0" t="n">
        <f aca="false">K1497*M1497</f>
        <v>0.0020020517294042</v>
      </c>
      <c r="M1497" s="0" t="n">
        <f aca="false">N1497</f>
        <v>0.00527376632001217</v>
      </c>
      <c r="N1497" s="0" t="n">
        <f aca="false">3600/(B1497*N$15)</f>
        <v>0.00527376632001217</v>
      </c>
      <c r="O1497" s="0" t="n">
        <f aca="false">ROUND(A1497*P$13,0)</f>
        <v>1855213</v>
      </c>
      <c r="P1497" s="0" t="n">
        <f aca="false">O1497-O1496</f>
        <v>1318</v>
      </c>
      <c r="Q1497" s="0" t="n">
        <f aca="false">F$9*(Q$23-P$13*1000/(P1497*N$16))*P$13/SUM(P$24:P1497)</f>
        <v>771.082473312798</v>
      </c>
      <c r="R1497" s="0" t="n">
        <f aca="false">F$9*((Q$23^2 - (P$13*1000/(P1497*N$16))^2)/2)/(1000*COUNT(Q$24:Q1497)/N$16)</f>
        <v>772.049590627592</v>
      </c>
    </row>
    <row r="1498" customFormat="false" ht="13.8" hidden="false" customHeight="false" outlineLevel="0" collapsed="false">
      <c r="A1498" s="0" t="n">
        <f aca="false">SUM(M$23:M1498)</f>
        <v>7.42612771083372</v>
      </c>
      <c r="B1498" s="0" t="n">
        <f aca="false">C1498*3600/1609.344</f>
        <v>68.2579317689982</v>
      </c>
      <c r="C1498" s="0" t="n">
        <f aca="false">G1498</f>
        <v>30.5140258180129</v>
      </c>
      <c r="D1498" s="0" t="n">
        <f aca="false">(C1498+C1497)/2</f>
        <v>30.5150268438776</v>
      </c>
      <c r="E1498" s="0" t="n">
        <f aca="false">F1498*$F$9</f>
        <v>7.62824754014694</v>
      </c>
      <c r="F1498" s="0" t="n">
        <f aca="false">(C1497-C1498)/0.5</f>
        <v>0.00400410345881141</v>
      </c>
      <c r="G1498" s="0" t="n">
        <f aca="false">G1497-L1497</f>
        <v>30.5140258180129</v>
      </c>
      <c r="H1498" s="0" t="n">
        <f aca="false">G1498*G1498</f>
        <v>931.10577162236</v>
      </c>
      <c r="I1498" s="0" t="n">
        <f aca="false">1000*COUNT(Q$24:Q1498)/N$16</f>
        <v>237.367235275185</v>
      </c>
      <c r="J1498" s="0" t="n">
        <f aca="false">$F$22*H1498+$E$22*G1498+$D$22</f>
        <v>723.158983231891</v>
      </c>
      <c r="K1498" s="0" t="n">
        <f aca="false">J1498/$F$9</f>
        <v>0.379589593912625</v>
      </c>
      <c r="L1498" s="0" t="n">
        <f aca="false">K1498*M1498</f>
        <v>0.00200199816002352</v>
      </c>
      <c r="M1498" s="0" t="n">
        <f aca="false">N1498</f>
        <v>0.00527411233639967</v>
      </c>
      <c r="N1498" s="0" t="n">
        <f aca="false">3600/(B1498*N$15)</f>
        <v>0.00527411233639967</v>
      </c>
      <c r="O1498" s="0" t="n">
        <f aca="false">ROUND(A1498*P$13,0)</f>
        <v>1856532</v>
      </c>
      <c r="P1498" s="0" t="n">
        <f aca="false">O1498-O1497</f>
        <v>1319</v>
      </c>
      <c r="Q1498" s="0" t="n">
        <f aca="false">F$9*(Q$23-P$13*1000/(P1498*N$16))*P$13/SUM(P$24:P1498)</f>
        <v>776.475112580703</v>
      </c>
      <c r="R1498" s="0" t="n">
        <f aca="false">F$9*((Q$23^2 - (P$13*1000/(P1498*N$16))^2)/2)/(1000*COUNT(Q$24:Q1498)/N$16)</f>
        <v>777.193724976628</v>
      </c>
    </row>
    <row r="1499" customFormat="false" ht="13.8" hidden="false" customHeight="false" outlineLevel="0" collapsed="false">
      <c r="A1499" s="0" t="n">
        <f aca="false">SUM(M$23:M1499)</f>
        <v>7.43140216922266</v>
      </c>
      <c r="B1499" s="0" t="n">
        <f aca="false">C1499*3600/1609.344</f>
        <v>68.2534534266574</v>
      </c>
      <c r="C1499" s="0" t="n">
        <f aca="false">G1499</f>
        <v>30.5120238198529</v>
      </c>
      <c r="D1499" s="0" t="n">
        <f aca="false">(C1499+C1498)/2</f>
        <v>30.5130248189329</v>
      </c>
      <c r="E1499" s="0" t="n">
        <f aca="false">F1499*$F$9</f>
        <v>7.62804342927775</v>
      </c>
      <c r="F1499" s="0" t="n">
        <f aca="false">(C1498-C1499)/0.5</f>
        <v>0.00400399632004422</v>
      </c>
      <c r="G1499" s="0" t="n">
        <f aca="false">G1498-L1498</f>
        <v>30.5120238198529</v>
      </c>
      <c r="H1499" s="0" t="n">
        <f aca="false">G1499*G1499</f>
        <v>930.983597583272</v>
      </c>
      <c r="I1499" s="0" t="n">
        <f aca="false">1000*COUNT(Q$24:Q1499)/N$16</f>
        <v>237.528162214355</v>
      </c>
      <c r="J1499" s="0" t="n">
        <f aca="false">$F$22*H1499+$E$22*G1499+$D$22</f>
        <v>723.092190293535</v>
      </c>
      <c r="K1499" s="0" t="n">
        <f aca="false">J1499/$F$9</f>
        <v>0.379554533981221</v>
      </c>
      <c r="L1499" s="0" t="n">
        <f aca="false">K1499*M1499</f>
        <v>0.00200194459581547</v>
      </c>
      <c r="M1499" s="0" t="n">
        <f aca="false">N1499</f>
        <v>0.00527445838893475</v>
      </c>
      <c r="N1499" s="0" t="n">
        <f aca="false">3600/(B1499*N$15)</f>
        <v>0.00527445838893475</v>
      </c>
      <c r="O1499" s="0" t="n">
        <f aca="false">ROUND(A1499*P$13,0)</f>
        <v>1857851</v>
      </c>
      <c r="P1499" s="0" t="n">
        <f aca="false">O1499-O1498</f>
        <v>1319</v>
      </c>
      <c r="Q1499" s="0" t="n">
        <f aca="false">F$9*(Q$23-P$13*1000/(P1499*N$16))*P$13/SUM(P$24:P1499)</f>
        <v>775.923489969079</v>
      </c>
      <c r="R1499" s="0" t="n">
        <f aca="false">F$9*((Q$23^2 - (P$13*1000/(P1499*N$16))^2)/2)/(1000*COUNT(Q$24:Q1499)/N$16)</f>
        <v>776.667170962416</v>
      </c>
    </row>
    <row r="1500" customFormat="false" ht="13.8" hidden="false" customHeight="false" outlineLevel="0" collapsed="false">
      <c r="A1500" s="0" t="n">
        <f aca="false">SUM(M$23:M1500)</f>
        <v>7.43667697370028</v>
      </c>
      <c r="B1500" s="0" t="n">
        <f aca="false">C1500*3600/1609.344</f>
        <v>68.2489752041363</v>
      </c>
      <c r="C1500" s="0" t="n">
        <f aca="false">G1500</f>
        <v>30.5100218752571</v>
      </c>
      <c r="D1500" s="0" t="n">
        <f aca="false">(C1500+C1499)/2</f>
        <v>30.511022847555</v>
      </c>
      <c r="E1500" s="0" t="n">
        <f aca="false">F1500*$F$9</f>
        <v>7.6278393381314</v>
      </c>
      <c r="F1500" s="0" t="n">
        <f aca="false">(C1499-C1500)/0.5</f>
        <v>0.00400388919162964</v>
      </c>
      <c r="G1500" s="0" t="n">
        <f aca="false">G1499-L1499</f>
        <v>30.5100218752571</v>
      </c>
      <c r="H1500" s="0" t="n">
        <f aca="false">G1500*G1500</f>
        <v>930.861434828667</v>
      </c>
      <c r="I1500" s="0" t="n">
        <f aca="false">1000*COUNT(Q$24:Q1500)/N$16</f>
        <v>237.689089153524</v>
      </c>
      <c r="J1500" s="0" t="n">
        <f aca="false">$F$22*H1500+$E$22*G1500+$D$22</f>
        <v>723.025403031716</v>
      </c>
      <c r="K1500" s="0" t="n">
        <f aca="false">J1500/$F$9</f>
        <v>0.379519477029458</v>
      </c>
      <c r="L1500" s="0" t="n">
        <f aca="false">K1500*M1500</f>
        <v>0.00200189103678035</v>
      </c>
      <c r="M1500" s="0" t="n">
        <f aca="false">N1500</f>
        <v>0.0052748044776236</v>
      </c>
      <c r="N1500" s="0" t="n">
        <f aca="false">3600/(B1500*N$15)</f>
        <v>0.0052748044776236</v>
      </c>
      <c r="O1500" s="0" t="n">
        <f aca="false">ROUND(A1500*P$13,0)</f>
        <v>1859169</v>
      </c>
      <c r="P1500" s="0" t="n">
        <f aca="false">O1500-O1499</f>
        <v>1318</v>
      </c>
      <c r="Q1500" s="0" t="n">
        <f aca="false">F$9*(Q$23-P$13*1000/(P1500*N$16))*P$13/SUM(P$24:P1500)</f>
        <v>769.440679362294</v>
      </c>
      <c r="R1500" s="0" t="n">
        <f aca="false">F$9*((Q$23^2 - (P$13*1000/(P1500*N$16))^2)/2)/(1000*COUNT(Q$24:Q1500)/N$16)</f>
        <v>770.4814465708</v>
      </c>
    </row>
    <row r="1501" customFormat="false" ht="13.8" hidden="false" customHeight="false" outlineLevel="0" collapsed="false">
      <c r="A1501" s="0" t="n">
        <f aca="false">SUM(M$23:M1501)</f>
        <v>7.44195212430275</v>
      </c>
      <c r="B1501" s="0" t="n">
        <f aca="false">C1501*3600/1609.344</f>
        <v>68.2444971014234</v>
      </c>
      <c r="C1501" s="0" t="n">
        <f aca="false">G1501</f>
        <v>30.5080199842203</v>
      </c>
      <c r="D1501" s="0" t="n">
        <f aca="false">(C1501+C1500)/2</f>
        <v>30.5090209297387</v>
      </c>
      <c r="E1501" s="0" t="n">
        <f aca="false">F1501*$F$9</f>
        <v>7.62763526669434</v>
      </c>
      <c r="F1501" s="0" t="n">
        <f aca="false">(C1500-C1501)/0.5</f>
        <v>0.00400378207356056</v>
      </c>
      <c r="G1501" s="0" t="n">
        <f aca="false">G1500-L1500</f>
        <v>30.5080199842203</v>
      </c>
      <c r="H1501" s="0" t="n">
        <f aca="false">G1501*G1501</f>
        <v>930.739283357586</v>
      </c>
      <c r="I1501" s="0" t="n">
        <f aca="false">1000*COUNT(Q$24:Q1501)/N$16</f>
        <v>237.850016092694</v>
      </c>
      <c r="J1501" s="0" t="n">
        <f aca="false">$F$22*H1501+$E$22*G1501+$D$22</f>
        <v>722.958621445949</v>
      </c>
      <c r="K1501" s="0" t="n">
        <f aca="false">J1501/$F$9</f>
        <v>0.379484423057081</v>
      </c>
      <c r="L1501" s="0" t="n">
        <f aca="false">K1501*M1501</f>
        <v>0.00200183748291845</v>
      </c>
      <c r="M1501" s="0" t="n">
        <f aca="false">N1501</f>
        <v>0.00527515060247241</v>
      </c>
      <c r="N1501" s="0" t="n">
        <f aca="false">3600/(B1501*N$15)</f>
        <v>0.00527515060247241</v>
      </c>
      <c r="O1501" s="0" t="n">
        <f aca="false">ROUND(A1501*P$13,0)</f>
        <v>1860488</v>
      </c>
      <c r="P1501" s="0" t="n">
        <f aca="false">O1501-O1500</f>
        <v>1319</v>
      </c>
      <c r="Q1501" s="0" t="n">
        <f aca="false">F$9*(Q$23-P$13*1000/(P1501*N$16))*P$13/SUM(P$24:P1501)</f>
        <v>774.823009439409</v>
      </c>
      <c r="R1501" s="0" t="n">
        <f aca="false">F$9*((Q$23^2 - (P$13*1000/(P1501*N$16))^2)/2)/(1000*COUNT(Q$24:Q1501)/N$16)</f>
        <v>775.616200501032</v>
      </c>
    </row>
    <row r="1502" customFormat="false" ht="13.8" hidden="false" customHeight="false" outlineLevel="0" collapsed="false">
      <c r="A1502" s="0" t="n">
        <f aca="false">SUM(M$23:M1502)</f>
        <v>7.44722762106624</v>
      </c>
      <c r="B1502" s="0" t="n">
        <f aca="false">C1502*3600/1609.344</f>
        <v>68.2400191185071</v>
      </c>
      <c r="C1502" s="0" t="n">
        <f aca="false">G1502</f>
        <v>30.5060181467374</v>
      </c>
      <c r="D1502" s="0" t="n">
        <f aca="false">(C1502+C1501)/2</f>
        <v>30.5070190654789</v>
      </c>
      <c r="E1502" s="0" t="n">
        <f aca="false">F1502*$F$9</f>
        <v>7.62743121496657</v>
      </c>
      <c r="F1502" s="0" t="n">
        <f aca="false">(C1501-C1502)/0.5</f>
        <v>0.00400367496583698</v>
      </c>
      <c r="G1502" s="0" t="n">
        <f aca="false">G1501-L1501</f>
        <v>30.5060181467374</v>
      </c>
      <c r="H1502" s="0" t="n">
        <f aca="false">G1502*G1502</f>
        <v>930.617143169072</v>
      </c>
      <c r="I1502" s="0" t="n">
        <f aca="false">1000*COUNT(Q$24:Q1502)/N$16</f>
        <v>238.010943031864</v>
      </c>
      <c r="J1502" s="0" t="n">
        <f aca="false">$F$22*H1502+$E$22*G1502+$D$22</f>
        <v>722.891845535749</v>
      </c>
      <c r="K1502" s="0" t="n">
        <f aca="false">J1502/$F$9</f>
        <v>0.379449372063836</v>
      </c>
      <c r="L1502" s="0" t="n">
        <f aca="false">K1502*M1502</f>
        <v>0.00200178393423008</v>
      </c>
      <c r="M1502" s="0" t="n">
        <f aca="false">N1502</f>
        <v>0.00527549676348737</v>
      </c>
      <c r="N1502" s="0" t="n">
        <f aca="false">3600/(B1502*N$15)</f>
        <v>0.00527549676348737</v>
      </c>
      <c r="O1502" s="0" t="n">
        <f aca="false">ROUND(A1502*P$13,0)</f>
        <v>1861807</v>
      </c>
      <c r="P1502" s="0" t="n">
        <f aca="false">O1502-O1501</f>
        <v>1319</v>
      </c>
      <c r="Q1502" s="0" t="n">
        <f aca="false">F$9*(Q$23-P$13*1000/(P1502*N$16))*P$13/SUM(P$24:P1502)</f>
        <v>774.273730870936</v>
      </c>
      <c r="R1502" s="0" t="n">
        <f aca="false">F$9*((Q$23^2 - (P$13*1000/(P1502*N$16))^2)/2)/(1000*COUNT(Q$24:Q1502)/N$16)</f>
        <v>775.091781163303</v>
      </c>
    </row>
    <row r="1503" customFormat="false" ht="13.8" hidden="false" customHeight="false" outlineLevel="0" collapsed="false">
      <c r="A1503" s="0" t="n">
        <f aca="false">SUM(M$23:M1503)</f>
        <v>7.45250346402691</v>
      </c>
      <c r="B1503" s="0" t="n">
        <f aca="false">C1503*3600/1609.344</f>
        <v>68.2355412553757</v>
      </c>
      <c r="C1503" s="0" t="n">
        <f aca="false">G1503</f>
        <v>30.5040163628032</v>
      </c>
      <c r="D1503" s="0" t="n">
        <f aca="false">(C1503+C1502)/2</f>
        <v>30.5050172547703</v>
      </c>
      <c r="E1503" s="0" t="n">
        <f aca="false">F1503*$F$9</f>
        <v>7.6272271829481</v>
      </c>
      <c r="F1503" s="0" t="n">
        <f aca="false">(C1502-C1503)/0.5</f>
        <v>0.0040035678684589</v>
      </c>
      <c r="G1503" s="0" t="n">
        <f aca="false">G1502-L1502</f>
        <v>30.5040163628032</v>
      </c>
      <c r="H1503" s="0" t="n">
        <f aca="false">G1503*G1503</f>
        <v>930.495014262164</v>
      </c>
      <c r="I1503" s="0" t="n">
        <f aca="false">1000*COUNT(Q$24:Q1503)/N$16</f>
        <v>238.171869971033</v>
      </c>
      <c r="J1503" s="0" t="n">
        <f aca="false">$F$22*H1503+$E$22*G1503+$D$22</f>
        <v>722.825075300632</v>
      </c>
      <c r="K1503" s="0" t="n">
        <f aca="false">J1503/$F$9</f>
        <v>0.37941432404947</v>
      </c>
      <c r="L1503" s="0" t="n">
        <f aca="false">K1503*M1503</f>
        <v>0.00200173039071553</v>
      </c>
      <c r="M1503" s="0" t="n">
        <f aca="false">N1503</f>
        <v>0.00527584296067467</v>
      </c>
      <c r="N1503" s="0" t="n">
        <f aca="false">3600/(B1503*N$15)</f>
        <v>0.00527584296067467</v>
      </c>
      <c r="O1503" s="0" t="n">
        <f aca="false">ROUND(A1503*P$13,0)</f>
        <v>1863126</v>
      </c>
      <c r="P1503" s="0" t="n">
        <f aca="false">O1503-O1502</f>
        <v>1319</v>
      </c>
      <c r="Q1503" s="0" t="n">
        <f aca="false">F$9*(Q$23-P$13*1000/(P1503*N$16))*P$13/SUM(P$24:P1503)</f>
        <v>773.725230527196</v>
      </c>
      <c r="R1503" s="0" t="n">
        <f aca="false">F$9*((Q$23^2 - (P$13*1000/(P1503*N$16))^2)/2)/(1000*COUNT(Q$24:Q1503)/N$16)</f>
        <v>774.568070500355</v>
      </c>
    </row>
    <row r="1504" customFormat="false" ht="13.8" hidden="false" customHeight="false" outlineLevel="0" collapsed="false">
      <c r="A1504" s="0" t="n">
        <f aca="false">SUM(M$23:M1504)</f>
        <v>7.45777965322095</v>
      </c>
      <c r="B1504" s="0" t="n">
        <f aca="false">C1504*3600/1609.344</f>
        <v>68.2310635120178</v>
      </c>
      <c r="C1504" s="0" t="n">
        <f aca="false">G1504</f>
        <v>30.5020146324125</v>
      </c>
      <c r="D1504" s="0" t="n">
        <f aca="false">(C1504+C1503)/2</f>
        <v>30.5030154976078</v>
      </c>
      <c r="E1504" s="0" t="n">
        <f aca="false">F1504*$F$9</f>
        <v>7.62702317065246</v>
      </c>
      <c r="F1504" s="0" t="n">
        <f aca="false">(C1503-C1504)/0.5</f>
        <v>0.00400346078143343</v>
      </c>
      <c r="G1504" s="0" t="n">
        <f aca="false">G1503-L1503</f>
        <v>30.5020146324125</v>
      </c>
      <c r="H1504" s="0" t="n">
        <f aca="false">G1504*G1504</f>
        <v>930.372896635904</v>
      </c>
      <c r="I1504" s="0" t="n">
        <f aca="false">1000*COUNT(Q$24:Q1504)/N$16</f>
        <v>238.332796910203</v>
      </c>
      <c r="J1504" s="0" t="n">
        <f aca="false">$F$22*H1504+$E$22*G1504+$D$22</f>
        <v>722.758310740112</v>
      </c>
      <c r="K1504" s="0" t="n">
        <f aca="false">J1504/$F$9</f>
        <v>0.379379279013727</v>
      </c>
      <c r="L1504" s="0" t="n">
        <f aca="false">K1504*M1504</f>
        <v>0.0020016768523751</v>
      </c>
      <c r="M1504" s="0" t="n">
        <f aca="false">N1504</f>
        <v>0.00527618919404051</v>
      </c>
      <c r="N1504" s="0" t="n">
        <f aca="false">3600/(B1504*N$15)</f>
        <v>0.00527618919404051</v>
      </c>
      <c r="O1504" s="0" t="n">
        <f aca="false">ROUND(A1504*P$13,0)</f>
        <v>1864445</v>
      </c>
      <c r="P1504" s="0" t="n">
        <f aca="false">O1504-O1503</f>
        <v>1319</v>
      </c>
      <c r="Q1504" s="0" t="n">
        <f aca="false">F$9*(Q$23-P$13*1000/(P1504*N$16))*P$13/SUM(P$24:P1504)</f>
        <v>773.177506755462</v>
      </c>
      <c r="R1504" s="0" t="n">
        <f aca="false">F$9*((Q$23^2 - (P$13*1000/(P1504*N$16))^2)/2)/(1000*COUNT(Q$24:Q1504)/N$16)</f>
        <v>774.045067076655</v>
      </c>
    </row>
    <row r="1505" customFormat="false" ht="13.8" hidden="false" customHeight="false" outlineLevel="0" collapsed="false">
      <c r="A1505" s="0" t="n">
        <f aca="false">SUM(M$23:M1505)</f>
        <v>7.46305618868454</v>
      </c>
      <c r="B1505" s="0" t="n">
        <f aca="false">C1505*3600/1609.344</f>
        <v>68.2265858884218</v>
      </c>
      <c r="C1505" s="0" t="n">
        <f aca="false">G1505</f>
        <v>30.5000129555601</v>
      </c>
      <c r="D1505" s="0" t="n">
        <f aca="false">(C1505+C1504)/2</f>
        <v>30.5010137939863</v>
      </c>
      <c r="E1505" s="0" t="n">
        <f aca="false">F1505*$F$9</f>
        <v>7.62681917806611</v>
      </c>
      <c r="F1505" s="0" t="n">
        <f aca="false">(C1504-C1505)/0.5</f>
        <v>0.00400335370475347</v>
      </c>
      <c r="G1505" s="0" t="n">
        <f aca="false">G1504-L1504</f>
        <v>30.5000129555601</v>
      </c>
      <c r="H1505" s="0" t="n">
        <f aca="false">G1505*G1505</f>
        <v>930.250790289333</v>
      </c>
      <c r="I1505" s="0" t="n">
        <f aca="false">1000*COUNT(Q$24:Q1505)/N$16</f>
        <v>238.493723849372</v>
      </c>
      <c r="J1505" s="0" t="n">
        <f aca="false">$F$22*H1505+$E$22*G1505+$D$22</f>
        <v>722.691551853706</v>
      </c>
      <c r="K1505" s="0" t="n">
        <f aca="false">J1505/$F$9</f>
        <v>0.379344236956353</v>
      </c>
      <c r="L1505" s="0" t="n">
        <f aca="false">K1505*M1505</f>
        <v>0.00200162331920909</v>
      </c>
      <c r="M1505" s="0" t="n">
        <f aca="false">N1505</f>
        <v>0.00527653546359108</v>
      </c>
      <c r="N1505" s="0" t="n">
        <f aca="false">3600/(B1505*N$15)</f>
        <v>0.00527653546359108</v>
      </c>
      <c r="O1505" s="0" t="n">
        <f aca="false">ROUND(A1505*P$13,0)</f>
        <v>1865764</v>
      </c>
      <c r="P1505" s="0" t="n">
        <f aca="false">O1505-O1504</f>
        <v>1319</v>
      </c>
      <c r="Q1505" s="0" t="n">
        <f aca="false">F$9*(Q$23-P$13*1000/(P1505*N$16))*P$13/SUM(P$24:P1505)</f>
        <v>772.630557907682</v>
      </c>
      <c r="R1505" s="0" t="n">
        <f aca="false">F$9*((Q$23^2 - (P$13*1000/(P1505*N$16))^2)/2)/(1000*COUNT(Q$24:Q1505)/N$16)</f>
        <v>773.522769460544</v>
      </c>
    </row>
    <row r="1506" customFormat="false" ht="13.8" hidden="false" customHeight="false" outlineLevel="0" collapsed="false">
      <c r="A1506" s="0" t="n">
        <f aca="false">SUM(M$23:M1506)</f>
        <v>7.46833307045388</v>
      </c>
      <c r="B1506" s="0" t="n">
        <f aca="false">C1506*3600/1609.344</f>
        <v>68.222108384576</v>
      </c>
      <c r="C1506" s="0" t="n">
        <f aca="false">G1506</f>
        <v>30.4980113322409</v>
      </c>
      <c r="D1506" s="0" t="n">
        <f aca="false">(C1506+C1505)/2</f>
        <v>30.4990121439005</v>
      </c>
      <c r="E1506" s="0" t="n">
        <f aca="false">F1506*$F$9</f>
        <v>7.62661520518906</v>
      </c>
      <c r="F1506" s="0" t="n">
        <f aca="false">(C1505-C1506)/0.5</f>
        <v>0.004003246638419</v>
      </c>
      <c r="G1506" s="0" t="n">
        <f aca="false">G1505-L1505</f>
        <v>30.4980113322409</v>
      </c>
      <c r="H1506" s="0" t="n">
        <f aca="false">G1506*G1506</f>
        <v>930.128695221493</v>
      </c>
      <c r="I1506" s="0" t="n">
        <f aca="false">1000*COUNT(Q$24:Q1506)/N$16</f>
        <v>238.654650788542</v>
      </c>
      <c r="J1506" s="0" t="n">
        <f aca="false">$F$22*H1506+$E$22*G1506+$D$22</f>
        <v>722.624798640929</v>
      </c>
      <c r="K1506" s="0" t="n">
        <f aca="false">J1506/$F$9</f>
        <v>0.379309197877093</v>
      </c>
      <c r="L1506" s="0" t="n">
        <f aca="false">K1506*M1506</f>
        <v>0.00200156979121779</v>
      </c>
      <c r="M1506" s="0" t="n">
        <f aca="false">N1506</f>
        <v>0.00527688176933257</v>
      </c>
      <c r="N1506" s="0" t="n">
        <f aca="false">3600/(B1506*N$15)</f>
        <v>0.00527688176933257</v>
      </c>
      <c r="O1506" s="0" t="n">
        <f aca="false">ROUND(A1506*P$13,0)</f>
        <v>1867083</v>
      </c>
      <c r="P1506" s="0" t="n">
        <f aca="false">O1506-O1505</f>
        <v>1319</v>
      </c>
      <c r="Q1506" s="0" t="n">
        <f aca="false">F$9*(Q$23-P$13*1000/(P1506*N$16))*P$13/SUM(P$24:P1506)</f>
        <v>772.084382340468</v>
      </c>
      <c r="R1506" s="0" t="n">
        <f aca="false">F$9*((Q$23^2 - (P$13*1000/(P1506*N$16))^2)/2)/(1000*COUNT(Q$24:Q1506)/N$16)</f>
        <v>773.001176224225</v>
      </c>
    </row>
    <row r="1507" customFormat="false" ht="13.8" hidden="false" customHeight="false" outlineLevel="0" collapsed="false">
      <c r="A1507" s="0" t="n">
        <f aca="false">SUM(M$23:M1507)</f>
        <v>7.47361029856515</v>
      </c>
      <c r="B1507" s="0" t="n">
        <f aca="false">C1507*3600/1609.344</f>
        <v>68.217631000469</v>
      </c>
      <c r="C1507" s="0" t="n">
        <f aca="false">G1507</f>
        <v>30.4960097624496</v>
      </c>
      <c r="D1507" s="0" t="n">
        <f aca="false">(C1507+C1506)/2</f>
        <v>30.4970105473453</v>
      </c>
      <c r="E1507" s="0" t="n">
        <f aca="false">F1507*$F$9</f>
        <v>7.62641125203484</v>
      </c>
      <c r="F1507" s="0" t="n">
        <f aca="false">(C1506-C1507)/0.5</f>
        <v>0.00400313958243714</v>
      </c>
      <c r="G1507" s="0" t="n">
        <f aca="false">G1506-L1506</f>
        <v>30.4960097624496</v>
      </c>
      <c r="H1507" s="0" t="n">
        <f aca="false">G1507*G1507</f>
        <v>930.006611431424</v>
      </c>
      <c r="I1507" s="0" t="n">
        <f aca="false">1000*COUNT(Q$24:Q1507)/N$16</f>
        <v>238.815577727712</v>
      </c>
      <c r="J1507" s="0" t="n">
        <f aca="false">$F$22*H1507+$E$22*G1507+$D$22</f>
        <v>722.558051101295</v>
      </c>
      <c r="K1507" s="0" t="n">
        <f aca="false">J1507/$F$9</f>
        <v>0.379274161775694</v>
      </c>
      <c r="L1507" s="0" t="n">
        <f aca="false">K1507*M1507</f>
        <v>0.00200151626840151</v>
      </c>
      <c r="M1507" s="0" t="n">
        <f aca="false">N1507</f>
        <v>0.00527722811127119</v>
      </c>
      <c r="N1507" s="0" t="n">
        <f aca="false">3600/(B1507*N$15)</f>
        <v>0.00527722811127119</v>
      </c>
      <c r="O1507" s="0" t="n">
        <f aca="false">ROUND(A1507*P$13,0)</f>
        <v>1868403</v>
      </c>
      <c r="P1507" s="0" t="n">
        <f aca="false">O1507-O1506</f>
        <v>1320</v>
      </c>
      <c r="Q1507" s="0" t="n">
        <f aca="false">F$9*(Q$23-P$13*1000/(P1507*N$16))*P$13/SUM(P$24:P1507)</f>
        <v>777.432671895435</v>
      </c>
      <c r="R1507" s="0" t="n">
        <f aca="false">F$9*((Q$23^2 - (P$13*1000/(P1507*N$16))^2)/2)/(1000*COUNT(Q$24:Q1507)/N$16)</f>
        <v>778.100673917866</v>
      </c>
    </row>
    <row r="1508" customFormat="false" ht="13.8" hidden="false" customHeight="false" outlineLevel="0" collapsed="false">
      <c r="A1508" s="0" t="n">
        <f aca="false">SUM(M$23:M1508)</f>
        <v>7.47888787305456</v>
      </c>
      <c r="B1508" s="0" t="n">
        <f aca="false">C1508*3600/1609.344</f>
        <v>68.213153736089</v>
      </c>
      <c r="C1508" s="0" t="n">
        <f aca="false">G1508</f>
        <v>30.4940082461812</v>
      </c>
      <c r="D1508" s="0" t="n">
        <f aca="false">(C1508+C1507)/2</f>
        <v>30.4950090043154</v>
      </c>
      <c r="E1508" s="0" t="n">
        <f aca="false">F1508*$F$9</f>
        <v>7.62620731858991</v>
      </c>
      <c r="F1508" s="0" t="n">
        <f aca="false">(C1507-C1508)/0.5</f>
        <v>0.00400303253680079</v>
      </c>
      <c r="G1508" s="0" t="n">
        <f aca="false">G1507-L1507</f>
        <v>30.4940082461812</v>
      </c>
      <c r="H1508" s="0" t="n">
        <f aca="false">G1508*G1508</f>
        <v>929.88453891817</v>
      </c>
      <c r="I1508" s="0" t="n">
        <f aca="false">1000*COUNT(Q$24:Q1508)/N$16</f>
        <v>238.976504666881</v>
      </c>
      <c r="J1508" s="0" t="n">
        <f aca="false">$F$22*H1508+$E$22*G1508+$D$22</f>
        <v>722.491309234322</v>
      </c>
      <c r="K1508" s="0" t="n">
        <f aca="false">J1508/$F$9</f>
        <v>0.379239128651901</v>
      </c>
      <c r="L1508" s="0" t="n">
        <f aca="false">K1508*M1508</f>
        <v>0.00200146275076054</v>
      </c>
      <c r="M1508" s="0" t="n">
        <f aca="false">N1508</f>
        <v>0.00527757448941314</v>
      </c>
      <c r="N1508" s="0" t="n">
        <f aca="false">3600/(B1508*N$15)</f>
        <v>0.00527757448941314</v>
      </c>
      <c r="O1508" s="0" t="n">
        <f aca="false">ROUND(A1508*P$13,0)</f>
        <v>1869722</v>
      </c>
      <c r="P1508" s="0" t="n">
        <f aca="false">O1508-O1507</f>
        <v>1319</v>
      </c>
      <c r="Q1508" s="0" t="n">
        <f aca="false">F$9*(Q$23-P$13*1000/(P1508*N$16))*P$13/SUM(P$24:P1508)</f>
        <v>770.993931874808</v>
      </c>
      <c r="R1508" s="0" t="n">
        <f aca="false">F$9*((Q$23^2 - (P$13*1000/(P1508*N$16))^2)/2)/(1000*COUNT(Q$24:Q1508)/N$16)</f>
        <v>771.960097199007</v>
      </c>
    </row>
    <row r="1509" customFormat="false" ht="13.8" hidden="false" customHeight="false" outlineLevel="0" collapsed="false">
      <c r="A1509" s="0" t="n">
        <f aca="false">SUM(M$23:M1509)</f>
        <v>7.48416579395833</v>
      </c>
      <c r="B1509" s="0" t="n">
        <f aca="false">C1509*3600/1609.344</f>
        <v>68.2086765914247</v>
      </c>
      <c r="C1509" s="0" t="n">
        <f aca="false">G1509</f>
        <v>30.4920067834305</v>
      </c>
      <c r="D1509" s="0" t="n">
        <f aca="false">(C1509+C1508)/2</f>
        <v>30.4930075148059</v>
      </c>
      <c r="E1509" s="0" t="n">
        <f aca="false">F1509*$F$9</f>
        <v>7.62600340488135</v>
      </c>
      <c r="F1509" s="0" t="n">
        <f aca="false">(C1508-C1509)/0.5</f>
        <v>0.00400292550152415</v>
      </c>
      <c r="G1509" s="0" t="n">
        <f aca="false">G1508-L1508</f>
        <v>30.4920067834305</v>
      </c>
      <c r="H1509" s="0" t="n">
        <f aca="false">G1509*G1509</f>
        <v>929.762477680771</v>
      </c>
      <c r="I1509" s="0" t="n">
        <f aca="false">1000*COUNT(Q$24:Q1509)/N$16</f>
        <v>239.137431606051</v>
      </c>
      <c r="J1509" s="0" t="n">
        <f aca="false">$F$22*H1509+$E$22*G1509+$D$22</f>
        <v>722.424573039523</v>
      </c>
      <c r="K1509" s="0" t="n">
        <f aca="false">J1509/$F$9</f>
        <v>0.37920409850546</v>
      </c>
      <c r="L1509" s="0" t="n">
        <f aca="false">K1509*M1509</f>
        <v>0.00200140923829518</v>
      </c>
      <c r="M1509" s="0" t="n">
        <f aca="false">N1509</f>
        <v>0.00527792090376461</v>
      </c>
      <c r="N1509" s="0" t="n">
        <f aca="false">3600/(B1509*N$15)</f>
        <v>0.00527792090376461</v>
      </c>
      <c r="O1509" s="0" t="n">
        <f aca="false">ROUND(A1509*P$13,0)</f>
        <v>1871041</v>
      </c>
      <c r="P1509" s="0" t="n">
        <f aca="false">O1509-O1508</f>
        <v>1319</v>
      </c>
      <c r="Q1509" s="0" t="n">
        <f aca="false">F$9*(Q$23-P$13*1000/(P1509*N$16))*P$13/SUM(P$24:P1509)</f>
        <v>770.45006691723</v>
      </c>
      <c r="R1509" s="0" t="n">
        <f aca="false">F$9*((Q$23^2 - (P$13*1000/(P1509*N$16))^2)/2)/(1000*COUNT(Q$24:Q1509)/N$16)</f>
        <v>771.440608573705</v>
      </c>
    </row>
    <row r="1510" customFormat="false" ht="13.8" hidden="false" customHeight="false" outlineLevel="0" collapsed="false">
      <c r="A1510" s="0" t="n">
        <f aca="false">SUM(M$23:M1510)</f>
        <v>7.48944406131266</v>
      </c>
      <c r="B1510" s="0" t="n">
        <f aca="false">C1510*3600/1609.344</f>
        <v>68.2041995664643</v>
      </c>
      <c r="C1510" s="0" t="n">
        <f aca="false">G1510</f>
        <v>30.4900053741922</v>
      </c>
      <c r="D1510" s="0" t="n">
        <f aca="false">(C1510+C1509)/2</f>
        <v>30.4910060788113</v>
      </c>
      <c r="E1510" s="0" t="n">
        <f aca="false">F1510*$F$9</f>
        <v>7.62579951088208</v>
      </c>
      <c r="F1510" s="0" t="n">
        <f aca="false">(C1509-C1510)/0.5</f>
        <v>0.00400281847659301</v>
      </c>
      <c r="G1510" s="0" t="n">
        <f aca="false">G1509-L1509</f>
        <v>30.4900053741922</v>
      </c>
      <c r="H1510" s="0" t="n">
        <f aca="false">G1510*G1510</f>
        <v>929.640427718269</v>
      </c>
      <c r="I1510" s="0" t="n">
        <f aca="false">1000*COUNT(Q$24:Q1510)/N$16</f>
        <v>239.29835854522</v>
      </c>
      <c r="J1510" s="0" t="n">
        <f aca="false">$F$22*H1510+$E$22*G1510+$D$22</f>
        <v>722.357842516416</v>
      </c>
      <c r="K1510" s="0" t="n">
        <f aca="false">J1510/$F$9</f>
        <v>0.379169071336117</v>
      </c>
      <c r="L1510" s="0" t="n">
        <f aca="false">K1510*M1510</f>
        <v>0.00200135573100573</v>
      </c>
      <c r="M1510" s="0" t="n">
        <f aca="false">N1510</f>
        <v>0.00527826735433181</v>
      </c>
      <c r="N1510" s="0" t="n">
        <f aca="false">3600/(B1510*N$15)</f>
        <v>0.00527826735433181</v>
      </c>
      <c r="O1510" s="0" t="n">
        <f aca="false">ROUND(A1510*P$13,0)</f>
        <v>1872361</v>
      </c>
      <c r="P1510" s="0" t="n">
        <f aca="false">O1510-O1509</f>
        <v>1320</v>
      </c>
      <c r="Q1510" s="0" t="n">
        <f aca="false">F$9*(Q$23-P$13*1000/(P1510*N$16))*P$13/SUM(P$24:P1510)</f>
        <v>775.788196345035</v>
      </c>
      <c r="R1510" s="0" t="n">
        <f aca="false">F$9*((Q$23^2 - (P$13*1000/(P1510*N$16))^2)/2)/(1000*COUNT(Q$24:Q1510)/N$16)</f>
        <v>776.530867581785</v>
      </c>
    </row>
    <row r="1511" customFormat="false" ht="13.8" hidden="false" customHeight="false" outlineLevel="0" collapsed="false">
      <c r="A1511" s="0" t="n">
        <f aca="false">SUM(M$23:M1511)</f>
        <v>7.49472267515378</v>
      </c>
      <c r="B1511" s="0" t="n">
        <f aca="false">C1511*3600/1609.344</f>
        <v>68.1997226611963</v>
      </c>
      <c r="C1511" s="0" t="n">
        <f aca="false">G1511</f>
        <v>30.4880040184612</v>
      </c>
      <c r="D1511" s="0" t="n">
        <f aca="false">(C1511+C1510)/2</f>
        <v>30.4890046963267</v>
      </c>
      <c r="E1511" s="0" t="n">
        <f aca="false">F1511*$F$9</f>
        <v>7.62559563660564</v>
      </c>
      <c r="F1511" s="0" t="n">
        <f aca="false">(C1510-C1511)/0.5</f>
        <v>0.00400271146201447</v>
      </c>
      <c r="G1511" s="0" t="n">
        <f aca="false">G1510-L1510</f>
        <v>30.4880040184612</v>
      </c>
      <c r="H1511" s="0" t="n">
        <f aca="false">G1511*G1511</f>
        <v>929.518389029705</v>
      </c>
      <c r="I1511" s="0" t="n">
        <f aca="false">1000*COUNT(Q$24:Q1511)/N$16</f>
        <v>239.45928548439</v>
      </c>
      <c r="J1511" s="0" t="n">
        <f aca="false">$F$22*H1511+$E$22*G1511+$D$22</f>
        <v>722.291117664515</v>
      </c>
      <c r="K1511" s="0" t="n">
        <f aca="false">J1511/$F$9</f>
        <v>0.379134047143616</v>
      </c>
      <c r="L1511" s="0" t="n">
        <f aca="false">K1511*M1511</f>
        <v>0.00200130222889249</v>
      </c>
      <c r="M1511" s="0" t="n">
        <f aca="false">N1511</f>
        <v>0.00527861384112094</v>
      </c>
      <c r="N1511" s="0" t="n">
        <f aca="false">3600/(B1511*N$15)</f>
        <v>0.00527861384112094</v>
      </c>
      <c r="O1511" s="0" t="n">
        <f aca="false">ROUND(A1511*P$13,0)</f>
        <v>1873681</v>
      </c>
      <c r="P1511" s="0" t="n">
        <f aca="false">O1511-O1510</f>
        <v>1320</v>
      </c>
      <c r="Q1511" s="0" t="n">
        <f aca="false">F$9*(Q$23-P$13*1000/(P1511*N$16))*P$13/SUM(P$24:P1511)</f>
        <v>775.241306726835</v>
      </c>
      <c r="R1511" s="0" t="n">
        <f aca="false">F$9*((Q$23^2 - (P$13*1000/(P1511*N$16))^2)/2)/(1000*COUNT(Q$24:Q1511)/N$16)</f>
        <v>776.009005439592</v>
      </c>
    </row>
    <row r="1512" customFormat="false" ht="13.8" hidden="false" customHeight="false" outlineLevel="0" collapsed="false">
      <c r="A1512" s="0" t="n">
        <f aca="false">SUM(M$23:M1512)</f>
        <v>7.50000163551792</v>
      </c>
      <c r="B1512" s="0" t="n">
        <f aca="false">C1512*3600/1609.344</f>
        <v>68.1952458756091</v>
      </c>
      <c r="C1512" s="0" t="n">
        <f aca="false">G1512</f>
        <v>30.4860027162323</v>
      </c>
      <c r="D1512" s="0" t="n">
        <f aca="false">(C1512+C1511)/2</f>
        <v>30.4870033673467</v>
      </c>
      <c r="E1512" s="0" t="n">
        <f aca="false">F1512*$F$9</f>
        <v>7.6253917820385</v>
      </c>
      <c r="F1512" s="0" t="n">
        <f aca="false">(C1511-C1512)/0.5</f>
        <v>0.00400260445778144</v>
      </c>
      <c r="G1512" s="0" t="n">
        <f aca="false">G1511-L1511</f>
        <v>30.4860027162323</v>
      </c>
      <c r="H1512" s="0" t="n">
        <f aca="false">G1512*G1512</f>
        <v>929.396361614123</v>
      </c>
      <c r="I1512" s="0" t="n">
        <f aca="false">1000*COUNT(Q$24:Q1512)/N$16</f>
        <v>239.62021242356</v>
      </c>
      <c r="J1512" s="0" t="n">
        <f aca="false">$F$22*H1512+$E$22*G1512+$D$22</f>
        <v>722.224398483336</v>
      </c>
      <c r="K1512" s="0" t="n">
        <f aca="false">J1512/$F$9</f>
        <v>0.379099025927705</v>
      </c>
      <c r="L1512" s="0" t="n">
        <f aca="false">K1512*M1512</f>
        <v>0.00200124873195576</v>
      </c>
      <c r="M1512" s="0" t="n">
        <f aca="false">N1512</f>
        <v>0.00527896036413821</v>
      </c>
      <c r="N1512" s="0" t="n">
        <f aca="false">3600/(B1512*N$15)</f>
        <v>0.00527896036413821</v>
      </c>
      <c r="O1512" s="0" t="n">
        <f aca="false">ROUND(A1512*P$13,0)</f>
        <v>1875000</v>
      </c>
      <c r="P1512" s="0" t="n">
        <f aca="false">O1512-O1511</f>
        <v>1319</v>
      </c>
      <c r="Q1512" s="0" t="n">
        <f aca="false">F$9*(Q$23-P$13*1000/(P1512*N$16))*P$13/SUM(P$24:P1512)</f>
        <v>768.822245476881</v>
      </c>
      <c r="R1512" s="0" t="n">
        <f aca="false">F$9*((Q$23^2 - (P$13*1000/(P1512*N$16))^2)/2)/(1000*COUNT(Q$24:Q1512)/N$16)</f>
        <v>769.886329308614</v>
      </c>
    </row>
    <row r="1513" customFormat="false" ht="13.8" hidden="false" customHeight="false" outlineLevel="0" collapsed="false">
      <c r="A1513" s="0" t="n">
        <f aca="false">SUM(M$23:M1513)</f>
        <v>7.50528094244131</v>
      </c>
      <c r="B1513" s="0" t="n">
        <f aca="false">C1513*3600/1609.344</f>
        <v>68.1907692096912</v>
      </c>
      <c r="C1513" s="0" t="n">
        <f aca="false">G1513</f>
        <v>30.4840014675003</v>
      </c>
      <c r="D1513" s="0" t="n">
        <f aca="false">(C1513+C1512)/2</f>
        <v>30.4850020918663</v>
      </c>
      <c r="E1513" s="0" t="n">
        <f aca="false">F1513*$F$9</f>
        <v>7.62518794720772</v>
      </c>
      <c r="F1513" s="0" t="n">
        <f aca="false">(C1512-C1513)/0.5</f>
        <v>0.00400249746390813</v>
      </c>
      <c r="G1513" s="0" t="n">
        <f aca="false">G1512-L1512</f>
        <v>30.4840014675003</v>
      </c>
      <c r="H1513" s="0" t="n">
        <f aca="false">G1513*G1513</f>
        <v>929.274345470563</v>
      </c>
      <c r="I1513" s="0" t="n">
        <f aca="false">1000*COUNT(Q$24:Q1513)/N$16</f>
        <v>239.781139362729</v>
      </c>
      <c r="J1513" s="0" t="n">
        <f aca="false">$F$22*H1513+$E$22*G1513+$D$22</f>
        <v>722.157684972395</v>
      </c>
      <c r="K1513" s="0" t="n">
        <f aca="false">J1513/$F$9</f>
        <v>0.379064007688129</v>
      </c>
      <c r="L1513" s="0" t="n">
        <f aca="false">K1513*M1513</f>
        <v>0.00200119524019583</v>
      </c>
      <c r="M1513" s="0" t="n">
        <f aca="false">N1513</f>
        <v>0.00527930692338982</v>
      </c>
      <c r="N1513" s="0" t="n">
        <f aca="false">3600/(B1513*N$15)</f>
        <v>0.00527930692338982</v>
      </c>
      <c r="O1513" s="0" t="n">
        <f aca="false">ROUND(A1513*P$13,0)</f>
        <v>1876320</v>
      </c>
      <c r="P1513" s="0" t="n">
        <f aca="false">O1513-O1512</f>
        <v>1320</v>
      </c>
      <c r="Q1513" s="0" t="n">
        <f aca="false">F$9*(Q$23-P$13*1000/(P1513*N$16))*P$13/SUM(P$24:P1513)</f>
        <v>774.150250256608</v>
      </c>
      <c r="R1513" s="0" t="n">
        <f aca="false">F$9*((Q$23^2 - (P$13*1000/(P1513*N$16))^2)/2)/(1000*COUNT(Q$24:Q1513)/N$16)</f>
        <v>774.967382613499</v>
      </c>
    </row>
    <row r="1514" customFormat="false" ht="13.8" hidden="false" customHeight="false" outlineLevel="0" collapsed="false">
      <c r="A1514" s="0" t="n">
        <f aca="false">SUM(M$23:M1514)</f>
        <v>7.51056059596019</v>
      </c>
      <c r="B1514" s="0" t="n">
        <f aca="false">C1514*3600/1609.344</f>
        <v>68.1862926634309</v>
      </c>
      <c r="C1514" s="0" t="n">
        <f aca="false">G1514</f>
        <v>30.4820002722601</v>
      </c>
      <c r="D1514" s="0" t="n">
        <f aca="false">(C1514+C1513)/2</f>
        <v>30.4830008698802</v>
      </c>
      <c r="E1514" s="0" t="n">
        <f aca="false">F1514*$F$9</f>
        <v>7.62498413211331</v>
      </c>
      <c r="F1514" s="0" t="n">
        <f aca="false">(C1513-C1514)/0.5</f>
        <v>0.00400239048039452</v>
      </c>
      <c r="G1514" s="0" t="n">
        <f aca="false">G1513-L1513</f>
        <v>30.4820002722601</v>
      </c>
      <c r="H1514" s="0" t="n">
        <f aca="false">G1514*G1514</f>
        <v>929.152340598067</v>
      </c>
      <c r="I1514" s="0" t="n">
        <f aca="false">1000*COUNT(Q$24:Q1514)/N$16</f>
        <v>239.942066301899</v>
      </c>
      <c r="J1514" s="0" t="n">
        <f aca="false">$F$22*H1514+$E$22*G1514+$D$22</f>
        <v>722.090977131207</v>
      </c>
      <c r="K1514" s="0" t="n">
        <f aca="false">J1514/$F$9</f>
        <v>0.379028992424633</v>
      </c>
      <c r="L1514" s="0" t="n">
        <f aca="false">K1514*M1514</f>
        <v>0.00200114175361301</v>
      </c>
      <c r="M1514" s="0" t="n">
        <f aca="false">N1514</f>
        <v>0.00527965351888199</v>
      </c>
      <c r="N1514" s="0" t="n">
        <f aca="false">3600/(B1514*N$15)</f>
        <v>0.00527965351888199</v>
      </c>
      <c r="O1514" s="0" t="n">
        <f aca="false">ROUND(A1514*P$13,0)</f>
        <v>1877640</v>
      </c>
      <c r="P1514" s="0" t="n">
        <f aca="false">O1514-O1513</f>
        <v>1320</v>
      </c>
      <c r="Q1514" s="0" t="n">
        <f aca="false">F$9*(Q$23-P$13*1000/(P1514*N$16))*P$13/SUM(P$24:P1514)</f>
        <v>773.605666720583</v>
      </c>
      <c r="R1514" s="0" t="n">
        <f aca="false">F$9*((Q$23^2 - (P$13*1000/(P1514*N$16))^2)/2)/(1000*COUNT(Q$24:Q1514)/N$16)</f>
        <v>774.44761911074</v>
      </c>
    </row>
    <row r="1515" customFormat="false" ht="13.8" hidden="false" customHeight="false" outlineLevel="0" collapsed="false">
      <c r="A1515" s="0" t="n">
        <f aca="false">SUM(M$23:M1515)</f>
        <v>7.51584059611081</v>
      </c>
      <c r="B1515" s="0" t="n">
        <f aca="false">C1515*3600/1609.344</f>
        <v>68.1818162368167</v>
      </c>
      <c r="C1515" s="0" t="n">
        <f aca="false">G1515</f>
        <v>30.4799991305065</v>
      </c>
      <c r="D1515" s="0" t="n">
        <f aca="false">(C1515+C1514)/2</f>
        <v>30.4809997013833</v>
      </c>
      <c r="E1515" s="0" t="n">
        <f aca="false">F1515*$F$9</f>
        <v>7.62478033672819</v>
      </c>
      <c r="F1515" s="0" t="n">
        <f aca="false">(C1514-C1515)/0.5</f>
        <v>0.00400228350722642</v>
      </c>
      <c r="G1515" s="0" t="n">
        <f aca="false">G1514-L1514</f>
        <v>30.4799991305065</v>
      </c>
      <c r="H1515" s="0" t="n">
        <f aca="false">G1515*G1515</f>
        <v>929.030346995679</v>
      </c>
      <c r="I1515" s="0" t="n">
        <f aca="false">1000*COUNT(Q$24:Q1515)/N$16</f>
        <v>240.102993241069</v>
      </c>
      <c r="J1515" s="0" t="n">
        <f aca="false">$F$22*H1515+$E$22*G1515+$D$22</f>
        <v>722.024274959289</v>
      </c>
      <c r="K1515" s="0" t="n">
        <f aca="false">J1515/$F$9</f>
        <v>0.378993980136964</v>
      </c>
      <c r="L1515" s="0" t="n">
        <f aca="false">K1515*M1515</f>
        <v>0.00200108827220759</v>
      </c>
      <c r="M1515" s="0" t="n">
        <f aca="false">N1515</f>
        <v>0.00528000015062092</v>
      </c>
      <c r="N1515" s="0" t="n">
        <f aca="false">3600/(B1515*N$15)</f>
        <v>0.00528000015062092</v>
      </c>
      <c r="O1515" s="0" t="n">
        <f aca="false">ROUND(A1515*P$13,0)</f>
        <v>1878960</v>
      </c>
      <c r="P1515" s="0" t="n">
        <f aca="false">O1515-O1514</f>
        <v>1320</v>
      </c>
      <c r="Q1515" s="0" t="n">
        <f aca="false">F$9*(Q$23-P$13*1000/(P1515*N$16))*P$13/SUM(P$24:P1515)</f>
        <v>773.061848831145</v>
      </c>
      <c r="R1515" s="0" t="n">
        <f aca="false">F$9*((Q$23^2 - (P$13*1000/(P1515*N$16))^2)/2)/(1000*COUNT(Q$24:Q1515)/N$16)</f>
        <v>773.928552341899</v>
      </c>
    </row>
    <row r="1516" customFormat="false" ht="13.8" hidden="false" customHeight="false" outlineLevel="0" collapsed="false">
      <c r="A1516" s="0" t="n">
        <f aca="false">SUM(M$23:M1516)</f>
        <v>7.52112094292942</v>
      </c>
      <c r="B1516" s="0" t="n">
        <f aca="false">C1516*3600/1609.344</f>
        <v>68.177339929837</v>
      </c>
      <c r="C1516" s="0" t="n">
        <f aca="false">G1516</f>
        <v>30.4779980422343</v>
      </c>
      <c r="D1516" s="0" t="n">
        <f aca="false">(C1516+C1515)/2</f>
        <v>30.4789985863704</v>
      </c>
      <c r="E1516" s="0" t="n">
        <f aca="false">F1516*$F$9</f>
        <v>7.62457656107945</v>
      </c>
      <c r="F1516" s="0" t="n">
        <f aca="false">(C1515-C1516)/0.5</f>
        <v>0.00400217654441803</v>
      </c>
      <c r="G1516" s="0" t="n">
        <f aca="false">G1515-L1515</f>
        <v>30.4779980422343</v>
      </c>
      <c r="H1516" s="0" t="n">
        <f aca="false">G1516*G1516</f>
        <v>928.908364662439</v>
      </c>
      <c r="I1516" s="0" t="n">
        <f aca="false">1000*COUNT(Q$24:Q1516)/N$16</f>
        <v>240.263920180238</v>
      </c>
      <c r="J1516" s="0" t="n">
        <f aca="false">$F$22*H1516+$E$22*G1516+$D$22</f>
        <v>721.957578456156</v>
      </c>
      <c r="K1516" s="0" t="n">
        <f aca="false">J1516/$F$9</f>
        <v>0.378958970824867</v>
      </c>
      <c r="L1516" s="0" t="n">
        <f aca="false">K1516*M1516</f>
        <v>0.00200103479597988</v>
      </c>
      <c r="M1516" s="0" t="n">
        <f aca="false">N1516</f>
        <v>0.00528034681861283</v>
      </c>
      <c r="N1516" s="0" t="n">
        <f aca="false">3600/(B1516*N$15)</f>
        <v>0.00528034681861283</v>
      </c>
      <c r="O1516" s="0" t="n">
        <f aca="false">ROUND(A1516*P$13,0)</f>
        <v>1880280</v>
      </c>
      <c r="P1516" s="0" t="n">
        <f aca="false">O1516-O1515</f>
        <v>1320</v>
      </c>
      <c r="Q1516" s="0" t="n">
        <f aca="false">F$9*(Q$23-P$13*1000/(P1516*N$16))*P$13/SUM(P$24:P1516)</f>
        <v>772.51879497476</v>
      </c>
      <c r="R1516" s="0" t="n">
        <f aca="false">F$9*((Q$23^2 - (P$13*1000/(P1516*N$16))^2)/2)/(1000*COUNT(Q$24:Q1516)/N$16)</f>
        <v>773.410180906975</v>
      </c>
    </row>
    <row r="1517" customFormat="false" ht="13.8" hidden="false" customHeight="false" outlineLevel="0" collapsed="false">
      <c r="A1517" s="0" t="n">
        <f aca="false">SUM(M$23:M1517)</f>
        <v>7.52640163645229</v>
      </c>
      <c r="B1517" s="0" t="n">
        <f aca="false">C1517*3600/1609.344</f>
        <v>68.1728637424802</v>
      </c>
      <c r="C1517" s="0" t="n">
        <f aca="false">G1517</f>
        <v>30.4759970074383</v>
      </c>
      <c r="D1517" s="0" t="n">
        <f aca="false">(C1517+C1516)/2</f>
        <v>30.4769975248363</v>
      </c>
      <c r="E1517" s="0" t="n">
        <f aca="false">F1517*$F$9</f>
        <v>7.62437280515353</v>
      </c>
      <c r="F1517" s="0" t="n">
        <f aca="false">(C1516-C1517)/0.5</f>
        <v>0.00400206959196225</v>
      </c>
      <c r="G1517" s="0" t="n">
        <f aca="false">G1516-L1516</f>
        <v>30.4759970074383</v>
      </c>
      <c r="H1517" s="0" t="n">
        <f aca="false">G1517*G1517</f>
        <v>928.786393597391</v>
      </c>
      <c r="I1517" s="0" t="n">
        <f aca="false">1000*COUNT(Q$24:Q1517)/N$16</f>
        <v>240.424847119408</v>
      </c>
      <c r="J1517" s="0" t="n">
        <f aca="false">$F$22*H1517+$E$22*G1517+$D$22</f>
        <v>721.890887621324</v>
      </c>
      <c r="K1517" s="0" t="n">
        <f aca="false">J1517/$F$9</f>
        <v>0.378923964488088</v>
      </c>
      <c r="L1517" s="0" t="n">
        <f aca="false">K1517*M1517</f>
        <v>0.00200098132493017</v>
      </c>
      <c r="M1517" s="0" t="n">
        <f aca="false">N1517</f>
        <v>0.00528069352286393</v>
      </c>
      <c r="N1517" s="0" t="n">
        <f aca="false">3600/(B1517*N$15)</f>
        <v>0.00528069352286393</v>
      </c>
      <c r="O1517" s="0" t="n">
        <f aca="false">ROUND(A1517*P$13,0)</f>
        <v>1881600</v>
      </c>
      <c r="P1517" s="0" t="n">
        <f aca="false">O1517-O1516</f>
        <v>1320</v>
      </c>
      <c r="Q1517" s="0" t="n">
        <f aca="false">F$9*(Q$23-P$13*1000/(P1517*N$16))*P$13/SUM(P$24:P1517)</f>
        <v>771.976503542422</v>
      </c>
      <c r="R1517" s="0" t="n">
        <f aca="false">F$9*((Q$23^2 - (P$13*1000/(P1517*N$16))^2)/2)/(1000*COUNT(Q$24:Q1517)/N$16)</f>
        <v>772.892503409715</v>
      </c>
    </row>
    <row r="1518" customFormat="false" ht="13.8" hidden="false" customHeight="false" outlineLevel="0" collapsed="false">
      <c r="A1518" s="0" t="n">
        <f aca="false">SUM(M$23:M1518)</f>
        <v>7.53168267671567</v>
      </c>
      <c r="B1518" s="0" t="n">
        <f aca="false">C1518*3600/1609.344</f>
        <v>68.1683876747347</v>
      </c>
      <c r="C1518" s="0" t="n">
        <f aca="false">G1518</f>
        <v>30.4739960261134</v>
      </c>
      <c r="D1518" s="0" t="n">
        <f aca="false">(C1518+C1517)/2</f>
        <v>30.4749965167759</v>
      </c>
      <c r="E1518" s="0" t="n">
        <f aca="false">F1518*$F$9</f>
        <v>7.62416906895044</v>
      </c>
      <c r="F1518" s="0" t="n">
        <f aca="false">(C1517-C1518)/0.5</f>
        <v>0.00400196264985908</v>
      </c>
      <c r="G1518" s="0" t="n">
        <f aca="false">G1517-L1517</f>
        <v>30.4739960261134</v>
      </c>
      <c r="H1518" s="0" t="n">
        <f aca="false">G1518*G1518</f>
        <v>928.664433799576</v>
      </c>
      <c r="I1518" s="0" t="n">
        <f aca="false">1000*COUNT(Q$24:Q1518)/N$16</f>
        <v>240.585774058577</v>
      </c>
      <c r="J1518" s="0" t="n">
        <f aca="false">$F$22*H1518+$E$22*G1518+$D$22</f>
        <v>721.82420245431</v>
      </c>
      <c r="K1518" s="0" t="n">
        <f aca="false">J1518/$F$9</f>
        <v>0.378888961126374</v>
      </c>
      <c r="L1518" s="0" t="n">
        <f aca="false">K1518*M1518</f>
        <v>0.00200092785905876</v>
      </c>
      <c r="M1518" s="0" t="n">
        <f aca="false">N1518</f>
        <v>0.00528104026338043</v>
      </c>
      <c r="N1518" s="0" t="n">
        <f aca="false">3600/(B1518*N$15)</f>
        <v>0.00528104026338043</v>
      </c>
      <c r="O1518" s="0" t="n">
        <f aca="false">ROUND(A1518*P$13,0)</f>
        <v>1882921</v>
      </c>
      <c r="P1518" s="0" t="n">
        <f aca="false">O1518-O1517</f>
        <v>1321</v>
      </c>
      <c r="Q1518" s="0" t="n">
        <f aca="false">F$9*(Q$23-P$13*1000/(P1518*N$16))*P$13/SUM(P$24:P1518)</f>
        <v>777.274340128176</v>
      </c>
      <c r="R1518" s="0" t="n">
        <f aca="false">F$9*((Q$23^2 - (P$13*1000/(P1518*N$16))^2)/2)/(1000*COUNT(Q$24:Q1518)/N$16)</f>
        <v>777.941887178604</v>
      </c>
    </row>
    <row r="1519" customFormat="false" ht="13.8" hidden="false" customHeight="false" outlineLevel="0" collapsed="false">
      <c r="A1519" s="0" t="n">
        <f aca="false">SUM(M$23:M1519)</f>
        <v>7.53696406375583</v>
      </c>
      <c r="B1519" s="0" t="n">
        <f aca="false">C1519*3600/1609.344</f>
        <v>68.163911726589</v>
      </c>
      <c r="C1519" s="0" t="n">
        <f aca="false">G1519</f>
        <v>30.4719950982544</v>
      </c>
      <c r="D1519" s="0" t="n">
        <f aca="false">(C1519+C1518)/2</f>
        <v>30.4729955621839</v>
      </c>
      <c r="E1519" s="0" t="n">
        <f aca="false">F1519*$F$9</f>
        <v>7.62396535248372</v>
      </c>
      <c r="F1519" s="0" t="n">
        <f aca="false">(C1518-C1519)/0.5</f>
        <v>0.00400185571811562</v>
      </c>
      <c r="G1519" s="0" t="n">
        <f aca="false">G1518-L1518</f>
        <v>30.4719950982544</v>
      </c>
      <c r="H1519" s="0" t="n">
        <f aca="false">G1519*G1519</f>
        <v>928.542485268037</v>
      </c>
      <c r="I1519" s="0" t="n">
        <f aca="false">1000*COUNT(Q$24:Q1519)/N$16</f>
        <v>240.746700997747</v>
      </c>
      <c r="J1519" s="0" t="n">
        <f aca="false">$F$22*H1519+$E$22*G1519+$D$22</f>
        <v>721.757522954627</v>
      </c>
      <c r="K1519" s="0" t="n">
        <f aca="false">J1519/$F$9</f>
        <v>0.378853960739469</v>
      </c>
      <c r="L1519" s="0" t="n">
        <f aca="false">K1519*M1519</f>
        <v>0.00200087439836596</v>
      </c>
      <c r="M1519" s="0" t="n">
        <f aca="false">N1519</f>
        <v>0.00528138704016855</v>
      </c>
      <c r="N1519" s="0" t="n">
        <f aca="false">3600/(B1519*N$15)</f>
        <v>0.00528138704016855</v>
      </c>
      <c r="O1519" s="0" t="n">
        <f aca="false">ROUND(A1519*P$13,0)</f>
        <v>1884241</v>
      </c>
      <c r="P1519" s="0" t="n">
        <f aca="false">O1519-O1518</f>
        <v>1320</v>
      </c>
      <c r="Q1519" s="0" t="n">
        <f aca="false">F$9*(Q$23-P$13*1000/(P1519*N$16))*P$13/SUM(P$24:P1519)</f>
        <v>770.893792148536</v>
      </c>
      <c r="R1519" s="0" t="n">
        <f aca="false">F$9*((Q$23^2 - (P$13*1000/(P1519*N$16))^2)/2)/(1000*COUNT(Q$24:Q1519)/N$16)</f>
        <v>771.859224661841</v>
      </c>
    </row>
    <row r="1520" customFormat="false" ht="13.8" hidden="false" customHeight="false" outlineLevel="0" collapsed="false">
      <c r="A1520" s="0" t="n">
        <f aca="false">SUM(M$23:M1520)</f>
        <v>7.54224579760907</v>
      </c>
      <c r="B1520" s="0" t="n">
        <f aca="false">C1520*3600/1609.344</f>
        <v>68.1594358980315</v>
      </c>
      <c r="C1520" s="0" t="n">
        <f aca="false">G1520</f>
        <v>30.469994223856</v>
      </c>
      <c r="D1520" s="0" t="n">
        <f aca="false">(C1520+C1519)/2</f>
        <v>30.4709946610552</v>
      </c>
      <c r="E1520" s="0" t="n">
        <f aca="false">F1520*$F$9</f>
        <v>7.62376165575337</v>
      </c>
      <c r="F1520" s="0" t="n">
        <f aca="false">(C1519-C1520)/0.5</f>
        <v>0.00400174879673187</v>
      </c>
      <c r="G1520" s="0" t="n">
        <f aca="false">G1519-L1519</f>
        <v>30.469994223856</v>
      </c>
      <c r="H1520" s="0" t="n">
        <f aca="false">G1520*G1520</f>
        <v>928.420548001817</v>
      </c>
      <c r="I1520" s="0" t="n">
        <f aca="false">1000*COUNT(Q$24:Q1520)/N$16</f>
        <v>240.907627936917</v>
      </c>
      <c r="J1520" s="0" t="n">
        <f aca="false">$F$22*H1520+$E$22*G1520+$D$22</f>
        <v>721.690849121794</v>
      </c>
      <c r="K1520" s="0" t="n">
        <f aca="false">J1520/$F$9</f>
        <v>0.378818963327121</v>
      </c>
      <c r="L1520" s="0" t="n">
        <f aca="false">K1520*M1520</f>
        <v>0.00200082094285206</v>
      </c>
      <c r="M1520" s="0" t="n">
        <f aca="false">N1520</f>
        <v>0.00528173385323451</v>
      </c>
      <c r="N1520" s="0" t="n">
        <f aca="false">3600/(B1520*N$15)</f>
        <v>0.00528173385323451</v>
      </c>
      <c r="O1520" s="0" t="n">
        <f aca="false">ROUND(A1520*P$13,0)</f>
        <v>1885561</v>
      </c>
      <c r="P1520" s="0" t="n">
        <f aca="false">O1520-O1519</f>
        <v>1320</v>
      </c>
      <c r="Q1520" s="0" t="n">
        <f aca="false">F$9*(Q$23-P$13*1000/(P1520*N$16))*P$13/SUM(P$24:P1520)</f>
        <v>770.353778952744</v>
      </c>
      <c r="R1520" s="0" t="n">
        <f aca="false">F$9*((Q$23^2 - (P$13*1000/(P1520*N$16))^2)/2)/(1000*COUNT(Q$24:Q1520)/N$16)</f>
        <v>771.343620637351</v>
      </c>
    </row>
    <row r="1521" customFormat="false" ht="13.8" hidden="false" customHeight="false" outlineLevel="0" collapsed="false">
      <c r="A1521" s="0" t="n">
        <f aca="false">SUM(M$23:M1521)</f>
        <v>7.54752787831165</v>
      </c>
      <c r="B1521" s="0" t="n">
        <f aca="false">C1521*3600/1609.344</f>
        <v>68.1549601890505</v>
      </c>
      <c r="C1521" s="0" t="n">
        <f aca="false">G1521</f>
        <v>30.4679934029131</v>
      </c>
      <c r="D1521" s="0" t="n">
        <f aca="false">(C1521+C1520)/2</f>
        <v>30.4689938133846</v>
      </c>
      <c r="E1521" s="0" t="n">
        <f aca="false">F1521*$F$9</f>
        <v>7.62355797874584</v>
      </c>
      <c r="F1521" s="0" t="n">
        <f aca="false">(C1520-C1521)/0.5</f>
        <v>0.00400164188570074</v>
      </c>
      <c r="G1521" s="0" t="n">
        <f aca="false">G1520-L1520</f>
        <v>30.4679934029131</v>
      </c>
      <c r="H1521" s="0" t="n">
        <f aca="false">G1521*G1521</f>
        <v>928.298621999958</v>
      </c>
      <c r="I1521" s="0" t="n">
        <f aca="false">1000*COUNT(Q$24:Q1521)/N$16</f>
        <v>241.068554876086</v>
      </c>
      <c r="J1521" s="0" t="n">
        <f aca="false">$F$22*H1521+$E$22*G1521+$D$22</f>
        <v>721.624180955326</v>
      </c>
      <c r="K1521" s="0" t="n">
        <f aca="false">J1521/$F$9</f>
        <v>0.378783968889074</v>
      </c>
      <c r="L1521" s="0" t="n">
        <f aca="false">K1521*M1521</f>
        <v>0.00200076749251736</v>
      </c>
      <c r="M1521" s="0" t="n">
        <f aca="false">N1521</f>
        <v>0.00528208070258452</v>
      </c>
      <c r="N1521" s="0" t="n">
        <f aca="false">3600/(B1521*N$15)</f>
        <v>0.00528208070258452</v>
      </c>
      <c r="O1521" s="0" t="n">
        <f aca="false">ROUND(A1521*P$13,0)</f>
        <v>1886882</v>
      </c>
      <c r="P1521" s="0" t="n">
        <f aca="false">O1521-O1520</f>
        <v>1321</v>
      </c>
      <c r="Q1521" s="0" t="n">
        <f aca="false">F$9*(Q$23-P$13*1000/(P1521*N$16))*P$13/SUM(P$24:P1521)</f>
        <v>775.641623868887</v>
      </c>
      <c r="R1521" s="0" t="n">
        <f aca="false">F$9*((Q$23^2 - (P$13*1000/(P1521*N$16))^2)/2)/(1000*COUNT(Q$24:Q1521)/N$16)</f>
        <v>776.383926122839</v>
      </c>
    </row>
    <row r="1522" customFormat="false" ht="13.8" hidden="false" customHeight="false" outlineLevel="0" collapsed="false">
      <c r="A1522" s="0" t="n">
        <f aca="false">SUM(M$23:M1522)</f>
        <v>7.55281030589988</v>
      </c>
      <c r="B1522" s="0" t="n">
        <f aca="false">C1522*3600/1609.344</f>
        <v>68.1504845996345</v>
      </c>
      <c r="C1522" s="0" t="n">
        <f aca="false">G1522</f>
        <v>30.4659926354206</v>
      </c>
      <c r="D1522" s="0" t="n">
        <f aca="false">(C1522+C1521)/2</f>
        <v>30.4669930191669</v>
      </c>
      <c r="E1522" s="0" t="n">
        <f aca="false">F1522*$F$9</f>
        <v>7.62335432148823</v>
      </c>
      <c r="F1522" s="0" t="n">
        <f aca="false">(C1521-C1522)/0.5</f>
        <v>0.00400153498503641</v>
      </c>
      <c r="G1522" s="0" t="n">
        <f aca="false">G1521-L1521</f>
        <v>30.4659926354206</v>
      </c>
      <c r="H1522" s="0" t="n">
        <f aca="false">G1522*G1522</f>
        <v>928.176707261503</v>
      </c>
      <c r="I1522" s="0" t="n">
        <f aca="false">1000*COUNT(Q$24:Q1522)/N$16</f>
        <v>241.229481815256</v>
      </c>
      <c r="J1522" s="0" t="n">
        <f aca="false">$F$22*H1522+$E$22*G1522+$D$22</f>
        <v>721.557518454739</v>
      </c>
      <c r="K1522" s="0" t="n">
        <f aca="false">J1522/$F$9</f>
        <v>0.378748977425076</v>
      </c>
      <c r="L1522" s="0" t="n">
        <f aca="false">K1522*M1522</f>
        <v>0.00200071404736216</v>
      </c>
      <c r="M1522" s="0" t="n">
        <f aca="false">N1522</f>
        <v>0.00528242758822482</v>
      </c>
      <c r="N1522" s="0" t="n">
        <f aca="false">3600/(B1522*N$15)</f>
        <v>0.00528242758822482</v>
      </c>
      <c r="O1522" s="0" t="n">
        <f aca="false">ROUND(A1522*P$13,0)</f>
        <v>1888203</v>
      </c>
      <c r="P1522" s="0" t="n">
        <f aca="false">O1522-O1521</f>
        <v>1321</v>
      </c>
      <c r="Q1522" s="0" t="n">
        <f aca="false">F$9*(Q$23-P$13*1000/(P1522*N$16))*P$13/SUM(P$24:P1522)</f>
        <v>775.098634490953</v>
      </c>
      <c r="R1522" s="0" t="n">
        <f aca="false">F$9*((Q$23^2 - (P$13*1000/(P1522*N$16))^2)/2)/(1000*COUNT(Q$24:Q1522)/N$16)</f>
        <v>775.865991549042</v>
      </c>
    </row>
    <row r="1523" customFormat="false" ht="13.8" hidden="false" customHeight="false" outlineLevel="0" collapsed="false">
      <c r="A1523" s="0" t="n">
        <f aca="false">SUM(M$23:M1523)</f>
        <v>7.55809308041004</v>
      </c>
      <c r="B1523" s="0" t="n">
        <f aca="false">C1523*3600/1609.344</f>
        <v>68.1460091297719</v>
      </c>
      <c r="C1523" s="0" t="n">
        <f aca="false">G1523</f>
        <v>30.4639919213733</v>
      </c>
      <c r="D1523" s="0" t="n">
        <f aca="false">(C1523+C1522)/2</f>
        <v>30.4649922783969</v>
      </c>
      <c r="E1523" s="0" t="n">
        <f aca="false">F1523*$F$9</f>
        <v>7.62315068395344</v>
      </c>
      <c r="F1523" s="0" t="n">
        <f aca="false">(C1522-C1523)/0.5</f>
        <v>0.0040014280947247</v>
      </c>
      <c r="G1523" s="0" t="n">
        <f aca="false">G1522-L1522</f>
        <v>30.4639919213733</v>
      </c>
      <c r="H1523" s="0" t="n">
        <f aca="false">G1523*G1523</f>
        <v>928.054803785495</v>
      </c>
      <c r="I1523" s="0" t="n">
        <f aca="false">1000*COUNT(Q$24:Q1523)/N$16</f>
        <v>241.390408754425</v>
      </c>
      <c r="J1523" s="0" t="n">
        <f aca="false">$F$22*H1523+$E$22*G1523+$D$22</f>
        <v>721.490861619549</v>
      </c>
      <c r="K1523" s="0" t="n">
        <f aca="false">J1523/$F$9</f>
        <v>0.378713988934871</v>
      </c>
      <c r="L1523" s="0" t="n">
        <f aca="false">K1523*M1523</f>
        <v>0.00200066060738676</v>
      </c>
      <c r="M1523" s="0" t="n">
        <f aca="false">N1523</f>
        <v>0.00528277451016162</v>
      </c>
      <c r="N1523" s="0" t="n">
        <f aca="false">3600/(B1523*N$15)</f>
        <v>0.00528277451016162</v>
      </c>
      <c r="O1523" s="0" t="n">
        <f aca="false">ROUND(A1523*P$13,0)</f>
        <v>1889523</v>
      </c>
      <c r="P1523" s="0" t="n">
        <f aca="false">O1523-O1522</f>
        <v>1320</v>
      </c>
      <c r="Q1523" s="0" t="n">
        <f aca="false">F$9*(Q$23-P$13*1000/(P1523*N$16))*P$13/SUM(P$24:P1523)</f>
        <v>768.737455012289</v>
      </c>
      <c r="R1523" s="0" t="n">
        <f aca="false">F$9*((Q$23^2 - (P$13*1000/(P1523*N$16))^2)/2)/(1000*COUNT(Q$24:Q1523)/N$16)</f>
        <v>769.800933396076</v>
      </c>
    </row>
    <row r="1524" customFormat="false" ht="13.8" hidden="false" customHeight="false" outlineLevel="0" collapsed="false">
      <c r="A1524" s="0" t="n">
        <f aca="false">SUM(M$23:M1524)</f>
        <v>7.56337620187844</v>
      </c>
      <c r="B1524" s="0" t="n">
        <f aca="false">C1524*3600/1609.344</f>
        <v>68.1415337794512</v>
      </c>
      <c r="C1524" s="0" t="n">
        <f aca="false">G1524</f>
        <v>30.4619912607659</v>
      </c>
      <c r="D1524" s="0" t="n">
        <f aca="false">(C1524+C1523)/2</f>
        <v>30.4629915910696</v>
      </c>
      <c r="E1524" s="0" t="n">
        <f aca="false">F1524*$F$9</f>
        <v>7.62294706615502</v>
      </c>
      <c r="F1524" s="0" t="n">
        <f aca="false">(C1523-C1524)/0.5</f>
        <v>0.0040013212147727</v>
      </c>
      <c r="G1524" s="0" t="n">
        <f aca="false">G1523-L1523</f>
        <v>30.4619912607659</v>
      </c>
      <c r="H1524" s="0" t="n">
        <f aca="false">G1524*G1524</f>
        <v>927.932911570976</v>
      </c>
      <c r="I1524" s="0" t="n">
        <f aca="false">1000*COUNT(Q$24:Q1524)/N$16</f>
        <v>241.551335693595</v>
      </c>
      <c r="J1524" s="0" t="n">
        <f aca="false">$F$22*H1524+$E$22*G1524+$D$22</f>
        <v>721.424210449272</v>
      </c>
      <c r="K1524" s="0" t="n">
        <f aca="false">J1524/$F$9</f>
        <v>0.378679003418206</v>
      </c>
      <c r="L1524" s="0" t="n">
        <f aca="false">K1524*M1524</f>
        <v>0.00200060717259147</v>
      </c>
      <c r="M1524" s="0" t="n">
        <f aca="false">N1524</f>
        <v>0.00528312146840114</v>
      </c>
      <c r="N1524" s="0" t="n">
        <f aca="false">3600/(B1524*N$15)</f>
        <v>0.00528312146840114</v>
      </c>
      <c r="O1524" s="0" t="n">
        <f aca="false">ROUND(A1524*P$13,0)</f>
        <v>1890844</v>
      </c>
      <c r="P1524" s="0" t="n">
        <f aca="false">O1524-O1523</f>
        <v>1321</v>
      </c>
      <c r="Q1524" s="0" t="n">
        <f aca="false">F$9*(Q$23-P$13*1000/(P1524*N$16))*P$13/SUM(P$24:P1524)</f>
        <v>774.015342879575</v>
      </c>
      <c r="R1524" s="0" t="n">
        <f aca="false">F$9*((Q$23^2 - (P$13*1000/(P1524*N$16))^2)/2)/(1000*COUNT(Q$24:Q1524)/N$16)</f>
        <v>774.832192759503</v>
      </c>
    </row>
    <row r="1525" customFormat="false" ht="13.8" hidden="false" customHeight="false" outlineLevel="0" collapsed="false">
      <c r="A1525" s="0" t="n">
        <f aca="false">SUM(M$23:M1525)</f>
        <v>7.56865967034139</v>
      </c>
      <c r="B1525" s="0" t="n">
        <f aca="false">C1525*3600/1609.344</f>
        <v>68.1370585486607</v>
      </c>
      <c r="C1525" s="0" t="n">
        <f aca="false">G1525</f>
        <v>30.4599906535933</v>
      </c>
      <c r="D1525" s="0" t="n">
        <f aca="false">(C1525+C1524)/2</f>
        <v>30.4609909571796</v>
      </c>
      <c r="E1525" s="0" t="n">
        <f aca="false">F1525*$F$9</f>
        <v>7.62274346809296</v>
      </c>
      <c r="F1525" s="0" t="n">
        <f aca="false">(C1524-C1525)/0.5</f>
        <v>0.00400121434518042</v>
      </c>
      <c r="G1525" s="0" t="n">
        <f aca="false">G1524-L1524</f>
        <v>30.4599906535933</v>
      </c>
      <c r="H1525" s="0" t="n">
        <f aca="false">G1525*G1525</f>
        <v>927.81103061699</v>
      </c>
      <c r="I1525" s="0" t="n">
        <f aca="false">1000*COUNT(Q$24:Q1525)/N$16</f>
        <v>241.712262632765</v>
      </c>
      <c r="J1525" s="0" t="n">
        <f aca="false">$F$22*H1525+$E$22*G1525+$D$22</f>
        <v>721.357564943424</v>
      </c>
      <c r="K1525" s="0" t="n">
        <f aca="false">J1525/$F$9</f>
        <v>0.378644020874827</v>
      </c>
      <c r="L1525" s="0" t="n">
        <f aca="false">K1525*M1525</f>
        <v>0.00200055374297658</v>
      </c>
      <c r="M1525" s="0" t="n">
        <f aca="false">N1525</f>
        <v>0.00528346846294961</v>
      </c>
      <c r="N1525" s="0" t="n">
        <f aca="false">3600/(B1525*N$15)</f>
        <v>0.00528346846294961</v>
      </c>
      <c r="O1525" s="0" t="n">
        <f aca="false">ROUND(A1525*P$13,0)</f>
        <v>1892165</v>
      </c>
      <c r="P1525" s="0" t="n">
        <f aca="false">O1525-O1524</f>
        <v>1321</v>
      </c>
      <c r="Q1525" s="0" t="n">
        <f aca="false">F$9*(Q$23-P$13*1000/(P1525*N$16))*P$13/SUM(P$24:P1525)</f>
        <v>773.47462728307</v>
      </c>
      <c r="R1525" s="0" t="n">
        <f aca="false">F$9*((Q$23^2 - (P$13*1000/(P1525*N$16))^2)/2)/(1000*COUNT(Q$24:Q1525)/N$16)</f>
        <v>774.31632578696</v>
      </c>
    </row>
    <row r="1526" customFormat="false" ht="13.8" hidden="false" customHeight="false" outlineLevel="0" collapsed="false">
      <c r="A1526" s="0" t="n">
        <f aca="false">SUM(M$23:M1526)</f>
        <v>7.5739434858352</v>
      </c>
      <c r="B1526" s="0" t="n">
        <f aca="false">C1526*3600/1609.344</f>
        <v>68.1325834373888</v>
      </c>
      <c r="C1526" s="0" t="n">
        <f aca="false">G1526</f>
        <v>30.4579900998503</v>
      </c>
      <c r="D1526" s="0" t="n">
        <f aca="false">(C1526+C1525)/2</f>
        <v>30.4589903767218</v>
      </c>
      <c r="E1526" s="0" t="n">
        <f aca="false">F1526*$F$9</f>
        <v>7.62253988978081</v>
      </c>
      <c r="F1526" s="0" t="n">
        <f aca="false">(C1525-C1526)/0.5</f>
        <v>0.00400110748595495</v>
      </c>
      <c r="G1526" s="0" t="n">
        <f aca="false">G1525-L1525</f>
        <v>30.4579900998503</v>
      </c>
      <c r="H1526" s="0" t="n">
        <f aca="false">G1526*G1526</f>
        <v>927.689160922579</v>
      </c>
      <c r="I1526" s="0" t="n">
        <f aca="false">1000*COUNT(Q$24:Q1526)/N$16</f>
        <v>241.873189571934</v>
      </c>
      <c r="J1526" s="0" t="n">
        <f aca="false">$F$22*H1526+$E$22*G1526+$D$22</f>
        <v>721.290925101522</v>
      </c>
      <c r="K1526" s="0" t="n">
        <f aca="false">J1526/$F$9</f>
        <v>0.37860904130448</v>
      </c>
      <c r="L1526" s="0" t="n">
        <f aca="false">K1526*M1526</f>
        <v>0.0020005003185424</v>
      </c>
      <c r="M1526" s="0" t="n">
        <f aca="false">N1526</f>
        <v>0.00528381549381326</v>
      </c>
      <c r="N1526" s="0" t="n">
        <f aca="false">3600/(B1526*N$15)</f>
        <v>0.00528381549381326</v>
      </c>
      <c r="O1526" s="0" t="n">
        <f aca="false">ROUND(A1526*P$13,0)</f>
        <v>1893486</v>
      </c>
      <c r="P1526" s="0" t="n">
        <f aca="false">O1526-O1525</f>
        <v>1321</v>
      </c>
      <c r="Q1526" s="0" t="n">
        <f aca="false">F$9*(Q$23-P$13*1000/(P1526*N$16))*P$13/SUM(P$24:P1526)</f>
        <v>772.934666630906</v>
      </c>
      <c r="R1526" s="0" t="n">
        <f aca="false">F$9*((Q$23^2 - (P$13*1000/(P1526*N$16))^2)/2)/(1000*COUNT(Q$24:Q1526)/N$16)</f>
        <v>773.801145264147</v>
      </c>
    </row>
    <row r="1527" customFormat="false" ht="13.8" hidden="false" customHeight="false" outlineLevel="0" collapsed="false">
      <c r="A1527" s="0" t="n">
        <f aca="false">SUM(M$23:M1527)</f>
        <v>7.5792276483962</v>
      </c>
      <c r="B1527" s="0" t="n">
        <f aca="false">C1527*3600/1609.344</f>
        <v>68.128108445624</v>
      </c>
      <c r="C1527" s="0" t="n">
        <f aca="false">G1527</f>
        <v>30.4559895995318</v>
      </c>
      <c r="D1527" s="0" t="n">
        <f aca="false">(C1527+C1526)/2</f>
        <v>30.456989849691</v>
      </c>
      <c r="E1527" s="0" t="n">
        <f aca="false">F1527*$F$9</f>
        <v>7.62233633119149</v>
      </c>
      <c r="F1527" s="0" t="n">
        <f aca="false">(C1526-C1527)/0.5</f>
        <v>0.00400100063708209</v>
      </c>
      <c r="G1527" s="0" t="n">
        <f aca="false">G1526-L1526</f>
        <v>30.4559895995318</v>
      </c>
      <c r="H1527" s="0" t="n">
        <f aca="false">G1527*G1527</f>
        <v>927.567302486787</v>
      </c>
      <c r="I1527" s="0" t="n">
        <f aca="false">1000*COUNT(Q$24:Q1527)/N$16</f>
        <v>242.034116511104</v>
      </c>
      <c r="J1527" s="0" t="n">
        <f aca="false">$F$22*H1527+$E$22*G1527+$D$22</f>
        <v>721.224290923081</v>
      </c>
      <c r="K1527" s="0" t="n">
        <f aca="false">J1527/$F$9</f>
        <v>0.378574064706911</v>
      </c>
      <c r="L1527" s="0" t="n">
        <f aca="false">K1527*M1527</f>
        <v>0.00200044689928921</v>
      </c>
      <c r="M1527" s="0" t="n">
        <f aca="false">N1527</f>
        <v>0.00528416256099832</v>
      </c>
      <c r="N1527" s="0" t="n">
        <f aca="false">3600/(B1527*N$15)</f>
        <v>0.00528416256099832</v>
      </c>
      <c r="O1527" s="0" t="n">
        <f aca="false">ROUND(A1527*P$13,0)</f>
        <v>1894807</v>
      </c>
      <c r="P1527" s="0" t="n">
        <f aca="false">O1527-O1526</f>
        <v>1321</v>
      </c>
      <c r="Q1527" s="0" t="n">
        <f aca="false">F$9*(Q$23-P$13*1000/(P1527*N$16))*P$13/SUM(P$24:P1527)</f>
        <v>772.395459343111</v>
      </c>
      <c r="R1527" s="0" t="n">
        <f aca="false">F$9*((Q$23^2 - (P$13*1000/(P1527*N$16))^2)/2)/(1000*COUNT(Q$24:Q1527)/N$16)</f>
        <v>773.286649821818</v>
      </c>
    </row>
    <row r="1528" customFormat="false" ht="13.8" hidden="false" customHeight="false" outlineLevel="0" collapsed="false">
      <c r="A1528" s="0" t="n">
        <f aca="false">SUM(M$23:M1528)</f>
        <v>7.58451215806071</v>
      </c>
      <c r="B1528" s="0" t="n">
        <f aca="false">C1528*3600/1609.344</f>
        <v>68.1236335733547</v>
      </c>
      <c r="C1528" s="0" t="n">
        <f aca="false">G1528</f>
        <v>30.4539891526325</v>
      </c>
      <c r="D1528" s="0" t="n">
        <f aca="false">(C1528+C1527)/2</f>
        <v>30.4549893760821</v>
      </c>
      <c r="E1528" s="0" t="n">
        <f aca="false">F1528*$F$9</f>
        <v>7.62213279235208</v>
      </c>
      <c r="F1528" s="0" t="n">
        <f aca="false">(C1527-C1528)/0.5</f>
        <v>0.00400089379857604</v>
      </c>
      <c r="G1528" s="0" t="n">
        <f aca="false">G1527-L1527</f>
        <v>30.4539891526325</v>
      </c>
      <c r="H1528" s="0" t="n">
        <f aca="false">G1528*G1528</f>
        <v>927.445455308656</v>
      </c>
      <c r="I1528" s="0" t="n">
        <f aca="false">1000*COUNT(Q$24:Q1528)/N$16</f>
        <v>242.195043450274</v>
      </c>
      <c r="J1528" s="0" t="n">
        <f aca="false">$F$22*H1528+$E$22*G1528+$D$22</f>
        <v>721.157662407619</v>
      </c>
      <c r="K1528" s="0" t="n">
        <f aca="false">J1528/$F$9</f>
        <v>0.378539091081866</v>
      </c>
      <c r="L1528" s="0" t="n">
        <f aca="false">K1528*M1528</f>
        <v>0.00200039348521734</v>
      </c>
      <c r="M1528" s="0" t="n">
        <f aca="false">N1528</f>
        <v>0.00528450966451102</v>
      </c>
      <c r="N1528" s="0" t="n">
        <f aca="false">3600/(B1528*N$15)</f>
        <v>0.00528450966451102</v>
      </c>
      <c r="O1528" s="0" t="n">
        <f aca="false">ROUND(A1528*P$13,0)</f>
        <v>1896128</v>
      </c>
      <c r="P1528" s="0" t="n">
        <f aca="false">O1528-O1527</f>
        <v>1321</v>
      </c>
      <c r="Q1528" s="0" t="n">
        <f aca="false">F$9*(Q$23-P$13*1000/(P1528*N$16))*P$13/SUM(P$24:P1528)</f>
        <v>771.85700384412</v>
      </c>
      <c r="R1528" s="0" t="n">
        <f aca="false">F$9*((Q$23^2 - (P$13*1000/(P1528*N$16))^2)/2)/(1000*COUNT(Q$24:Q1528)/N$16)</f>
        <v>772.772838094361</v>
      </c>
    </row>
    <row r="1529" customFormat="false" ht="13.8" hidden="false" customHeight="false" outlineLevel="0" collapsed="false">
      <c r="A1529" s="0" t="n">
        <f aca="false">SUM(M$23:M1529)</f>
        <v>7.58979701486507</v>
      </c>
      <c r="B1529" s="0" t="n">
        <f aca="false">C1529*3600/1609.344</f>
        <v>68.1191588205692</v>
      </c>
      <c r="C1529" s="0" t="n">
        <f aca="false">G1529</f>
        <v>30.4519887591473</v>
      </c>
      <c r="D1529" s="0" t="n">
        <f aca="false">(C1529+C1528)/2</f>
        <v>30.4529889558899</v>
      </c>
      <c r="E1529" s="0" t="n">
        <f aca="false">F1529*$F$9</f>
        <v>7.62192927326256</v>
      </c>
      <c r="F1529" s="0" t="n">
        <f aca="false">(C1528-C1529)/0.5</f>
        <v>0.00400078697043682</v>
      </c>
      <c r="G1529" s="0" t="n">
        <f aca="false">G1528-L1528</f>
        <v>30.4519887591473</v>
      </c>
      <c r="H1529" s="0" t="n">
        <f aca="false">G1529*G1529</f>
        <v>927.323619387231</v>
      </c>
      <c r="I1529" s="0" t="n">
        <f aca="false">1000*COUNT(Q$24:Q1529)/N$16</f>
        <v>242.355970389443</v>
      </c>
      <c r="J1529" s="0" t="n">
        <f aca="false">$F$22*H1529+$E$22*G1529+$D$22</f>
        <v>721.091039554651</v>
      </c>
      <c r="K1529" s="0" t="n">
        <f aca="false">J1529/$F$9</f>
        <v>0.378504120429091</v>
      </c>
      <c r="L1529" s="0" t="n">
        <f aca="false">K1529*M1529</f>
        <v>0.00200034007632707</v>
      </c>
      <c r="M1529" s="0" t="n">
        <f aca="false">N1529</f>
        <v>0.00528485680435758</v>
      </c>
      <c r="N1529" s="0" t="n">
        <f aca="false">3600/(B1529*N$15)</f>
        <v>0.00528485680435758</v>
      </c>
      <c r="O1529" s="0" t="n">
        <f aca="false">ROUND(A1529*P$13,0)</f>
        <v>1897449</v>
      </c>
      <c r="P1529" s="0" t="n">
        <f aca="false">O1529-O1528</f>
        <v>1321</v>
      </c>
      <c r="Q1529" s="0" t="n">
        <f aca="false">F$9*(Q$23-P$13*1000/(P1529*N$16))*P$13/SUM(P$24:P1529)</f>
        <v>771.319298562758</v>
      </c>
      <c r="R1529" s="0" t="n">
        <f aca="false">F$9*((Q$23^2 - (P$13*1000/(P1529*N$16))^2)/2)/(1000*COUNT(Q$24:Q1529)/N$16)</f>
        <v>772.259708719797</v>
      </c>
    </row>
    <row r="1530" customFormat="false" ht="13.8" hidden="false" customHeight="false" outlineLevel="0" collapsed="false">
      <c r="A1530" s="0" t="n">
        <f aca="false">SUM(M$23:M1530)</f>
        <v>7.59508221884562</v>
      </c>
      <c r="B1530" s="0" t="n">
        <f aca="false">C1530*3600/1609.344</f>
        <v>68.114684187256</v>
      </c>
      <c r="C1530" s="0" t="n">
        <f aca="false">G1530</f>
        <v>30.4499884190709</v>
      </c>
      <c r="D1530" s="0" t="n">
        <f aca="false">(C1530+C1529)/2</f>
        <v>30.4509885891091</v>
      </c>
      <c r="E1530" s="0" t="n">
        <f aca="false">F1530*$F$9</f>
        <v>7.62172577390942</v>
      </c>
      <c r="F1530" s="0" t="n">
        <f aca="false">(C1529-C1530)/0.5</f>
        <v>0.00400068015265731</v>
      </c>
      <c r="G1530" s="0" t="n">
        <f aca="false">G1529-L1529</f>
        <v>30.4499884190709</v>
      </c>
      <c r="H1530" s="0" t="n">
        <f aca="false">G1530*G1530</f>
        <v>927.201794721553</v>
      </c>
      <c r="I1530" s="0" t="n">
        <f aca="false">1000*COUNT(Q$24:Q1530)/N$16</f>
        <v>242.516897328613</v>
      </c>
      <c r="J1530" s="0" t="n">
        <f aca="false">$F$22*H1530+$E$22*G1530+$D$22</f>
        <v>721.024422363694</v>
      </c>
      <c r="K1530" s="0" t="n">
        <f aca="false">J1530/$F$9</f>
        <v>0.378469152748333</v>
      </c>
      <c r="L1530" s="0" t="n">
        <f aca="false">K1530*M1530</f>
        <v>0.0020002866726187</v>
      </c>
      <c r="M1530" s="0" t="n">
        <f aca="false">N1530</f>
        <v>0.00528520398054425</v>
      </c>
      <c r="N1530" s="0" t="n">
        <f aca="false">3600/(B1530*N$15)</f>
        <v>0.00528520398054425</v>
      </c>
      <c r="O1530" s="0" t="n">
        <f aca="false">ROUND(A1530*P$13,0)</f>
        <v>1898771</v>
      </c>
      <c r="P1530" s="0" t="n">
        <f aca="false">O1530-O1529</f>
        <v>1322</v>
      </c>
      <c r="Q1530" s="0" t="n">
        <f aca="false">F$9*(Q$23-P$13*1000/(P1530*N$16))*P$13/SUM(P$24:P1530)</f>
        <v>776.564173537533</v>
      </c>
      <c r="R1530" s="0" t="n">
        <f aca="false">F$9*((Q$23^2 - (P$13*1000/(P1530*N$16))^2)/2)/(1000*COUNT(Q$24:Q1530)/N$16)</f>
        <v>777.256778581998</v>
      </c>
    </row>
    <row r="1531" customFormat="false" ht="13.8" hidden="false" customHeight="false" outlineLevel="0" collapsed="false">
      <c r="A1531" s="0" t="n">
        <f aca="false">SUM(M$23:M1531)</f>
        <v>7.60036777003869</v>
      </c>
      <c r="B1531" s="0" t="n">
        <f aca="false">C1531*3600/1609.344</f>
        <v>68.1102096734035</v>
      </c>
      <c r="C1531" s="0" t="n">
        <f aca="false">G1531</f>
        <v>30.4479881323983</v>
      </c>
      <c r="D1531" s="0" t="n">
        <f aca="false">(C1531+C1530)/2</f>
        <v>30.4489882757346</v>
      </c>
      <c r="E1531" s="0" t="n">
        <f aca="false">F1531*$F$9</f>
        <v>7.62152229429264</v>
      </c>
      <c r="F1531" s="0" t="n">
        <f aca="false">(C1530-C1531)/0.5</f>
        <v>0.00400057334523751</v>
      </c>
      <c r="G1531" s="0" t="n">
        <f aca="false">G1530-L1530</f>
        <v>30.4479881323983</v>
      </c>
      <c r="H1531" s="0" t="n">
        <f aca="false">G1531*G1531</f>
        <v>927.079981310668</v>
      </c>
      <c r="I1531" s="0" t="n">
        <f aca="false">1000*COUNT(Q$24:Q1531)/N$16</f>
        <v>242.677824267782</v>
      </c>
      <c r="J1531" s="0" t="n">
        <f aca="false">$F$22*H1531+$E$22*G1531+$D$22</f>
        <v>720.957810834264</v>
      </c>
      <c r="K1531" s="0" t="n">
        <f aca="false">J1531/$F$9</f>
        <v>0.378434188039338</v>
      </c>
      <c r="L1531" s="0" t="n">
        <f aca="false">K1531*M1531</f>
        <v>0.00200023327409254</v>
      </c>
      <c r="M1531" s="0" t="n">
        <f aca="false">N1531</f>
        <v>0.00528555119307726</v>
      </c>
      <c r="N1531" s="0" t="n">
        <f aca="false">3600/(B1531*N$15)</f>
        <v>0.00528555119307726</v>
      </c>
      <c r="O1531" s="0" t="n">
        <f aca="false">ROUND(A1531*P$13,0)</f>
        <v>1900092</v>
      </c>
      <c r="P1531" s="0" t="n">
        <f aca="false">O1531-O1530</f>
        <v>1321</v>
      </c>
      <c r="Q1531" s="0" t="n">
        <f aca="false">F$9*(Q$23-P$13*1000/(P1531*N$16))*P$13/SUM(P$24:P1531)</f>
        <v>770.245726760833</v>
      </c>
      <c r="R1531" s="0" t="n">
        <f aca="false">F$9*((Q$23^2 - (P$13*1000/(P1531*N$16))^2)/2)/(1000*COUNT(Q$24:Q1531)/N$16)</f>
        <v>771.235491599478</v>
      </c>
    </row>
    <row r="1532" customFormat="false" ht="13.8" hidden="false" customHeight="false" outlineLevel="0" collapsed="false">
      <c r="A1532" s="0" t="n">
        <f aca="false">SUM(M$23:M1532)</f>
        <v>7.60565366848066</v>
      </c>
      <c r="B1532" s="0" t="n">
        <f aca="false">C1532*3600/1609.344</f>
        <v>68.1057352790001</v>
      </c>
      <c r="C1532" s="0" t="n">
        <f aca="false">G1532</f>
        <v>30.4459878991242</v>
      </c>
      <c r="D1532" s="0" t="n">
        <f aca="false">(C1532+C1531)/2</f>
        <v>30.4469880157613</v>
      </c>
      <c r="E1532" s="0" t="n">
        <f aca="false">F1532*$F$9</f>
        <v>7.62131883442576</v>
      </c>
      <c r="F1532" s="0" t="n">
        <f aca="false">(C1531-C1532)/0.5</f>
        <v>0.00400046654818453</v>
      </c>
      <c r="G1532" s="0" t="n">
        <f aca="false">G1531-L1531</f>
        <v>30.4459878991242</v>
      </c>
      <c r="H1532" s="0" t="n">
        <f aca="false">G1532*G1532</f>
        <v>926.958179153618</v>
      </c>
      <c r="I1532" s="0" t="n">
        <f aca="false">1000*COUNT(Q$24:Q1532)/N$16</f>
        <v>242.838751206952</v>
      </c>
      <c r="J1532" s="0" t="n">
        <f aca="false">$F$22*H1532+$E$22*G1532+$D$22</f>
        <v>720.891204965878</v>
      </c>
      <c r="K1532" s="0" t="n">
        <f aca="false">J1532/$F$9</f>
        <v>0.378399226301851</v>
      </c>
      <c r="L1532" s="0" t="n">
        <f aca="false">K1532*M1532</f>
        <v>0.0020001798807489</v>
      </c>
      <c r="M1532" s="0" t="n">
        <f aca="false">N1532</f>
        <v>0.00528589844196284</v>
      </c>
      <c r="N1532" s="0" t="n">
        <f aca="false">3600/(B1532*N$15)</f>
        <v>0.00528589844196284</v>
      </c>
      <c r="O1532" s="0" t="n">
        <f aca="false">ROUND(A1532*P$13,0)</f>
        <v>1901413</v>
      </c>
      <c r="P1532" s="0" t="n">
        <f aca="false">O1532-O1531</f>
        <v>1321</v>
      </c>
      <c r="Q1532" s="0" t="n">
        <f aca="false">F$9*(Q$23-P$13*1000/(P1532*N$16))*P$13/SUM(P$24:P1532)</f>
        <v>769.710263312761</v>
      </c>
      <c r="R1532" s="0" t="n">
        <f aca="false">F$9*((Q$23^2 - (P$13*1000/(P1532*N$16))^2)/2)/(1000*COUNT(Q$24:Q1532)/N$16)</f>
        <v>770.724401147789</v>
      </c>
    </row>
    <row r="1533" customFormat="false" ht="13.8" hidden="false" customHeight="false" outlineLevel="0" collapsed="false">
      <c r="A1533" s="0" t="n">
        <f aca="false">SUM(M$23:M1533)</f>
        <v>7.61093991420786</v>
      </c>
      <c r="B1533" s="0" t="n">
        <f aca="false">C1533*3600/1609.344</f>
        <v>68.1012610040342</v>
      </c>
      <c r="C1533" s="0" t="n">
        <f aca="false">G1533</f>
        <v>30.4439877192435</v>
      </c>
      <c r="D1533" s="0" t="n">
        <f aca="false">(C1533+C1532)/2</f>
        <v>30.4449878091838</v>
      </c>
      <c r="E1533" s="0" t="n">
        <f aca="false">F1533*$F$9</f>
        <v>7.62111539430879</v>
      </c>
      <c r="F1533" s="0" t="n">
        <f aca="false">(C1532-C1533)/0.5</f>
        <v>0.00400035976149837</v>
      </c>
      <c r="G1533" s="0" t="n">
        <f aca="false">G1532-L1532</f>
        <v>30.4439877192435</v>
      </c>
      <c r="H1533" s="0" t="n">
        <f aca="false">G1533*G1533</f>
        <v>926.836388249447</v>
      </c>
      <c r="I1533" s="0" t="n">
        <f aca="false">1000*COUNT(Q$24:Q1533)/N$16</f>
        <v>242.999678146122</v>
      </c>
      <c r="J1533" s="0" t="n">
        <f aca="false">$F$22*H1533+$E$22*G1533+$D$22</f>
        <v>720.824604758051</v>
      </c>
      <c r="K1533" s="0" t="n">
        <f aca="false">J1533/$F$9</f>
        <v>0.378364267535619</v>
      </c>
      <c r="L1533" s="0" t="n">
        <f aca="false">K1533*M1533</f>
        <v>0.00200012649258806</v>
      </c>
      <c r="M1533" s="0" t="n">
        <f aca="false">N1533</f>
        <v>0.00528624572720723</v>
      </c>
      <c r="N1533" s="0" t="n">
        <f aca="false">3600/(B1533*N$15)</f>
        <v>0.00528624572720723</v>
      </c>
      <c r="O1533" s="0" t="n">
        <f aca="false">ROUND(A1533*P$13,0)</f>
        <v>1902735</v>
      </c>
      <c r="P1533" s="0" t="n">
        <f aca="false">O1533-O1532</f>
        <v>1322</v>
      </c>
      <c r="Q1533" s="0" t="n">
        <f aca="false">F$9*(Q$23-P$13*1000/(P1533*N$16))*P$13/SUM(P$24:P1533)</f>
        <v>774.945323301328</v>
      </c>
      <c r="R1533" s="0" t="n">
        <f aca="false">F$9*((Q$23^2 - (P$13*1000/(P1533*N$16))^2)/2)/(1000*COUNT(Q$24:Q1533)/N$16)</f>
        <v>775.712559816604</v>
      </c>
    </row>
    <row r="1534" customFormat="false" ht="13.8" hidden="false" customHeight="false" outlineLevel="0" collapsed="false">
      <c r="A1534" s="0" t="n">
        <f aca="false">SUM(M$23:M1534)</f>
        <v>7.61622650725668</v>
      </c>
      <c r="B1534" s="0" t="n">
        <f aca="false">C1534*3600/1609.344</f>
        <v>68.0967868484943</v>
      </c>
      <c r="C1534" s="0" t="n">
        <f aca="false">G1534</f>
        <v>30.4419875927509</v>
      </c>
      <c r="D1534" s="0" t="n">
        <f aca="false">(C1534+C1533)/2</f>
        <v>30.4429876559972</v>
      </c>
      <c r="E1534" s="0" t="n">
        <f aca="false">F1534*$F$9</f>
        <v>7.62091197394173</v>
      </c>
      <c r="F1534" s="0" t="n">
        <f aca="false">(C1533-C1534)/0.5</f>
        <v>0.00400025298517903</v>
      </c>
      <c r="G1534" s="0" t="n">
        <f aca="false">G1533-L1533</f>
        <v>30.4419875927509</v>
      </c>
      <c r="H1534" s="0" t="n">
        <f aca="false">G1534*G1534</f>
        <v>926.714608597198</v>
      </c>
      <c r="I1534" s="0" t="n">
        <f aca="false">1000*COUNT(Q$24:Q1534)/N$16</f>
        <v>243.160605085291</v>
      </c>
      <c r="J1534" s="0" t="n">
        <f aca="false">$F$22*H1534+$E$22*G1534+$D$22</f>
        <v>720.758010210302</v>
      </c>
      <c r="K1534" s="0" t="n">
        <f aca="false">J1534/$F$9</f>
        <v>0.378329311740388</v>
      </c>
      <c r="L1534" s="0" t="n">
        <f aca="false">K1534*M1534</f>
        <v>0.00200007310961033</v>
      </c>
      <c r="M1534" s="0" t="n">
        <f aca="false">N1534</f>
        <v>0.00528659304881667</v>
      </c>
      <c r="N1534" s="0" t="n">
        <f aca="false">3600/(B1534*N$15)</f>
        <v>0.00528659304881667</v>
      </c>
      <c r="O1534" s="0" t="n">
        <f aca="false">ROUND(A1534*P$13,0)</f>
        <v>1904057</v>
      </c>
      <c r="P1534" s="0" t="n">
        <f aca="false">O1534-O1533</f>
        <v>1322</v>
      </c>
      <c r="Q1534" s="0" t="n">
        <f aca="false">F$9*(Q$23-P$13*1000/(P1534*N$16))*P$13/SUM(P$24:P1534)</f>
        <v>774.40693407008</v>
      </c>
      <c r="R1534" s="0" t="n">
        <f aca="false">F$9*((Q$23^2 - (P$13*1000/(P1534*N$16))^2)/2)/(1000*COUNT(Q$24:Q1534)/N$16)</f>
        <v>775.199182874303</v>
      </c>
    </row>
    <row r="1535" customFormat="false" ht="13.8" hidden="false" customHeight="false" outlineLevel="0" collapsed="false">
      <c r="A1535" s="0" t="n">
        <f aca="false">SUM(M$23:M1535)</f>
        <v>7.62151344766348</v>
      </c>
      <c r="B1535" s="0" t="n">
        <f aca="false">C1535*3600/1609.344</f>
        <v>68.0923128123686</v>
      </c>
      <c r="C1535" s="0" t="n">
        <f aca="false">G1535</f>
        <v>30.4399875196413</v>
      </c>
      <c r="D1535" s="0" t="n">
        <f aca="false">(C1535+C1534)/2</f>
        <v>30.4409875561961</v>
      </c>
      <c r="E1535" s="0" t="n">
        <f aca="false">F1535*$F$9</f>
        <v>7.62070857331103</v>
      </c>
      <c r="F1535" s="0" t="n">
        <f aca="false">(C1534-C1535)/0.5</f>
        <v>0.0040001462192194</v>
      </c>
      <c r="G1535" s="0" t="n">
        <f aca="false">G1534-L1534</f>
        <v>30.4399875196413</v>
      </c>
      <c r="H1535" s="0" t="n">
        <f aca="false">G1535*G1535</f>
        <v>926.592840195916</v>
      </c>
      <c r="I1535" s="0" t="n">
        <f aca="false">1000*COUNT(Q$24:Q1535)/N$16</f>
        <v>243.321532024461</v>
      </c>
      <c r="J1535" s="0" t="n">
        <f aca="false">$F$22*H1535+$E$22*G1535+$D$22</f>
        <v>720.691421322145</v>
      </c>
      <c r="K1535" s="0" t="n">
        <f aca="false">J1535/$F$9</f>
        <v>0.378294358915905</v>
      </c>
      <c r="L1535" s="0" t="n">
        <f aca="false">K1535*M1535</f>
        <v>0.00200001973181602</v>
      </c>
      <c r="M1535" s="0" t="n">
        <f aca="false">N1535</f>
        <v>0.0052869404067974</v>
      </c>
      <c r="N1535" s="0" t="n">
        <f aca="false">3600/(B1535*N$15)</f>
        <v>0.0052869404067974</v>
      </c>
      <c r="O1535" s="0" t="n">
        <f aca="false">ROUND(A1535*P$13,0)</f>
        <v>1905378</v>
      </c>
      <c r="P1535" s="0" t="n">
        <f aca="false">O1535-O1534</f>
        <v>1321</v>
      </c>
      <c r="Q1535" s="0" t="n">
        <f aca="false">F$9*(Q$23-P$13*1000/(P1535*N$16))*P$13/SUM(P$24:P1535)</f>
        <v>768.107523866115</v>
      </c>
      <c r="R1535" s="0" t="n">
        <f aca="false">F$9*((Q$23^2 - (P$13*1000/(P1535*N$16))^2)/2)/(1000*COUNT(Q$24:Q1535)/N$16)</f>
        <v>769.195186066146</v>
      </c>
    </row>
    <row r="1536" customFormat="false" ht="13.8" hidden="false" customHeight="false" outlineLevel="0" collapsed="false">
      <c r="A1536" s="0" t="n">
        <f aca="false">SUM(M$23:M1536)</f>
        <v>7.62680073546463</v>
      </c>
      <c r="B1536" s="0" t="n">
        <f aca="false">C1536*3600/1609.344</f>
        <v>68.0878388956457</v>
      </c>
      <c r="C1536" s="0" t="n">
        <f aca="false">G1536</f>
        <v>30.4379874999094</v>
      </c>
      <c r="D1536" s="0" t="n">
        <f aca="false">(C1536+C1535)/2</f>
        <v>30.4389875097754</v>
      </c>
      <c r="E1536" s="0" t="n">
        <f aca="false">F1536*$F$9</f>
        <v>7.62050519244377</v>
      </c>
      <c r="F1536" s="0" t="n">
        <f aca="false">(C1535-C1536)/0.5</f>
        <v>0.0040000394636337</v>
      </c>
      <c r="G1536" s="0" t="n">
        <f aca="false">G1535-L1535</f>
        <v>30.4379874999094</v>
      </c>
      <c r="H1536" s="0" t="n">
        <f aca="false">G1536*G1536</f>
        <v>926.471083044644</v>
      </c>
      <c r="I1536" s="0" t="n">
        <f aca="false">1000*COUNT(Q$24:Q1536)/N$16</f>
        <v>243.48245896363</v>
      </c>
      <c r="J1536" s="0" t="n">
        <f aca="false">$F$22*H1536+$E$22*G1536+$D$22</f>
        <v>720.624838093098</v>
      </c>
      <c r="K1536" s="0" t="n">
        <f aca="false">J1536/$F$9</f>
        <v>0.378259409061915</v>
      </c>
      <c r="L1536" s="0" t="n">
        <f aca="false">K1536*M1536</f>
        <v>0.00199996635920542</v>
      </c>
      <c r="M1536" s="0" t="n">
        <f aca="false">N1536</f>
        <v>0.00528728780115567</v>
      </c>
      <c r="N1536" s="0" t="n">
        <f aca="false">3600/(B1536*N$15)</f>
        <v>0.00528728780115567</v>
      </c>
      <c r="O1536" s="0" t="n">
        <f aca="false">ROUND(A1536*P$13,0)</f>
        <v>1906700</v>
      </c>
      <c r="P1536" s="0" t="n">
        <f aca="false">O1536-O1535</f>
        <v>1322</v>
      </c>
      <c r="Q1536" s="0" t="n">
        <f aca="false">F$9*(Q$23-P$13*1000/(P1536*N$16))*P$13/SUM(P$24:P1536)</f>
        <v>773.332802594485</v>
      </c>
      <c r="R1536" s="0" t="n">
        <f aca="false">F$9*((Q$23^2 - (P$13*1000/(P1536*N$16))^2)/2)/(1000*COUNT(Q$24:Q1536)/N$16)</f>
        <v>774.174464853319</v>
      </c>
    </row>
    <row r="1537" customFormat="false" ht="13.8" hidden="false" customHeight="false" outlineLevel="0" collapsed="false">
      <c r="A1537" s="0" t="n">
        <f aca="false">SUM(M$23:M1537)</f>
        <v>7.63208837069653</v>
      </c>
      <c r="B1537" s="0" t="n">
        <f aca="false">C1537*3600/1609.344</f>
        <v>68.0833650983139</v>
      </c>
      <c r="C1537" s="0" t="n">
        <f aca="false">G1537</f>
        <v>30.4359875335502</v>
      </c>
      <c r="D1537" s="0" t="n">
        <f aca="false">(C1537+C1536)/2</f>
        <v>30.4369875167298</v>
      </c>
      <c r="E1537" s="0" t="n">
        <f aca="false">F1537*$F$9</f>
        <v>7.62030183131288</v>
      </c>
      <c r="F1537" s="0" t="n">
        <f aca="false">(C1536-C1537)/0.5</f>
        <v>0.00399993271840771</v>
      </c>
      <c r="G1537" s="0" t="n">
        <f aca="false">G1536-L1536</f>
        <v>30.4359875335502</v>
      </c>
      <c r="H1537" s="0" t="n">
        <f aca="false">G1537*G1537</f>
        <v>926.349337142426</v>
      </c>
      <c r="I1537" s="0" t="n">
        <f aca="false">1000*COUNT(Q$24:Q1537)/N$16</f>
        <v>243.6433859028</v>
      </c>
      <c r="J1537" s="0" t="n">
        <f aca="false">$F$22*H1537+$E$22*G1537+$D$22</f>
        <v>720.558260522678</v>
      </c>
      <c r="K1537" s="0" t="n">
        <f aca="false">J1537/$F$9</f>
        <v>0.378224462178166</v>
      </c>
      <c r="L1537" s="0" t="n">
        <f aca="false">K1537*M1537</f>
        <v>0.00199991299177883</v>
      </c>
      <c r="M1537" s="0" t="n">
        <f aca="false">N1537</f>
        <v>0.00528763523189772</v>
      </c>
      <c r="N1537" s="0" t="n">
        <f aca="false">3600/(B1537*N$15)</f>
        <v>0.00528763523189772</v>
      </c>
      <c r="O1537" s="0" t="n">
        <f aca="false">ROUND(A1537*P$13,0)</f>
        <v>1908022</v>
      </c>
      <c r="P1537" s="0" t="n">
        <f aca="false">O1537-O1536</f>
        <v>1322</v>
      </c>
      <c r="Q1537" s="0" t="n">
        <f aca="false">F$9*(Q$23-P$13*1000/(P1537*N$16))*P$13/SUM(P$24:P1537)</f>
        <v>772.796650837776</v>
      </c>
      <c r="R1537" s="0" t="n">
        <f aca="false">F$9*((Q$23^2 - (P$13*1000/(P1537*N$16))^2)/2)/(1000*COUNT(Q$24:Q1537)/N$16)</f>
        <v>773.663121085252</v>
      </c>
    </row>
    <row r="1538" customFormat="false" ht="13.8" hidden="false" customHeight="false" outlineLevel="0" collapsed="false">
      <c r="A1538" s="0" t="n">
        <f aca="false">SUM(M$23:M1538)</f>
        <v>7.63737635339556</v>
      </c>
      <c r="B1538" s="0" t="n">
        <f aca="false">C1538*3600/1609.344</f>
        <v>68.0788914203616</v>
      </c>
      <c r="C1538" s="0" t="n">
        <f aca="false">G1538</f>
        <v>30.4339876205585</v>
      </c>
      <c r="D1538" s="0" t="n">
        <f aca="false">(C1538+C1537)/2</f>
        <v>30.4349875770544</v>
      </c>
      <c r="E1538" s="0" t="n">
        <f aca="false">F1538*$F$9</f>
        <v>7.62009848994542</v>
      </c>
      <c r="F1538" s="0" t="n">
        <f aca="false">(C1537-C1538)/0.5</f>
        <v>0.00399982598355564</v>
      </c>
      <c r="G1538" s="0" t="n">
        <f aca="false">G1537-L1537</f>
        <v>30.4339876205585</v>
      </c>
      <c r="H1538" s="0" t="n">
        <f aca="false">G1538*G1538</f>
        <v>926.227602488306</v>
      </c>
      <c r="I1538" s="0" t="n">
        <f aca="false">1000*COUNT(Q$24:Q1538)/N$16</f>
        <v>243.80431284197</v>
      </c>
      <c r="J1538" s="0" t="n">
        <f aca="false">$F$22*H1538+$E$22*G1538+$D$22</f>
        <v>720.4916886104</v>
      </c>
      <c r="K1538" s="0" t="n">
        <f aca="false">J1538/$F$9</f>
        <v>0.378189518264402</v>
      </c>
      <c r="L1538" s="0" t="n">
        <f aca="false">K1538*M1538</f>
        <v>0.00199985962953657</v>
      </c>
      <c r="M1538" s="0" t="n">
        <f aca="false">N1538</f>
        <v>0.00528798269902979</v>
      </c>
      <c r="N1538" s="0" t="n">
        <f aca="false">3600/(B1538*N$15)</f>
        <v>0.00528798269902979</v>
      </c>
      <c r="O1538" s="0" t="n">
        <f aca="false">ROUND(A1538*P$13,0)</f>
        <v>1909344</v>
      </c>
      <c r="P1538" s="0" t="n">
        <f aca="false">O1538-O1537</f>
        <v>1322</v>
      </c>
      <c r="Q1538" s="0" t="n">
        <f aca="false">F$9*(Q$23-P$13*1000/(P1538*N$16))*P$13/SUM(P$24:P1538)</f>
        <v>772.261241994205</v>
      </c>
      <c r="R1538" s="0" t="n">
        <f aca="false">F$9*((Q$23^2 - (P$13*1000/(P1538*N$16))^2)/2)/(1000*COUNT(Q$24:Q1538)/N$16)</f>
        <v>773.152452358463</v>
      </c>
    </row>
    <row r="1539" customFormat="false" ht="13.8" hidden="false" customHeight="false" outlineLevel="0" collapsed="false">
      <c r="A1539" s="0" t="n">
        <f aca="false">SUM(M$23:M1539)</f>
        <v>7.64266468359812</v>
      </c>
      <c r="B1539" s="0" t="n">
        <f aca="false">C1539*3600/1609.344</f>
        <v>68.0744178617773</v>
      </c>
      <c r="C1539" s="0" t="n">
        <f aca="false">G1539</f>
        <v>30.4319877609289</v>
      </c>
      <c r="D1539" s="0" t="n">
        <f aca="false">(C1539+C1538)/2</f>
        <v>30.4329876907437</v>
      </c>
      <c r="E1539" s="0" t="n">
        <f aca="false">F1539*$F$9</f>
        <v>7.61989516832788</v>
      </c>
      <c r="F1539" s="0" t="n">
        <f aca="false">(C1538-C1539)/0.5</f>
        <v>0.00399971925907039</v>
      </c>
      <c r="G1539" s="0" t="n">
        <f aca="false">G1538-L1538</f>
        <v>30.4319877609289</v>
      </c>
      <c r="H1539" s="0" t="n">
        <f aca="false">G1539*G1539</f>
        <v>926.105879081328</v>
      </c>
      <c r="I1539" s="0" t="n">
        <f aca="false">1000*COUNT(Q$24:Q1539)/N$16</f>
        <v>243.965239781139</v>
      </c>
      <c r="J1539" s="0" t="n">
        <f aca="false">$F$22*H1539+$E$22*G1539+$D$22</f>
        <v>720.425122355783</v>
      </c>
      <c r="K1539" s="0" t="n">
        <f aca="false">J1539/$F$9</f>
        <v>0.378154577320371</v>
      </c>
      <c r="L1539" s="0" t="n">
        <f aca="false">K1539*M1539</f>
        <v>0.00199980627247892</v>
      </c>
      <c r="M1539" s="0" t="n">
        <f aca="false">N1539</f>
        <v>0.00528833020255814</v>
      </c>
      <c r="N1539" s="0" t="n">
        <f aca="false">3600/(B1539*N$15)</f>
        <v>0.00528833020255814</v>
      </c>
      <c r="O1539" s="0" t="n">
        <f aca="false">ROUND(A1539*P$13,0)</f>
        <v>1910666</v>
      </c>
      <c r="P1539" s="0" t="n">
        <f aca="false">O1539-O1538</f>
        <v>1322</v>
      </c>
      <c r="Q1539" s="0" t="n">
        <f aca="false">F$9*(Q$23-P$13*1000/(P1539*N$16))*P$13/SUM(P$24:P1539)</f>
        <v>771.726574520725</v>
      </c>
      <c r="R1539" s="0" t="n">
        <f aca="false">F$9*((Q$23^2 - (P$13*1000/(P1539*N$16))^2)/2)/(1000*COUNT(Q$24:Q1539)/N$16)</f>
        <v>772.642457337118</v>
      </c>
    </row>
    <row r="1540" customFormat="false" ht="13.8" hidden="false" customHeight="false" outlineLevel="0" collapsed="false">
      <c r="A1540" s="0" t="n">
        <f aca="false">SUM(M$23:M1540)</f>
        <v>7.64795336134061</v>
      </c>
      <c r="B1540" s="0" t="n">
        <f aca="false">C1540*3600/1609.344</f>
        <v>68.0699444225493</v>
      </c>
      <c r="C1540" s="0" t="n">
        <f aca="false">G1540</f>
        <v>30.4299879546565</v>
      </c>
      <c r="D1540" s="0" t="n">
        <f aca="false">(C1540+C1539)/2</f>
        <v>30.4309878577927</v>
      </c>
      <c r="E1540" s="0" t="n">
        <f aca="false">F1540*$F$9</f>
        <v>7.61969186647377</v>
      </c>
      <c r="F1540" s="0" t="n">
        <f aca="false">(C1539-C1540)/0.5</f>
        <v>0.00399961254495906</v>
      </c>
      <c r="G1540" s="0" t="n">
        <f aca="false">G1539-L1539</f>
        <v>30.4299879546565</v>
      </c>
      <c r="H1540" s="0" t="n">
        <f aca="false">G1540*G1540</f>
        <v>925.984166920537</v>
      </c>
      <c r="I1540" s="0" t="n">
        <f aca="false">1000*COUNT(Q$24:Q1540)/N$16</f>
        <v>244.126166720309</v>
      </c>
      <c r="J1540" s="0" t="n">
        <f aca="false">$F$22*H1540+$E$22*G1540+$D$22</f>
        <v>720.358561758342</v>
      </c>
      <c r="K1540" s="0" t="n">
        <f aca="false">J1540/$F$9</f>
        <v>0.378119639345819</v>
      </c>
      <c r="L1540" s="0" t="n">
        <f aca="false">K1540*M1540</f>
        <v>0.0019997529206062</v>
      </c>
      <c r="M1540" s="0" t="n">
        <f aca="false">N1540</f>
        <v>0.005288677742489</v>
      </c>
      <c r="N1540" s="0" t="n">
        <f aca="false">3600/(B1540*N$15)</f>
        <v>0.005288677742489</v>
      </c>
      <c r="O1540" s="0" t="n">
        <f aca="false">ROUND(A1540*P$13,0)</f>
        <v>1911988</v>
      </c>
      <c r="P1540" s="0" t="n">
        <f aca="false">O1540-O1539</f>
        <v>1322</v>
      </c>
      <c r="Q1540" s="0" t="n">
        <f aca="false">F$9*(Q$23-P$13*1000/(P1540*N$16))*P$13/SUM(P$24:P1540)</f>
        <v>771.19264687856</v>
      </c>
      <c r="R1540" s="0" t="n">
        <f aca="false">F$9*((Q$23^2 - (P$13*1000/(P1540*N$16))^2)/2)/(1000*COUNT(Q$24:Q1540)/N$16)</f>
        <v>772.133134688906</v>
      </c>
    </row>
    <row r="1541" customFormat="false" ht="13.8" hidden="false" customHeight="false" outlineLevel="0" collapsed="false">
      <c r="A1541" s="0" t="n">
        <f aca="false">SUM(M$23:M1541)</f>
        <v>7.65324238665944</v>
      </c>
      <c r="B1541" s="0" t="n">
        <f aca="false">C1541*3600/1609.344</f>
        <v>68.0654711026661</v>
      </c>
      <c r="C1541" s="0" t="n">
        <f aca="false">G1541</f>
        <v>30.4279882017358</v>
      </c>
      <c r="D1541" s="0" t="n">
        <f aca="false">(C1541+C1540)/2</f>
        <v>30.4289880781961</v>
      </c>
      <c r="E1541" s="0" t="n">
        <f aca="false">F1541*$F$9</f>
        <v>7.61948858436956</v>
      </c>
      <c r="F1541" s="0" t="n">
        <f aca="false">(C1540-C1541)/0.5</f>
        <v>0.00399950584121456</v>
      </c>
      <c r="G1541" s="0" t="n">
        <f aca="false">G1540-L1540</f>
        <v>30.4279882017358</v>
      </c>
      <c r="H1541" s="0" t="n">
        <f aca="false">G1541*G1541</f>
        <v>925.862466004976</v>
      </c>
      <c r="I1541" s="0" t="n">
        <f aca="false">1000*COUNT(Q$24:Q1541)/N$16</f>
        <v>244.287093659479</v>
      </c>
      <c r="J1541" s="0" t="n">
        <f aca="false">$F$22*H1541+$E$22*G1541+$D$22</f>
        <v>720.292006817594</v>
      </c>
      <c r="K1541" s="0" t="n">
        <f aca="false">J1541/$F$9</f>
        <v>0.378084704340492</v>
      </c>
      <c r="L1541" s="0" t="n">
        <f aca="false">K1541*M1541</f>
        <v>0.0019996995739187</v>
      </c>
      <c r="M1541" s="0" t="n">
        <f aca="false">N1541</f>
        <v>0.00528902531882864</v>
      </c>
      <c r="N1541" s="0" t="n">
        <f aca="false">3600/(B1541*N$15)</f>
        <v>0.00528902531882864</v>
      </c>
      <c r="O1541" s="0" t="n">
        <f aca="false">ROUND(A1541*P$13,0)</f>
        <v>1913311</v>
      </c>
      <c r="P1541" s="0" t="n">
        <f aca="false">O1541-O1540</f>
        <v>1323</v>
      </c>
      <c r="Q1541" s="0" t="n">
        <f aca="false">F$9*(Q$23-P$13*1000/(P1541*N$16))*P$13/SUM(P$24:P1541)</f>
        <v>776.388648592552</v>
      </c>
      <c r="R1541" s="0" t="n">
        <f aca="false">F$9*((Q$23^2 - (P$13*1000/(P1541*N$16))^2)/2)/(1000*COUNT(Q$24:Q1541)/N$16)</f>
        <v>777.081679262039</v>
      </c>
    </row>
    <row r="1542" customFormat="false" ht="13.8" hidden="false" customHeight="false" outlineLevel="0" collapsed="false">
      <c r="A1542" s="0" t="n">
        <f aca="false">SUM(M$23:M1542)</f>
        <v>7.65853175959102</v>
      </c>
      <c r="B1542" s="0" t="n">
        <f aca="false">C1542*3600/1609.344</f>
        <v>68.060997902116</v>
      </c>
      <c r="C1542" s="0" t="n">
        <f aca="false">G1542</f>
        <v>30.4259885021619</v>
      </c>
      <c r="D1542" s="0" t="n">
        <f aca="false">(C1542+C1541)/2</f>
        <v>30.4269883519489</v>
      </c>
      <c r="E1542" s="0" t="n">
        <f aca="false">F1542*$F$9</f>
        <v>7.61928532201526</v>
      </c>
      <c r="F1542" s="0" t="n">
        <f aca="false">(C1541-C1542)/0.5</f>
        <v>0.00399939914783687</v>
      </c>
      <c r="G1542" s="0" t="n">
        <f aca="false">G1541-L1541</f>
        <v>30.4259885021619</v>
      </c>
      <c r="H1542" s="0" t="n">
        <f aca="false">G1542*G1542</f>
        <v>925.74077633369</v>
      </c>
      <c r="I1542" s="0" t="n">
        <f aca="false">1000*COUNT(Q$24:Q1542)/N$16</f>
        <v>244.448020598648</v>
      </c>
      <c r="J1542" s="0" t="n">
        <f aca="false">$F$22*H1542+$E$22*G1542+$D$22</f>
        <v>720.225457533056</v>
      </c>
      <c r="K1542" s="0" t="n">
        <f aca="false">J1542/$F$9</f>
        <v>0.378049772304137</v>
      </c>
      <c r="L1542" s="0" t="n">
        <f aca="false">K1542*M1542</f>
        <v>0.00199964623241673</v>
      </c>
      <c r="M1542" s="0" t="n">
        <f aca="false">N1542</f>
        <v>0.0052893729315833</v>
      </c>
      <c r="N1542" s="0" t="n">
        <f aca="false">3600/(B1542*N$15)</f>
        <v>0.0052893729315833</v>
      </c>
      <c r="O1542" s="0" t="n">
        <f aca="false">ROUND(A1542*P$13,0)</f>
        <v>1914633</v>
      </c>
      <c r="P1542" s="0" t="n">
        <f aca="false">O1542-O1541</f>
        <v>1322</v>
      </c>
      <c r="Q1542" s="0" t="n">
        <f aca="false">F$9*(Q$23-P$13*1000/(P1542*N$16))*P$13/SUM(P$24:P1542)</f>
        <v>770.126602469901</v>
      </c>
      <c r="R1542" s="0" t="n">
        <f aca="false">F$9*((Q$23^2 - (P$13*1000/(P1542*N$16))^2)/2)/(1000*COUNT(Q$24:Q1542)/N$16)</f>
        <v>771.116501200179</v>
      </c>
    </row>
    <row r="1543" customFormat="false" ht="13.8" hidden="false" customHeight="false" outlineLevel="0" collapsed="false">
      <c r="A1543" s="0" t="n">
        <f aca="false">SUM(M$23:M1543)</f>
        <v>7.66382148017178</v>
      </c>
      <c r="B1543" s="0" t="n">
        <f aca="false">C1543*3600/1609.344</f>
        <v>68.0565248208874</v>
      </c>
      <c r="C1543" s="0" t="n">
        <f aca="false">G1543</f>
        <v>30.4239888559295</v>
      </c>
      <c r="D1543" s="0" t="n">
        <f aca="false">(C1543+C1542)/2</f>
        <v>30.4249886790457</v>
      </c>
      <c r="E1543" s="0" t="n">
        <f aca="false">F1543*$F$9</f>
        <v>7.6190820794244</v>
      </c>
      <c r="F1543" s="0" t="n">
        <f aca="false">(C1542-C1543)/0.5</f>
        <v>0.0039992924648331</v>
      </c>
      <c r="G1543" s="0" t="n">
        <f aca="false">G1542-L1542</f>
        <v>30.4239888559295</v>
      </c>
      <c r="H1543" s="0" t="n">
        <f aca="false">G1543*G1543</f>
        <v>925.619097905723</v>
      </c>
      <c r="I1543" s="0" t="n">
        <f aca="false">1000*COUNT(Q$24:Q1543)/N$16</f>
        <v>244.608947537818</v>
      </c>
      <c r="J1543" s="0" t="n">
        <f aca="false">$F$22*H1543+$E$22*G1543+$D$22</f>
        <v>720.158913904245</v>
      </c>
      <c r="K1543" s="0" t="n">
        <f aca="false">J1543/$F$9</f>
        <v>0.3780148432365</v>
      </c>
      <c r="L1543" s="0" t="n">
        <f aca="false">K1543*M1543</f>
        <v>0.00199959289610059</v>
      </c>
      <c r="M1543" s="0" t="n">
        <f aca="false">N1543</f>
        <v>0.00528972058075924</v>
      </c>
      <c r="N1543" s="0" t="n">
        <f aca="false">3600/(B1543*N$15)</f>
        <v>0.00528972058075924</v>
      </c>
      <c r="O1543" s="0" t="n">
        <f aca="false">ROUND(A1543*P$13,0)</f>
        <v>1915955</v>
      </c>
      <c r="P1543" s="0" t="n">
        <f aca="false">O1543-O1542</f>
        <v>1322</v>
      </c>
      <c r="Q1543" s="0" t="n">
        <f aca="false">F$9*(Q$23-P$13*1000/(P1543*N$16))*P$13/SUM(P$24:P1543)</f>
        <v>769.594885687093</v>
      </c>
      <c r="R1543" s="0" t="n">
        <f aca="false">F$9*((Q$23^2 - (P$13*1000/(P1543*N$16))^2)/2)/(1000*COUNT(Q$24:Q1543)/N$16)</f>
        <v>770.609187712547</v>
      </c>
    </row>
    <row r="1544" customFormat="false" ht="13.8" hidden="false" customHeight="false" outlineLevel="0" collapsed="false">
      <c r="A1544" s="0" t="n">
        <f aca="false">SUM(M$23:M1544)</f>
        <v>7.66911154843814</v>
      </c>
      <c r="B1544" s="0" t="n">
        <f aca="false">C1544*3600/1609.344</f>
        <v>68.0520518589688</v>
      </c>
      <c r="C1544" s="0" t="n">
        <f aca="false">G1544</f>
        <v>30.4219892630334</v>
      </c>
      <c r="D1544" s="0" t="n">
        <f aca="false">(C1544+C1543)/2</f>
        <v>30.4229890594815</v>
      </c>
      <c r="E1544" s="0" t="n">
        <f aca="false">F1544*$F$9</f>
        <v>7.61887885659698</v>
      </c>
      <c r="F1544" s="0" t="n">
        <f aca="false">(C1543-C1544)/0.5</f>
        <v>0.00399918579220326</v>
      </c>
      <c r="G1544" s="0" t="n">
        <f aca="false">G1543-L1543</f>
        <v>30.4219892630334</v>
      </c>
      <c r="H1544" s="0" t="n">
        <f aca="false">G1544*G1544</f>
        <v>925.49743072012</v>
      </c>
      <c r="I1544" s="0" t="n">
        <f aca="false">1000*COUNT(Q$24:Q1544)/N$16</f>
        <v>244.769874476987</v>
      </c>
      <c r="J1544" s="0" t="n">
        <f aca="false">$F$22*H1544+$E$22*G1544+$D$22</f>
        <v>720.092375930678</v>
      </c>
      <c r="K1544" s="0" t="n">
        <f aca="false">J1544/$F$9</f>
        <v>0.377979917137327</v>
      </c>
      <c r="L1544" s="0" t="n">
        <f aca="false">K1544*M1544</f>
        <v>0.00199953956497058</v>
      </c>
      <c r="M1544" s="0" t="n">
        <f aca="false">N1544</f>
        <v>0.00529006826636271</v>
      </c>
      <c r="N1544" s="0" t="n">
        <f aca="false">3600/(B1544*N$15)</f>
        <v>0.00529006826636271</v>
      </c>
      <c r="O1544" s="0" t="n">
        <f aca="false">ROUND(A1544*P$13,0)</f>
        <v>1917278</v>
      </c>
      <c r="P1544" s="0" t="n">
        <f aca="false">O1544-O1543</f>
        <v>1323</v>
      </c>
      <c r="Q1544" s="0" t="n">
        <f aca="false">F$9*(Q$23-P$13*1000/(P1544*N$16))*P$13/SUM(P$24:P1544)</f>
        <v>774.781232939866</v>
      </c>
      <c r="R1544" s="0" t="n">
        <f aca="false">F$9*((Q$23^2 - (P$13*1000/(P1544*N$16))^2)/2)/(1000*COUNT(Q$24:Q1544)/N$16)</f>
        <v>775.548973780259</v>
      </c>
    </row>
    <row r="1545" customFormat="false" ht="13.8" hidden="false" customHeight="false" outlineLevel="0" collapsed="false">
      <c r="A1545" s="0" t="n">
        <f aca="false">SUM(M$23:M1545)</f>
        <v>7.67440196442654</v>
      </c>
      <c r="B1545" s="0" t="n">
        <f aca="false">C1545*3600/1609.344</f>
        <v>68.0475790163485</v>
      </c>
      <c r="C1545" s="0" t="n">
        <f aca="false">G1545</f>
        <v>30.4199897234684</v>
      </c>
      <c r="D1545" s="0" t="n">
        <f aca="false">(C1545+C1544)/2</f>
        <v>30.4209894932509</v>
      </c>
      <c r="E1545" s="0" t="n">
        <f aca="false">F1545*$F$9</f>
        <v>7.61867565351947</v>
      </c>
      <c r="F1545" s="0" t="n">
        <f aca="false">(C1544-C1545)/0.5</f>
        <v>0.00399907912994024</v>
      </c>
      <c r="G1545" s="0" t="n">
        <f aca="false">G1544-L1544</f>
        <v>30.4199897234684</v>
      </c>
      <c r="H1545" s="0" t="n">
        <f aca="false">G1545*G1545</f>
        <v>925.375774775925</v>
      </c>
      <c r="I1545" s="0" t="n">
        <f aca="false">1000*COUNT(Q$24:Q1545)/N$16</f>
        <v>244.930801416157</v>
      </c>
      <c r="J1545" s="0" t="n">
        <f aca="false">$F$22*H1545+$E$22*G1545+$D$22</f>
        <v>720.025843611872</v>
      </c>
      <c r="K1545" s="0" t="n">
        <f aca="false">J1545/$F$9</f>
        <v>0.377944994006365</v>
      </c>
      <c r="L1545" s="0" t="n">
        <f aca="false">K1545*M1545</f>
        <v>0.001999486239027</v>
      </c>
      <c r="M1545" s="0" t="n">
        <f aca="false">N1545</f>
        <v>0.00529041598839996</v>
      </c>
      <c r="N1545" s="0" t="n">
        <f aca="false">3600/(B1545*N$15)</f>
        <v>0.00529041598839996</v>
      </c>
      <c r="O1545" s="0" t="n">
        <f aca="false">ROUND(A1545*P$13,0)</f>
        <v>1918600</v>
      </c>
      <c r="P1545" s="0" t="n">
        <f aca="false">O1545-O1544</f>
        <v>1322</v>
      </c>
      <c r="Q1545" s="0" t="n">
        <f aca="false">F$9*(Q$23-P$13*1000/(P1545*N$16))*P$13/SUM(P$24:P1545)</f>
        <v>768.533250935533</v>
      </c>
      <c r="R1545" s="0" t="n">
        <f aca="false">F$9*((Q$23^2 - (P$13*1000/(P1545*N$16))^2)/2)/(1000*COUNT(Q$24:Q1545)/N$16)</f>
        <v>769.596560659048</v>
      </c>
    </row>
    <row r="1546" customFormat="false" ht="13.8" hidden="false" customHeight="false" outlineLevel="0" collapsed="false">
      <c r="A1546" s="0" t="n">
        <f aca="false">SUM(M$23:M1546)</f>
        <v>7.67969272817342</v>
      </c>
      <c r="B1546" s="0" t="n">
        <f aca="false">C1546*3600/1609.344</f>
        <v>68.043106293015</v>
      </c>
      <c r="C1546" s="0" t="n">
        <f aca="false">G1546</f>
        <v>30.4179902372294</v>
      </c>
      <c r="D1546" s="0" t="n">
        <f aca="false">(C1546+C1545)/2</f>
        <v>30.4189899803489</v>
      </c>
      <c r="E1546" s="0" t="n">
        <f aca="false">F1546*$F$9</f>
        <v>7.61847247020539</v>
      </c>
      <c r="F1546" s="0" t="n">
        <f aca="false">(C1545-C1546)/0.5</f>
        <v>0.00399897247805114</v>
      </c>
      <c r="G1546" s="0" t="n">
        <f aca="false">G1545-L1545</f>
        <v>30.4179902372294</v>
      </c>
      <c r="H1546" s="0" t="n">
        <f aca="false">G1546*G1546</f>
        <v>925.254130072184</v>
      </c>
      <c r="I1546" s="0" t="n">
        <f aca="false">1000*COUNT(Q$24:Q1546)/N$16</f>
        <v>245.091728355327</v>
      </c>
      <c r="J1546" s="0" t="n">
        <f aca="false">$F$22*H1546+$E$22*G1546+$D$22</f>
        <v>719.959316947344</v>
      </c>
      <c r="K1546" s="0" t="n">
        <f aca="false">J1546/$F$9</f>
        <v>0.377910073843361</v>
      </c>
      <c r="L1546" s="0" t="n">
        <f aca="false">K1546*M1546</f>
        <v>0.00199943291827016</v>
      </c>
      <c r="M1546" s="0" t="n">
        <f aca="false">N1546</f>
        <v>0.00529076374687727</v>
      </c>
      <c r="N1546" s="0" t="n">
        <f aca="false">3600/(B1546*N$15)</f>
        <v>0.00529076374687727</v>
      </c>
      <c r="O1546" s="0" t="n">
        <f aca="false">ROUND(A1546*P$13,0)</f>
        <v>1919923</v>
      </c>
      <c r="P1546" s="0" t="n">
        <f aca="false">O1546-O1545</f>
        <v>1323</v>
      </c>
      <c r="Q1546" s="0" t="n">
        <f aca="false">F$9*(Q$23-P$13*1000/(P1546*N$16))*P$13/SUM(P$24:P1546)</f>
        <v>773.713180719131</v>
      </c>
      <c r="R1546" s="0" t="n">
        <f aca="false">F$9*((Q$23^2 - (P$13*1000/(P1546*N$16))^2)/2)/(1000*COUNT(Q$24:Q1546)/N$16)</f>
        <v>774.530524701099</v>
      </c>
    </row>
    <row r="1547" customFormat="false" ht="13.8" hidden="false" customHeight="false" outlineLevel="0" collapsed="false">
      <c r="A1547" s="0" t="n">
        <f aca="false">SUM(M$23:M1547)</f>
        <v>7.68498383971522</v>
      </c>
      <c r="B1547" s="0" t="n">
        <f aca="false">C1547*3600/1609.344</f>
        <v>68.0386336889566</v>
      </c>
      <c r="C1547" s="0" t="n">
        <f aca="false">G1547</f>
        <v>30.4159908043111</v>
      </c>
      <c r="D1547" s="0" t="n">
        <f aca="false">(C1547+C1546)/2</f>
        <v>30.4169905207703</v>
      </c>
      <c r="E1547" s="0" t="n">
        <f aca="false">F1547*$F$9</f>
        <v>7.61826930666829</v>
      </c>
      <c r="F1547" s="0" t="n">
        <f aca="false">(C1546-C1547)/0.5</f>
        <v>0.00399886583654308</v>
      </c>
      <c r="G1547" s="0" t="n">
        <f aca="false">G1546-L1546</f>
        <v>30.4159908043111</v>
      </c>
      <c r="H1547" s="0" t="n">
        <f aca="false">G1547*G1547</f>
        <v>925.13249660794</v>
      </c>
      <c r="I1547" s="0" t="n">
        <f aca="false">1000*COUNT(Q$24:Q1547)/N$16</f>
        <v>245.252655294496</v>
      </c>
      <c r="J1547" s="0" t="n">
        <f aca="false">$F$22*H1547+$E$22*G1547+$D$22</f>
        <v>719.89279593661</v>
      </c>
      <c r="K1547" s="0" t="n">
        <f aca="false">J1547/$F$9</f>
        <v>0.37787515664806</v>
      </c>
      <c r="L1547" s="0" t="n">
        <f aca="false">K1547*M1547</f>
        <v>0.00199937960270036</v>
      </c>
      <c r="M1547" s="0" t="n">
        <f aca="false">N1547</f>
        <v>0.00529111154180088</v>
      </c>
      <c r="N1547" s="0" t="n">
        <f aca="false">3600/(B1547*N$15)</f>
        <v>0.00529111154180088</v>
      </c>
      <c r="O1547" s="0" t="n">
        <f aca="false">ROUND(A1547*P$13,0)</f>
        <v>1921246</v>
      </c>
      <c r="P1547" s="0" t="n">
        <f aca="false">O1547-O1546</f>
        <v>1323</v>
      </c>
      <c r="Q1547" s="0" t="n">
        <f aca="false">F$9*(Q$23-P$13*1000/(P1547*N$16))*P$13/SUM(P$24:P1547)</f>
        <v>773.180056753303</v>
      </c>
      <c r="R1547" s="0" t="n">
        <f aca="false">F$9*((Q$23^2 - (P$13*1000/(P1547*N$16))^2)/2)/(1000*COUNT(Q$24:Q1547)/N$16)</f>
        <v>774.02230257203</v>
      </c>
    </row>
    <row r="1548" customFormat="false" ht="13.8" hidden="false" customHeight="false" outlineLevel="0" collapsed="false">
      <c r="A1548" s="0" t="n">
        <f aca="false">SUM(M$23:M1548)</f>
        <v>7.6902752990884</v>
      </c>
      <c r="B1548" s="0" t="n">
        <f aca="false">C1548*3600/1609.344</f>
        <v>68.0341612041617</v>
      </c>
      <c r="C1548" s="0" t="n">
        <f aca="false">G1548</f>
        <v>30.4139914247084</v>
      </c>
      <c r="D1548" s="0" t="n">
        <f aca="false">(C1548+C1547)/2</f>
        <v>30.4149911145098</v>
      </c>
      <c r="E1548" s="0" t="n">
        <f aca="false">F1548*$F$9</f>
        <v>7.6180661628811</v>
      </c>
      <c r="F1548" s="0" t="n">
        <f aca="false">(C1547-C1548)/0.5</f>
        <v>0.00399875920540183</v>
      </c>
      <c r="G1548" s="0" t="n">
        <f aca="false">G1547-L1547</f>
        <v>30.4139914247084</v>
      </c>
      <c r="H1548" s="0" t="n">
        <f aca="false">G1548*G1548</f>
        <v>925.010874382238</v>
      </c>
      <c r="I1548" s="0" t="n">
        <f aca="false">1000*COUNT(Q$24:Q1548)/N$16</f>
        <v>245.413582233666</v>
      </c>
      <c r="J1548" s="0" t="n">
        <f aca="false">$F$22*H1548+$E$22*G1548+$D$22</f>
        <v>719.826280579189</v>
      </c>
      <c r="K1548" s="0" t="n">
        <f aca="false">J1548/$F$9</f>
        <v>0.377840242420209</v>
      </c>
      <c r="L1548" s="0" t="n">
        <f aca="false">K1548*M1548</f>
        <v>0.00199932629231791</v>
      </c>
      <c r="M1548" s="0" t="n">
        <f aca="false">N1548</f>
        <v>0.00529145937317705</v>
      </c>
      <c r="N1548" s="0" t="n">
        <f aca="false">3600/(B1548*N$15)</f>
        <v>0.00529145937317705</v>
      </c>
      <c r="O1548" s="0" t="n">
        <f aca="false">ROUND(A1548*P$13,0)</f>
        <v>1922569</v>
      </c>
      <c r="P1548" s="0" t="n">
        <f aca="false">O1548-O1547</f>
        <v>1323</v>
      </c>
      <c r="Q1548" s="0" t="n">
        <f aca="false">F$9*(Q$23-P$13*1000/(P1548*N$16))*P$13/SUM(P$24:P1548)</f>
        <v>772.64766697545</v>
      </c>
      <c r="R1548" s="0" t="n">
        <f aca="false">F$9*((Q$23^2 - (P$13*1000/(P1548*N$16))^2)/2)/(1000*COUNT(Q$24:Q1548)/N$16)</f>
        <v>773.514746963787</v>
      </c>
    </row>
    <row r="1549" customFormat="false" ht="13.8" hidden="false" customHeight="false" outlineLevel="0" collapsed="false">
      <c r="A1549" s="0" t="n">
        <f aca="false">SUM(M$23:M1549)</f>
        <v>7.69556710632941</v>
      </c>
      <c r="B1549" s="0" t="n">
        <f aca="false">C1549*3600/1609.344</f>
        <v>68.0296888386187</v>
      </c>
      <c r="C1549" s="0" t="n">
        <f aca="false">G1549</f>
        <v>30.4119920984161</v>
      </c>
      <c r="D1549" s="0" t="n">
        <f aca="false">(C1549+C1548)/2</f>
        <v>30.4129917615623</v>
      </c>
      <c r="E1549" s="0" t="n">
        <f aca="false">F1549*$F$9</f>
        <v>7.61786303885734</v>
      </c>
      <c r="F1549" s="0" t="n">
        <f aca="false">(C1548-C1549)/0.5</f>
        <v>0.0039986525846345</v>
      </c>
      <c r="G1549" s="0" t="n">
        <f aca="false">G1548-L1548</f>
        <v>30.4119920984161</v>
      </c>
      <c r="H1549" s="0" t="n">
        <f aca="false">G1549*G1549</f>
        <v>924.889263394125</v>
      </c>
      <c r="I1549" s="0" t="n">
        <f aca="false">1000*COUNT(Q$24:Q1549)/N$16</f>
        <v>245.574509172835</v>
      </c>
      <c r="J1549" s="0" t="n">
        <f aca="false">$F$22*H1549+$E$22*G1549+$D$22</f>
        <v>719.759770874596</v>
      </c>
      <c r="K1549" s="0" t="n">
        <f aca="false">J1549/$F$9</f>
        <v>0.377805331159556</v>
      </c>
      <c r="L1549" s="0" t="n">
        <f aca="false">K1549*M1549</f>
        <v>0.0019992729871231</v>
      </c>
      <c r="M1549" s="0" t="n">
        <f aca="false">N1549</f>
        <v>0.00529180724101206</v>
      </c>
      <c r="N1549" s="0" t="n">
        <f aca="false">3600/(B1549*N$15)</f>
        <v>0.00529180724101206</v>
      </c>
      <c r="O1549" s="0" t="n">
        <f aca="false">ROUND(A1549*P$13,0)</f>
        <v>1923892</v>
      </c>
      <c r="P1549" s="0" t="n">
        <f aca="false">O1549-O1548</f>
        <v>1323</v>
      </c>
      <c r="Q1549" s="0" t="n">
        <f aca="false">F$9*(Q$23-P$13*1000/(P1549*N$16))*P$13/SUM(P$24:P1549)</f>
        <v>772.116009869991</v>
      </c>
      <c r="R1549" s="0" t="n">
        <f aca="false">F$9*((Q$23^2 - (P$13*1000/(P1549*N$16))^2)/2)/(1000*COUNT(Q$24:Q1549)/N$16)</f>
        <v>773.007856566038</v>
      </c>
    </row>
    <row r="1550" customFormat="false" ht="13.8" hidden="false" customHeight="false" outlineLevel="0" collapsed="false">
      <c r="A1550" s="0" t="n">
        <f aca="false">SUM(M$23:M1550)</f>
        <v>7.70085926147472</v>
      </c>
      <c r="B1550" s="0" t="n">
        <f aca="false">C1550*3600/1609.344</f>
        <v>68.0252165923161</v>
      </c>
      <c r="C1550" s="0" t="n">
        <f aca="false">G1550</f>
        <v>30.409992825429</v>
      </c>
      <c r="D1550" s="0" t="n">
        <f aca="false">(C1550+C1549)/2</f>
        <v>30.4109924619226</v>
      </c>
      <c r="E1550" s="0" t="n">
        <f aca="false">F1550*$F$9</f>
        <v>7.61765993461056</v>
      </c>
      <c r="F1550" s="0" t="n">
        <f aca="false">(C1549-C1550)/0.5</f>
        <v>0.0039985459742482</v>
      </c>
      <c r="G1550" s="0" t="n">
        <f aca="false">G1549-L1549</f>
        <v>30.409992825429</v>
      </c>
      <c r="H1550" s="0" t="n">
        <f aca="false">G1550*G1550</f>
        <v>924.767663642643</v>
      </c>
      <c r="I1550" s="0" t="n">
        <f aca="false">1000*COUNT(Q$24:Q1550)/N$16</f>
        <v>245.735436112005</v>
      </c>
      <c r="J1550" s="0" t="n">
        <f aca="false">$F$22*H1550+$E$22*G1550+$D$22</f>
        <v>719.693266822349</v>
      </c>
      <c r="K1550" s="0" t="n">
        <f aca="false">J1550/$F$9</f>
        <v>0.377770422865846</v>
      </c>
      <c r="L1550" s="0" t="n">
        <f aca="false">K1550*M1550</f>
        <v>0.00199921968711624</v>
      </c>
      <c r="M1550" s="0" t="n">
        <f aca="false">N1550</f>
        <v>0.00529215514531216</v>
      </c>
      <c r="N1550" s="0" t="n">
        <f aca="false">3600/(B1550*N$15)</f>
        <v>0.00529215514531216</v>
      </c>
      <c r="O1550" s="0" t="n">
        <f aca="false">ROUND(A1550*P$13,0)</f>
        <v>1925215</v>
      </c>
      <c r="P1550" s="0" t="n">
        <f aca="false">O1550-O1549</f>
        <v>1323</v>
      </c>
      <c r="Q1550" s="0" t="n">
        <f aca="false">F$9*(Q$23-P$13*1000/(P1550*N$16))*P$13/SUM(P$24:P1550)</f>
        <v>771.585083925517</v>
      </c>
      <c r="R1550" s="0" t="n">
        <f aca="false">F$9*((Q$23^2 - (P$13*1000/(P1550*N$16))^2)/2)/(1000*COUNT(Q$24:Q1550)/N$16)</f>
        <v>772.501630071889</v>
      </c>
    </row>
    <row r="1551" customFormat="false" ht="13.8" hidden="false" customHeight="false" outlineLevel="0" collapsed="false">
      <c r="A1551" s="0" t="n">
        <f aca="false">SUM(M$23:M1551)</f>
        <v>7.70615176456081</v>
      </c>
      <c r="B1551" s="0" t="n">
        <f aca="false">C1551*3600/1609.344</f>
        <v>68.0207444652422</v>
      </c>
      <c r="C1551" s="0" t="n">
        <f aca="false">G1551</f>
        <v>30.4079936057419</v>
      </c>
      <c r="D1551" s="0" t="n">
        <f aca="false">(C1551+C1550)/2</f>
        <v>30.4089932155854</v>
      </c>
      <c r="E1551" s="0" t="n">
        <f aca="false">F1551*$F$9</f>
        <v>7.61745685012723</v>
      </c>
      <c r="F1551" s="0" t="n">
        <f aca="false">(C1550-C1551)/0.5</f>
        <v>0.00399843937423583</v>
      </c>
      <c r="G1551" s="0" t="n">
        <f aca="false">G1550-L1550</f>
        <v>30.4079936057419</v>
      </c>
      <c r="H1551" s="0" t="n">
        <f aca="false">G1551*G1551</f>
        <v>924.646075126839</v>
      </c>
      <c r="I1551" s="0" t="n">
        <f aca="false">1000*COUNT(Q$24:Q1551)/N$16</f>
        <v>245.896363051175</v>
      </c>
      <c r="J1551" s="0" t="n">
        <f aca="false">$F$22*H1551+$E$22*G1551+$D$22</f>
        <v>719.626768421966</v>
      </c>
      <c r="K1551" s="0" t="n">
        <f aca="false">J1551/$F$9</f>
        <v>0.377735517538825</v>
      </c>
      <c r="L1551" s="0" t="n">
        <f aca="false">K1551*M1551</f>
        <v>0.00199916639229763</v>
      </c>
      <c r="M1551" s="0" t="n">
        <f aca="false">N1551</f>
        <v>0.00529250308608362</v>
      </c>
      <c r="N1551" s="0" t="n">
        <f aca="false">3600/(B1551*N$15)</f>
        <v>0.00529250308608362</v>
      </c>
      <c r="O1551" s="0" t="n">
        <f aca="false">ROUND(A1551*P$13,0)</f>
        <v>1926538</v>
      </c>
      <c r="P1551" s="0" t="n">
        <f aca="false">O1551-O1550</f>
        <v>1323</v>
      </c>
      <c r="Q1551" s="0" t="n">
        <f aca="false">F$9*(Q$23-P$13*1000/(P1551*N$16))*P$13/SUM(P$24:P1551)</f>
        <v>771.05488763477</v>
      </c>
      <c r="R1551" s="0" t="n">
        <f aca="false">F$9*((Q$23^2 - (P$13*1000/(P1551*N$16))^2)/2)/(1000*COUNT(Q$24:Q1551)/N$16)</f>
        <v>771.996066177863</v>
      </c>
    </row>
    <row r="1552" customFormat="false" ht="13.8" hidden="false" customHeight="false" outlineLevel="0" collapsed="false">
      <c r="A1552" s="0" t="n">
        <f aca="false">SUM(M$23:M1552)</f>
        <v>7.71144461562414</v>
      </c>
      <c r="B1552" s="0" t="n">
        <f aca="false">C1552*3600/1609.344</f>
        <v>68.0162724573854</v>
      </c>
      <c r="C1552" s="0" t="n">
        <f aca="false">G1552</f>
        <v>30.4059944393496</v>
      </c>
      <c r="D1552" s="0" t="n">
        <f aca="false">(C1552+C1551)/2</f>
        <v>30.4069940225457</v>
      </c>
      <c r="E1552" s="0" t="n">
        <f aca="false">F1552*$F$9</f>
        <v>7.61725378540733</v>
      </c>
      <c r="F1552" s="0" t="n">
        <f aca="false">(C1551-C1552)/0.5</f>
        <v>0.00399833278459738</v>
      </c>
      <c r="G1552" s="0" t="n">
        <f aca="false">G1551-L1551</f>
        <v>30.4059944393496</v>
      </c>
      <c r="H1552" s="0" t="n">
        <f aca="false">G1552*G1552</f>
        <v>924.524497845758</v>
      </c>
      <c r="I1552" s="0" t="n">
        <f aca="false">1000*COUNT(Q$24:Q1552)/N$16</f>
        <v>246.057289990344</v>
      </c>
      <c r="J1552" s="0" t="n">
        <f aca="false">$F$22*H1552+$E$22*G1552+$D$22</f>
        <v>719.560275672963</v>
      </c>
      <c r="K1552" s="0" t="n">
        <f aca="false">J1552/$F$9</f>
        <v>0.377700615178242</v>
      </c>
      <c r="L1552" s="0" t="n">
        <f aca="false">K1552*M1552</f>
        <v>0.00199911310266758</v>
      </c>
      <c r="M1552" s="0" t="n">
        <f aca="false">N1552</f>
        <v>0.00529285106333271</v>
      </c>
      <c r="N1552" s="0" t="n">
        <f aca="false">3600/(B1552*N$15)</f>
        <v>0.00529285106333271</v>
      </c>
      <c r="O1552" s="0" t="n">
        <f aca="false">ROUND(A1552*P$13,0)</f>
        <v>1927861</v>
      </c>
      <c r="P1552" s="0" t="n">
        <f aca="false">O1552-O1551</f>
        <v>1323</v>
      </c>
      <c r="Q1552" s="0" t="n">
        <f aca="false">F$9*(Q$23-P$13*1000/(P1552*N$16))*P$13/SUM(P$24:P1552)</f>
        <v>770.525419494635</v>
      </c>
      <c r="R1552" s="0" t="n">
        <f aca="false">F$9*((Q$23^2 - (P$13*1000/(P1552*N$16))^2)/2)/(1000*COUNT(Q$24:Q1552)/N$16)</f>
        <v>771.491163583894</v>
      </c>
    </row>
    <row r="1553" customFormat="false" ht="13.8" hidden="false" customHeight="false" outlineLevel="0" collapsed="false">
      <c r="A1553" s="0" t="n">
        <f aca="false">SUM(M$23:M1553)</f>
        <v>7.7167378147012</v>
      </c>
      <c r="B1553" s="0" t="n">
        <f aca="false">C1553*3600/1609.344</f>
        <v>68.0118005687342</v>
      </c>
      <c r="C1553" s="0" t="n">
        <f aca="false">G1553</f>
        <v>30.4039953262469</v>
      </c>
      <c r="D1553" s="0" t="n">
        <f aca="false">(C1553+C1552)/2</f>
        <v>30.4049948827982</v>
      </c>
      <c r="E1553" s="0" t="n">
        <f aca="false">F1553*$F$9</f>
        <v>7.61705074045087</v>
      </c>
      <c r="F1553" s="0" t="n">
        <f aca="false">(C1552-C1553)/0.5</f>
        <v>0.00399822620533286</v>
      </c>
      <c r="G1553" s="0" t="n">
        <f aca="false">G1552-L1552</f>
        <v>30.4039953262469</v>
      </c>
      <c r="H1553" s="0" t="n">
        <f aca="false">G1553*G1553</f>
        <v>924.402931798444</v>
      </c>
      <c r="I1553" s="0" t="n">
        <f aca="false">1000*COUNT(Q$24:Q1553)/N$16</f>
        <v>246.218216929514</v>
      </c>
      <c r="J1553" s="0" t="n">
        <f aca="false">$F$22*H1553+$E$22*G1553+$D$22</f>
        <v>719.493788574858</v>
      </c>
      <c r="K1553" s="0" t="n">
        <f aca="false">J1553/$F$9</f>
        <v>0.377665715783841</v>
      </c>
      <c r="L1553" s="0" t="n">
        <f aca="false">K1553*M1553</f>
        <v>0.00199905981822638</v>
      </c>
      <c r="M1553" s="0" t="n">
        <f aca="false">N1553</f>
        <v>0.0052931990770657</v>
      </c>
      <c r="N1553" s="0" t="n">
        <f aca="false">3600/(B1553*N$15)</f>
        <v>0.0052931990770657</v>
      </c>
      <c r="O1553" s="0" t="n">
        <f aca="false">ROUND(A1553*P$13,0)</f>
        <v>1929184</v>
      </c>
      <c r="P1553" s="0" t="n">
        <f aca="false">O1553-O1552</f>
        <v>1323</v>
      </c>
      <c r="Q1553" s="0" t="n">
        <f aca="false">F$9*(Q$23-P$13*1000/(P1553*N$16))*P$13/SUM(P$24:P1553)</f>
        <v>769.996678006121</v>
      </c>
      <c r="R1553" s="0" t="n">
        <f aca="false">F$9*((Q$23^2 - (P$13*1000/(P1553*N$16))^2)/2)/(1000*COUNT(Q$24:Q1553)/N$16)</f>
        <v>770.986920993317</v>
      </c>
    </row>
    <row r="1554" customFormat="false" ht="13.8" hidden="false" customHeight="false" outlineLevel="0" collapsed="false">
      <c r="A1554" s="0" t="n">
        <f aca="false">SUM(M$23:M1554)</f>
        <v>7.72203136182849</v>
      </c>
      <c r="B1554" s="0" t="n">
        <f aca="false">C1554*3600/1609.344</f>
        <v>68.0073287992768</v>
      </c>
      <c r="C1554" s="0" t="n">
        <f aca="false">G1554</f>
        <v>30.4019962664287</v>
      </c>
      <c r="D1554" s="0" t="n">
        <f aca="false">(C1554+C1553)/2</f>
        <v>30.4029957963378</v>
      </c>
      <c r="E1554" s="0" t="n">
        <f aca="false">F1554*$F$9</f>
        <v>7.61684771527139</v>
      </c>
      <c r="F1554" s="0" t="n">
        <f aca="false">(C1553-C1554)/0.5</f>
        <v>0.00399811963644936</v>
      </c>
      <c r="G1554" s="0" t="n">
        <f aca="false">G1553-L1553</f>
        <v>30.4019962664287</v>
      </c>
      <c r="H1554" s="0" t="n">
        <f aca="false">G1554*G1554</f>
        <v>924.281376983944</v>
      </c>
      <c r="I1554" s="0" t="n">
        <f aca="false">1000*COUNT(Q$24:Q1554)/N$16</f>
        <v>246.379143868684</v>
      </c>
      <c r="J1554" s="0" t="n">
        <f aca="false">$F$22*H1554+$E$22*G1554+$D$22</f>
        <v>719.427307127168</v>
      </c>
      <c r="K1554" s="0" t="n">
        <f aca="false">J1554/$F$9</f>
        <v>0.37763081935537</v>
      </c>
      <c r="L1554" s="0" t="n">
        <f aca="false">K1554*M1554</f>
        <v>0.00199900653897436</v>
      </c>
      <c r="M1554" s="0" t="n">
        <f aca="false">N1554</f>
        <v>0.00529354712728885</v>
      </c>
      <c r="N1554" s="0" t="n">
        <f aca="false">3600/(B1554*N$15)</f>
        <v>0.00529354712728885</v>
      </c>
      <c r="O1554" s="0" t="n">
        <f aca="false">ROUND(A1554*P$13,0)</f>
        <v>1930508</v>
      </c>
      <c r="P1554" s="0" t="n">
        <f aca="false">O1554-O1553</f>
        <v>1324</v>
      </c>
      <c r="Q1554" s="0" t="n">
        <f aca="false">F$9*(Q$23-P$13*1000/(P1554*N$16))*P$13/SUM(P$24:P1554)</f>
        <v>775.138208041087</v>
      </c>
      <c r="R1554" s="0" t="n">
        <f aca="false">F$9*((Q$23^2 - (P$13*1000/(P1554*N$16))^2)/2)/(1000*COUNT(Q$24:Q1554)/N$16)</f>
        <v>775.881939620665</v>
      </c>
    </row>
    <row r="1555" customFormat="false" ht="13.8" hidden="false" customHeight="false" outlineLevel="0" collapsed="false">
      <c r="A1555" s="0" t="n">
        <f aca="false">SUM(M$23:M1555)</f>
        <v>7.7273252570425</v>
      </c>
      <c r="B1555" s="0" t="n">
        <f aca="false">C1555*3600/1609.344</f>
        <v>68.0028571490017</v>
      </c>
      <c r="C1555" s="0" t="n">
        <f aca="false">G1555</f>
        <v>30.3999972598897</v>
      </c>
      <c r="D1555" s="0" t="n">
        <f aca="false">(C1555+C1554)/2</f>
        <v>30.4009967631592</v>
      </c>
      <c r="E1555" s="0" t="n">
        <f aca="false">F1555*$F$9</f>
        <v>7.61664470986889</v>
      </c>
      <c r="F1555" s="0" t="n">
        <f aca="false">(C1554-C1555)/0.5</f>
        <v>0.00399801307794689</v>
      </c>
      <c r="G1555" s="0" t="n">
        <f aca="false">G1554-L1554</f>
        <v>30.3999972598897</v>
      </c>
      <c r="H1555" s="0" t="n">
        <f aca="false">G1555*G1555</f>
        <v>924.159833401302</v>
      </c>
      <c r="I1555" s="0" t="n">
        <f aca="false">1000*COUNT(Q$24:Q1555)/N$16</f>
        <v>246.540070807853</v>
      </c>
      <c r="J1555" s="0" t="n">
        <f aca="false">$F$22*H1555+$E$22*G1555+$D$22</f>
        <v>719.36083132941</v>
      </c>
      <c r="K1555" s="0" t="n">
        <f aca="false">J1555/$F$9</f>
        <v>0.377595925892576</v>
      </c>
      <c r="L1555" s="0" t="n">
        <f aca="false">K1555*M1555</f>
        <v>0.00199895326491179</v>
      </c>
      <c r="M1555" s="0" t="n">
        <f aca="false">N1555</f>
        <v>0.00529389521400845</v>
      </c>
      <c r="N1555" s="0" t="n">
        <f aca="false">3600/(B1555*N$15)</f>
        <v>0.00529389521400845</v>
      </c>
      <c r="O1555" s="0" t="n">
        <f aca="false">ROUND(A1555*P$13,0)</f>
        <v>1931831</v>
      </c>
      <c r="P1555" s="0" t="n">
        <f aca="false">O1555-O1554</f>
        <v>1323</v>
      </c>
      <c r="Q1555" s="0" t="n">
        <f aca="false">F$9*(Q$23-P$13*1000/(P1555*N$16))*P$13/SUM(P$24:P1555)</f>
        <v>768.940970723537</v>
      </c>
      <c r="R1555" s="0" t="n">
        <f aca="false">F$9*((Q$23^2 - (P$13*1000/(P1555*N$16))^2)/2)/(1000*COUNT(Q$24:Q1555)/N$16)</f>
        <v>769.980410652594</v>
      </c>
    </row>
    <row r="1556" customFormat="false" ht="13.8" hidden="false" customHeight="false" outlineLevel="0" collapsed="false">
      <c r="A1556" s="0" t="n">
        <f aca="false">SUM(M$23:M1556)</f>
        <v>7.73261950037973</v>
      </c>
      <c r="B1556" s="0" t="n">
        <f aca="false">C1556*3600/1609.344</f>
        <v>67.9983856178973</v>
      </c>
      <c r="C1556" s="0" t="n">
        <f aca="false">G1556</f>
        <v>30.3979983066248</v>
      </c>
      <c r="D1556" s="0" t="n">
        <f aca="false">(C1556+C1555)/2</f>
        <v>30.3989977832573</v>
      </c>
      <c r="E1556" s="0" t="n">
        <f aca="false">F1556*$F$9</f>
        <v>7.61644172424336</v>
      </c>
      <c r="F1556" s="0" t="n">
        <f aca="false">(C1555-C1556)/0.5</f>
        <v>0.00399790652982546</v>
      </c>
      <c r="G1556" s="0" t="n">
        <f aca="false">G1555-L1555</f>
        <v>30.3979983066248</v>
      </c>
      <c r="H1556" s="0" t="n">
        <f aca="false">G1556*G1556</f>
        <v>924.038301049565</v>
      </c>
      <c r="I1556" s="0" t="n">
        <f aca="false">1000*COUNT(Q$24:Q1556)/N$16</f>
        <v>246.700997747023</v>
      </c>
      <c r="J1556" s="0" t="n">
        <f aca="false">$F$22*H1556+$E$22*G1556+$D$22</f>
        <v>719.294361181102</v>
      </c>
      <c r="K1556" s="0" t="n">
        <f aca="false">J1556/$F$9</f>
        <v>0.377561035395204</v>
      </c>
      <c r="L1556" s="0" t="n">
        <f aca="false">K1556*M1556</f>
        <v>0.001998899996039</v>
      </c>
      <c r="M1556" s="0" t="n">
        <f aca="false">N1556</f>
        <v>0.00529424333723075</v>
      </c>
      <c r="N1556" s="0" t="n">
        <f aca="false">3600/(B1556*N$15)</f>
        <v>0.00529424333723075</v>
      </c>
      <c r="O1556" s="0" t="n">
        <f aca="false">ROUND(A1556*P$13,0)</f>
        <v>1933155</v>
      </c>
      <c r="P1556" s="0" t="n">
        <f aca="false">O1556-O1555</f>
        <v>1324</v>
      </c>
      <c r="Q1556" s="0" t="n">
        <f aca="false">F$9*(Q$23-P$13*1000/(P1556*N$16))*P$13/SUM(P$24:P1556)</f>
        <v>774.076179765747</v>
      </c>
      <c r="R1556" s="0" t="n">
        <f aca="false">F$9*((Q$23^2 - (P$13*1000/(P1556*N$16))^2)/2)/(1000*COUNT(Q$24:Q1556)/N$16)</f>
        <v>774.869699647253</v>
      </c>
    </row>
    <row r="1557" customFormat="false" ht="13.8" hidden="false" customHeight="false" outlineLevel="0" collapsed="false">
      <c r="A1557" s="0" t="n">
        <f aca="false">SUM(M$23:M1557)</f>
        <v>7.73791409187669</v>
      </c>
      <c r="B1557" s="0" t="n">
        <f aca="false">C1557*3600/1609.344</f>
        <v>67.993914205952</v>
      </c>
      <c r="C1557" s="0" t="n">
        <f aca="false">G1557</f>
        <v>30.3959994066288</v>
      </c>
      <c r="D1557" s="0" t="n">
        <f aca="false">(C1557+C1556)/2</f>
        <v>30.3969988566268</v>
      </c>
      <c r="E1557" s="0" t="n">
        <f aca="false">F1557*$F$9</f>
        <v>7.61623875838128</v>
      </c>
      <c r="F1557" s="0" t="n">
        <f aca="false">(C1556-C1557)/0.5</f>
        <v>0.00399779999207794</v>
      </c>
      <c r="G1557" s="0" t="n">
        <f aca="false">G1556-L1556</f>
        <v>30.3959994066288</v>
      </c>
      <c r="H1557" s="0" t="n">
        <f aca="false">G1557*G1557</f>
        <v>923.916779927776</v>
      </c>
      <c r="I1557" s="0" t="n">
        <f aca="false">1000*COUNT(Q$24:Q1557)/N$16</f>
        <v>246.861924686192</v>
      </c>
      <c r="J1557" s="0" t="n">
        <f aca="false">$F$22*H1557+$E$22*G1557+$D$22</f>
        <v>719.227896681761</v>
      </c>
      <c r="K1557" s="0" t="n">
        <f aca="false">J1557/$F$9</f>
        <v>0.377526147863002</v>
      </c>
      <c r="L1557" s="0" t="n">
        <f aca="false">K1557*M1557</f>
        <v>0.00199884673235629</v>
      </c>
      <c r="M1557" s="0" t="n">
        <f aca="false">N1557</f>
        <v>0.00529459149696204</v>
      </c>
      <c r="N1557" s="0" t="n">
        <f aca="false">3600/(B1557*N$15)</f>
        <v>0.00529459149696204</v>
      </c>
      <c r="O1557" s="0" t="n">
        <f aca="false">ROUND(A1557*P$13,0)</f>
        <v>1934479</v>
      </c>
      <c r="P1557" s="0" t="n">
        <f aca="false">O1557-O1556</f>
        <v>1324</v>
      </c>
      <c r="Q1557" s="0" t="n">
        <f aca="false">F$9*(Q$23-P$13*1000/(P1557*N$16))*P$13/SUM(P$24:P1557)</f>
        <v>773.546056145716</v>
      </c>
      <c r="R1557" s="0" t="n">
        <f aca="false">F$9*((Q$23^2 - (P$13*1000/(P1557*N$16))^2)/2)/(1000*COUNT(Q$24:Q1557)/N$16)</f>
        <v>774.364569464953</v>
      </c>
    </row>
    <row r="1558" customFormat="false" ht="13.8" hidden="false" customHeight="false" outlineLevel="0" collapsed="false">
      <c r="A1558" s="0" t="n">
        <f aca="false">SUM(M$23:M1558)</f>
        <v>7.7432090315699</v>
      </c>
      <c r="B1558" s="0" t="n">
        <f aca="false">C1558*3600/1609.344</f>
        <v>67.9894429131541</v>
      </c>
      <c r="C1558" s="0" t="n">
        <f aca="false">G1558</f>
        <v>30.3940005598964</v>
      </c>
      <c r="D1558" s="0" t="n">
        <f aca="false">(C1558+C1557)/2</f>
        <v>30.3949999832626</v>
      </c>
      <c r="E1558" s="0" t="n">
        <f aca="false">F1558*$F$9</f>
        <v>7.61603581229617</v>
      </c>
      <c r="F1558" s="0" t="n">
        <f aca="false">(C1557-C1558)/0.5</f>
        <v>0.00399769346471146</v>
      </c>
      <c r="G1558" s="0" t="n">
        <f aca="false">G1557-L1557</f>
        <v>30.3940005598964</v>
      </c>
      <c r="H1558" s="0" t="n">
        <f aca="false">G1558*G1558</f>
        <v>923.795270034983</v>
      </c>
      <c r="I1558" s="0" t="n">
        <f aca="false">1000*COUNT(Q$24:Q1558)/N$16</f>
        <v>247.022851625362</v>
      </c>
      <c r="J1558" s="0" t="n">
        <f aca="false">$F$22*H1558+$E$22*G1558+$D$22</f>
        <v>719.161437830904</v>
      </c>
      <c r="K1558" s="0" t="n">
        <f aca="false">J1558/$F$9</f>
        <v>0.377491263295717</v>
      </c>
      <c r="L1558" s="0" t="n">
        <f aca="false">K1558*M1558</f>
        <v>0.00199879347386395</v>
      </c>
      <c r="M1558" s="0" t="n">
        <f aca="false">N1558</f>
        <v>0.0052949396932086</v>
      </c>
      <c r="N1558" s="0" t="n">
        <f aca="false">3600/(B1558*N$15)</f>
        <v>0.0052949396932086</v>
      </c>
      <c r="O1558" s="0" t="n">
        <f aca="false">ROUND(A1558*P$13,0)</f>
        <v>1935802</v>
      </c>
      <c r="P1558" s="0" t="n">
        <f aca="false">O1558-O1557</f>
        <v>1323</v>
      </c>
      <c r="Q1558" s="0" t="n">
        <f aca="false">F$9*(Q$23-P$13*1000/(P1558*N$16))*P$13/SUM(P$24:P1558)</f>
        <v>767.362628204123</v>
      </c>
      <c r="R1558" s="0" t="n">
        <f aca="false">F$9*((Q$23^2 - (P$13*1000/(P1558*N$16))^2)/2)/(1000*COUNT(Q$24:Q1558)/N$16)</f>
        <v>768.475562944479</v>
      </c>
    </row>
    <row r="1559" customFormat="false" ht="13.8" hidden="false" customHeight="false" outlineLevel="0" collapsed="false">
      <c r="A1559" s="0" t="n">
        <f aca="false">SUM(M$23:M1559)</f>
        <v>7.74850431949588</v>
      </c>
      <c r="B1559" s="0" t="n">
        <f aca="false">C1559*3600/1609.344</f>
        <v>67.9849717394921</v>
      </c>
      <c r="C1559" s="0" t="n">
        <f aca="false">G1559</f>
        <v>30.3920017664225</v>
      </c>
      <c r="D1559" s="0" t="n">
        <f aca="false">(C1559+C1558)/2</f>
        <v>30.3930011631595</v>
      </c>
      <c r="E1559" s="0" t="n">
        <f aca="false">F1559*$F$9</f>
        <v>7.61583288598804</v>
      </c>
      <c r="F1559" s="0" t="n">
        <f aca="false">(C1558-C1559)/0.5</f>
        <v>0.00399758694772601</v>
      </c>
      <c r="G1559" s="0" t="n">
        <f aca="false">G1558-L1558</f>
        <v>30.3920017664225</v>
      </c>
      <c r="H1559" s="0" t="n">
        <f aca="false">G1559*G1559</f>
        <v>923.673771370231</v>
      </c>
      <c r="I1559" s="0" t="n">
        <f aca="false">1000*COUNT(Q$24:Q1559)/N$16</f>
        <v>247.183778564532</v>
      </c>
      <c r="J1559" s="0" t="n">
        <f aca="false">$F$22*H1559+$E$22*G1559+$D$22</f>
        <v>719.09498462805</v>
      </c>
      <c r="K1559" s="0" t="n">
        <f aca="false">J1559/$F$9</f>
        <v>0.377456381693095</v>
      </c>
      <c r="L1559" s="0" t="n">
        <f aca="false">K1559*M1559</f>
        <v>0.0019987402205623</v>
      </c>
      <c r="M1559" s="0" t="n">
        <f aca="false">N1559</f>
        <v>0.0052952879259767</v>
      </c>
      <c r="N1559" s="0" t="n">
        <f aca="false">3600/(B1559*N$15)</f>
        <v>0.0052952879259767</v>
      </c>
      <c r="O1559" s="0" t="n">
        <f aca="false">ROUND(A1559*P$13,0)</f>
        <v>1937126</v>
      </c>
      <c r="P1559" s="0" t="n">
        <f aca="false">O1559-O1558</f>
        <v>1324</v>
      </c>
      <c r="Q1559" s="0" t="n">
        <f aca="false">F$9*(Q$23-P$13*1000/(P1559*N$16))*P$13/SUM(P$24:P1559)</f>
        <v>772.488383274636</v>
      </c>
      <c r="R1559" s="0" t="n">
        <f aca="false">F$9*((Q$23^2 - (P$13*1000/(P1559*N$16))^2)/2)/(1000*COUNT(Q$24:Q1559)/N$16)</f>
        <v>773.356282265129</v>
      </c>
    </row>
    <row r="1560" customFormat="false" ht="13.8" hidden="false" customHeight="false" outlineLevel="0" collapsed="false">
      <c r="A1560" s="0" t="n">
        <f aca="false">SUM(M$23:M1560)</f>
        <v>7.75379995569115</v>
      </c>
      <c r="B1560" s="0" t="n">
        <f aca="false">C1560*3600/1609.344</f>
        <v>67.9805006849543</v>
      </c>
      <c r="C1560" s="0" t="n">
        <f aca="false">G1560</f>
        <v>30.390003026202</v>
      </c>
      <c r="D1560" s="0" t="n">
        <f aca="false">(C1560+C1559)/2</f>
        <v>30.3910023963123</v>
      </c>
      <c r="E1560" s="0" t="n">
        <f aca="false">F1560*$F$9</f>
        <v>7.61562997945688</v>
      </c>
      <c r="F1560" s="0" t="n">
        <f aca="false">(C1559-C1560)/0.5</f>
        <v>0.00399748044112158</v>
      </c>
      <c r="G1560" s="0" t="n">
        <f aca="false">G1559-L1559</f>
        <v>30.390003026202</v>
      </c>
      <c r="H1560" s="0" t="n">
        <f aca="false">G1560*G1560</f>
        <v>923.552283932566</v>
      </c>
      <c r="I1560" s="0" t="n">
        <f aca="false">1000*COUNT(Q$24:Q1560)/N$16</f>
        <v>247.344705503701</v>
      </c>
      <c r="J1560" s="0" t="n">
        <f aca="false">$F$22*H1560+$E$22*G1560+$D$22</f>
        <v>719.028537072715</v>
      </c>
      <c r="K1560" s="0" t="n">
        <f aca="false">J1560/$F$9</f>
        <v>0.377421503054883</v>
      </c>
      <c r="L1560" s="0" t="n">
        <f aca="false">K1560*M1560</f>
        <v>0.00199868697245164</v>
      </c>
      <c r="M1560" s="0" t="n">
        <f aca="false">N1560</f>
        <v>0.00529563619527263</v>
      </c>
      <c r="N1560" s="0" t="n">
        <f aca="false">3600/(B1560*N$15)</f>
        <v>0.00529563619527263</v>
      </c>
      <c r="O1560" s="0" t="n">
        <f aca="false">ROUND(A1560*P$13,0)</f>
        <v>1938450</v>
      </c>
      <c r="P1560" s="0" t="n">
        <f aca="false">O1560-O1559</f>
        <v>1324</v>
      </c>
      <c r="Q1560" s="0" t="n">
        <f aca="false">F$9*(Q$23-P$13*1000/(P1560*N$16))*P$13/SUM(P$24:P1560)</f>
        <v>771.960431477266</v>
      </c>
      <c r="R1560" s="0" t="n">
        <f aca="false">F$9*((Q$23^2 - (P$13*1000/(P1560*N$16))^2)/2)/(1000*COUNT(Q$24:Q1560)/N$16)</f>
        <v>772.853122680051</v>
      </c>
    </row>
    <row r="1561" customFormat="false" ht="13.8" hidden="false" customHeight="false" outlineLevel="0" collapsed="false">
      <c r="A1561" s="0" t="n">
        <f aca="false">SUM(M$23:M1561)</f>
        <v>7.75909594019225</v>
      </c>
      <c r="B1561" s="0" t="n">
        <f aca="false">C1561*3600/1609.344</f>
        <v>67.9760297495292</v>
      </c>
      <c r="C1561" s="0" t="n">
        <f aca="false">G1561</f>
        <v>30.3880043392295</v>
      </c>
      <c r="D1561" s="0" t="n">
        <f aca="false">(C1561+C1560)/2</f>
        <v>30.3890036827158</v>
      </c>
      <c r="E1561" s="0" t="n">
        <f aca="false">F1561*$F$9</f>
        <v>7.61542709271624</v>
      </c>
      <c r="F1561" s="0" t="n">
        <f aca="false">(C1560-C1561)/0.5</f>
        <v>0.00399737394490529</v>
      </c>
      <c r="G1561" s="0" t="n">
        <f aca="false">G1560-L1560</f>
        <v>30.3880043392295</v>
      </c>
      <c r="H1561" s="0" t="n">
        <f aca="false">G1561*G1561</f>
        <v>923.430807721033</v>
      </c>
      <c r="I1561" s="0" t="n">
        <f aca="false">1000*COUNT(Q$24:Q1561)/N$16</f>
        <v>247.505632442871</v>
      </c>
      <c r="J1561" s="0" t="n">
        <f aca="false">$F$22*H1561+$E$22*G1561+$D$22</f>
        <v>718.962095164417</v>
      </c>
      <c r="K1561" s="0" t="n">
        <f aca="false">J1561/$F$9</f>
        <v>0.377386627380827</v>
      </c>
      <c r="L1561" s="0" t="n">
        <f aca="false">K1561*M1561</f>
        <v>0.00199863372953227</v>
      </c>
      <c r="M1561" s="0" t="n">
        <f aca="false">N1561</f>
        <v>0.00529598450110266</v>
      </c>
      <c r="N1561" s="0" t="n">
        <f aca="false">3600/(B1561*N$15)</f>
        <v>0.00529598450110266</v>
      </c>
      <c r="O1561" s="0" t="n">
        <f aca="false">ROUND(A1561*P$13,0)</f>
        <v>1939774</v>
      </c>
      <c r="P1561" s="0" t="n">
        <f aca="false">O1561-O1560</f>
        <v>1324</v>
      </c>
      <c r="Q1561" s="0" t="n">
        <f aca="false">F$9*(Q$23-P$13*1000/(P1561*N$16))*P$13/SUM(P$24:P1561)</f>
        <v>771.433200836972</v>
      </c>
      <c r="R1561" s="0" t="n">
        <f aca="false">F$9*((Q$23^2 - (P$13*1000/(P1561*N$16))^2)/2)/(1000*COUNT(Q$24:Q1561)/N$16)</f>
        <v>772.350617398725</v>
      </c>
    </row>
    <row r="1562" customFormat="false" ht="13.8" hidden="false" customHeight="false" outlineLevel="0" collapsed="false">
      <c r="A1562" s="0" t="n">
        <f aca="false">SUM(M$23:M1562)</f>
        <v>7.76439227303573</v>
      </c>
      <c r="B1562" s="0" t="n">
        <f aca="false">C1562*3600/1609.344</f>
        <v>67.9715589332051</v>
      </c>
      <c r="C1562" s="0" t="n">
        <f aca="false">G1562</f>
        <v>30.3860057055</v>
      </c>
      <c r="D1562" s="0" t="n">
        <f aca="false">(C1562+C1561)/2</f>
        <v>30.3870050223648</v>
      </c>
      <c r="E1562" s="0" t="n">
        <f aca="false">F1562*$F$9</f>
        <v>7.61522422573904</v>
      </c>
      <c r="F1562" s="0" t="n">
        <f aca="false">(C1561-C1562)/0.5</f>
        <v>0.00399726745906293</v>
      </c>
      <c r="G1562" s="0" t="n">
        <f aca="false">G1561-L1561</f>
        <v>30.3860057055</v>
      </c>
      <c r="H1562" s="0" t="n">
        <f aca="false">G1562*G1562</f>
        <v>923.309342734679</v>
      </c>
      <c r="I1562" s="0" t="n">
        <f aca="false">1000*COUNT(Q$24:Q1562)/N$16</f>
        <v>247.666559382041</v>
      </c>
      <c r="J1562" s="0" t="n">
        <f aca="false">$F$22*H1562+$E$22*G1562+$D$22</f>
        <v>718.895658902674</v>
      </c>
      <c r="K1562" s="0" t="n">
        <f aca="false">J1562/$F$9</f>
        <v>0.377351754670675</v>
      </c>
      <c r="L1562" s="0" t="n">
        <f aca="false">K1562*M1562</f>
        <v>0.00199858049180449</v>
      </c>
      <c r="M1562" s="0" t="n">
        <f aca="false">N1562</f>
        <v>0.00529633284347308</v>
      </c>
      <c r="N1562" s="0" t="n">
        <f aca="false">3600/(B1562*N$15)</f>
        <v>0.00529633284347308</v>
      </c>
      <c r="O1562" s="0" t="n">
        <f aca="false">ROUND(A1562*P$13,0)</f>
        <v>1941098</v>
      </c>
      <c r="P1562" s="0" t="n">
        <f aca="false">O1562-O1561</f>
        <v>1324</v>
      </c>
      <c r="Q1562" s="0" t="n">
        <f aca="false">F$9*(Q$23-P$13*1000/(P1562*N$16))*P$13/SUM(P$24:P1562)</f>
        <v>770.906689877165</v>
      </c>
      <c r="R1562" s="0" t="n">
        <f aca="false">F$9*((Q$23^2 - (P$13*1000/(P1562*N$16))^2)/2)/(1000*COUNT(Q$24:Q1562)/N$16)</f>
        <v>771.848765145704</v>
      </c>
    </row>
    <row r="1563" customFormat="false" ht="13.8" hidden="false" customHeight="false" outlineLevel="0" collapsed="false">
      <c r="A1563" s="0" t="n">
        <f aca="false">SUM(M$23:M1563)</f>
        <v>7.76968895425812</v>
      </c>
      <c r="B1563" s="0" t="n">
        <f aca="false">C1563*3600/1609.344</f>
        <v>67.9670882359704</v>
      </c>
      <c r="C1563" s="0" t="n">
        <f aca="false">G1563</f>
        <v>30.3840071250082</v>
      </c>
      <c r="D1563" s="0" t="n">
        <f aca="false">(C1563+C1562)/2</f>
        <v>30.3850064152541</v>
      </c>
      <c r="E1563" s="0" t="n">
        <f aca="false">F1563*$F$9</f>
        <v>7.61502137855235</v>
      </c>
      <c r="F1563" s="0" t="n">
        <f aca="false">(C1562-C1563)/0.5</f>
        <v>0.00399716098360869</v>
      </c>
      <c r="G1563" s="0" t="n">
        <f aca="false">G1562-L1562</f>
        <v>30.3840071250082</v>
      </c>
      <c r="H1563" s="0" t="n">
        <f aca="false">G1563*G1563</f>
        <v>923.187888972549</v>
      </c>
      <c r="I1563" s="0" t="n">
        <f aca="false">1000*COUNT(Q$24:Q1563)/N$16</f>
        <v>247.82748632121</v>
      </c>
      <c r="J1563" s="0" t="n">
        <f aca="false">$F$22*H1563+$E$22*G1563+$D$22</f>
        <v>718.829228287003</v>
      </c>
      <c r="K1563" s="0" t="n">
        <f aca="false">J1563/$F$9</f>
        <v>0.377316884924173</v>
      </c>
      <c r="L1563" s="0" t="n">
        <f aca="false">K1563*M1563</f>
        <v>0.00199852725926862</v>
      </c>
      <c r="M1563" s="0" t="n">
        <f aca="false">N1563</f>
        <v>0.00529668122239017</v>
      </c>
      <c r="N1563" s="0" t="n">
        <f aca="false">3600/(B1563*N$15)</f>
        <v>0.00529668122239017</v>
      </c>
      <c r="O1563" s="0" t="n">
        <f aca="false">ROUND(A1563*P$13,0)</f>
        <v>1942422</v>
      </c>
      <c r="P1563" s="0" t="n">
        <f aca="false">O1563-O1562</f>
        <v>1324</v>
      </c>
      <c r="Q1563" s="0" t="n">
        <f aca="false">F$9*(Q$23-P$13*1000/(P1563*N$16))*P$13/SUM(P$24:P1563)</f>
        <v>770.380897125281</v>
      </c>
      <c r="R1563" s="0" t="n">
        <f aca="false">F$9*((Q$23^2 - (P$13*1000/(P1563*N$16))^2)/2)/(1000*COUNT(Q$24:Q1563)/N$16)</f>
        <v>771.347564648856</v>
      </c>
    </row>
    <row r="1564" customFormat="false" ht="13.8" hidden="false" customHeight="false" outlineLevel="0" collapsed="false">
      <c r="A1564" s="0" t="n">
        <f aca="false">SUM(M$23:M1564)</f>
        <v>7.77498598389598</v>
      </c>
      <c r="B1564" s="0" t="n">
        <f aca="false">C1564*3600/1609.344</f>
        <v>67.9626176578135</v>
      </c>
      <c r="C1564" s="0" t="n">
        <f aca="false">G1564</f>
        <v>30.3820085977489</v>
      </c>
      <c r="D1564" s="0" t="n">
        <f aca="false">(C1564+C1563)/2</f>
        <v>30.3830078613786</v>
      </c>
      <c r="E1564" s="0" t="n">
        <f aca="false">F1564*$F$9</f>
        <v>7.61481855114264</v>
      </c>
      <c r="F1564" s="0" t="n">
        <f aca="false">(C1563-C1564)/0.5</f>
        <v>0.00399705451853549</v>
      </c>
      <c r="G1564" s="0" t="n">
        <f aca="false">G1563-L1563</f>
        <v>30.3820085977489</v>
      </c>
      <c r="H1564" s="0" t="n">
        <f aca="false">G1564*G1564</f>
        <v>923.06644643369</v>
      </c>
      <c r="I1564" s="0" t="n">
        <f aca="false">1000*COUNT(Q$24:Q1564)/N$16</f>
        <v>247.98841326038</v>
      </c>
      <c r="J1564" s="0" t="n">
        <f aca="false">$F$22*H1564+$E$22*G1564+$D$22</f>
        <v>718.762803316922</v>
      </c>
      <c r="K1564" s="0" t="n">
        <f aca="false">J1564/$F$9</f>
        <v>0.377282018141068</v>
      </c>
      <c r="L1564" s="0" t="n">
        <f aca="false">K1564*M1564</f>
        <v>0.00199847403192495</v>
      </c>
      <c r="M1564" s="0" t="n">
        <f aca="false">N1564</f>
        <v>0.00529702963786022</v>
      </c>
      <c r="N1564" s="0" t="n">
        <f aca="false">3600/(B1564*N$15)</f>
        <v>0.00529702963786022</v>
      </c>
      <c r="O1564" s="0" t="n">
        <f aca="false">ROUND(A1564*P$13,0)</f>
        <v>1943746</v>
      </c>
      <c r="P1564" s="0" t="n">
        <f aca="false">O1564-O1563</f>
        <v>1324</v>
      </c>
      <c r="Q1564" s="0" t="n">
        <f aca="false">F$9*(Q$23-P$13*1000/(P1564*N$16))*P$13/SUM(P$24:P1564)</f>
        <v>769.855821112773</v>
      </c>
      <c r="R1564" s="0" t="n">
        <f aca="false">F$9*((Q$23^2 - (P$13*1000/(P1564*N$16))^2)/2)/(1000*COUNT(Q$24:Q1564)/N$16)</f>
        <v>770.84701463935</v>
      </c>
    </row>
    <row r="1565" customFormat="false" ht="13.8" hidden="false" customHeight="false" outlineLevel="0" collapsed="false">
      <c r="A1565" s="0" t="n">
        <f aca="false">SUM(M$23:M1565)</f>
        <v>7.78028336198587</v>
      </c>
      <c r="B1565" s="0" t="n">
        <f aca="false">C1565*3600/1609.344</f>
        <v>67.9581471987227</v>
      </c>
      <c r="C1565" s="0" t="n">
        <f aca="false">G1565</f>
        <v>30.380010123717</v>
      </c>
      <c r="D1565" s="0" t="n">
        <f aca="false">(C1565+C1564)/2</f>
        <v>30.381009360733</v>
      </c>
      <c r="E1565" s="0" t="n">
        <f aca="false">F1565*$F$9</f>
        <v>7.61461574352344</v>
      </c>
      <c r="F1565" s="0" t="n">
        <f aca="false">(C1564-C1565)/0.5</f>
        <v>0.00399694806385043</v>
      </c>
      <c r="G1565" s="0" t="n">
        <f aca="false">G1564-L1564</f>
        <v>30.380010123717</v>
      </c>
      <c r="H1565" s="0" t="n">
        <f aca="false">G1565*G1565</f>
        <v>922.945015117148</v>
      </c>
      <c r="I1565" s="0" t="n">
        <f aca="false">1000*COUNT(Q$24:Q1565)/N$16</f>
        <v>248.149340199549</v>
      </c>
      <c r="J1565" s="0" t="n">
        <f aca="false">$F$22*H1565+$E$22*G1565+$D$22</f>
        <v>718.696383991949</v>
      </c>
      <c r="K1565" s="0" t="n">
        <f aca="false">J1565/$F$9</f>
        <v>0.377247154321107</v>
      </c>
      <c r="L1565" s="0" t="n">
        <f aca="false">K1565*M1565</f>
        <v>0.0019984208097738</v>
      </c>
      <c r="M1565" s="0" t="n">
        <f aca="false">N1565</f>
        <v>0.00529737808988951</v>
      </c>
      <c r="N1565" s="0" t="n">
        <f aca="false">3600/(B1565*N$15)</f>
        <v>0.00529737808988951</v>
      </c>
      <c r="O1565" s="0" t="n">
        <f aca="false">ROUND(A1565*P$13,0)</f>
        <v>1945071</v>
      </c>
      <c r="P1565" s="0" t="n">
        <f aca="false">O1565-O1564</f>
        <v>1325</v>
      </c>
      <c r="Q1565" s="0" t="n">
        <f aca="false">F$9*(Q$23-P$13*1000/(P1565*N$16))*P$13/SUM(P$24:P1565)</f>
        <v>774.950037685108</v>
      </c>
      <c r="R1565" s="0" t="n">
        <f aca="false">F$9*((Q$23^2 - (P$13*1000/(P1565*N$16))^2)/2)/(1000*COUNT(Q$24:Q1565)/N$16)</f>
        <v>775.695073452776</v>
      </c>
    </row>
    <row r="1566" customFormat="false" ht="13.8" hidden="false" customHeight="false" outlineLevel="0" collapsed="false">
      <c r="A1566" s="0" t="n">
        <f aca="false">SUM(M$23:M1566)</f>
        <v>7.78558108856435</v>
      </c>
      <c r="B1566" s="0" t="n">
        <f aca="false">C1566*3600/1609.344</f>
        <v>67.9536768586865</v>
      </c>
      <c r="C1566" s="0" t="n">
        <f aca="false">G1566</f>
        <v>30.3780117029072</v>
      </c>
      <c r="D1566" s="0" t="n">
        <f aca="false">(C1566+C1565)/2</f>
        <v>30.3790109133121</v>
      </c>
      <c r="E1566" s="0" t="n">
        <f aca="false">F1566*$F$9</f>
        <v>7.61441295568122</v>
      </c>
      <c r="F1566" s="0" t="n">
        <f aca="false">(C1565-C1566)/0.5</f>
        <v>0.00399684161954639</v>
      </c>
      <c r="G1566" s="0" t="n">
        <f aca="false">G1565-L1565</f>
        <v>30.3780117029072</v>
      </c>
      <c r="H1566" s="0" t="n">
        <f aca="false">G1566*G1566</f>
        <v>922.823595021969</v>
      </c>
      <c r="I1566" s="0" t="n">
        <f aca="false">1000*COUNT(Q$24:Q1566)/N$16</f>
        <v>248.310267138719</v>
      </c>
      <c r="J1566" s="0" t="n">
        <f aca="false">$F$22*H1566+$E$22*G1566+$D$22</f>
        <v>718.629970311601</v>
      </c>
      <c r="K1566" s="0" t="n">
        <f aca="false">J1566/$F$9</f>
        <v>0.377212293464037</v>
      </c>
      <c r="L1566" s="0" t="n">
        <f aca="false">K1566*M1566</f>
        <v>0.00199836759281546</v>
      </c>
      <c r="M1566" s="0" t="n">
        <f aca="false">N1566</f>
        <v>0.00529772657848434</v>
      </c>
      <c r="N1566" s="0" t="n">
        <f aca="false">3600/(B1566*N$15)</f>
        <v>0.00529772657848434</v>
      </c>
      <c r="O1566" s="0" t="n">
        <f aca="false">ROUND(A1566*P$13,0)</f>
        <v>1946395</v>
      </c>
      <c r="P1566" s="0" t="n">
        <f aca="false">O1566-O1565</f>
        <v>1324</v>
      </c>
      <c r="Q1566" s="0" t="n">
        <f aca="false">F$9*(Q$23-P$13*1000/(P1566*N$16))*P$13/SUM(P$24:P1566)</f>
        <v>768.807418217368</v>
      </c>
      <c r="R1566" s="0" t="n">
        <f aca="false">F$9*((Q$23^2 - (P$13*1000/(P1566*N$16))^2)/2)/(1000*COUNT(Q$24:Q1566)/N$16)</f>
        <v>769.847861023486</v>
      </c>
    </row>
    <row r="1567" customFormat="false" ht="13.8" hidden="false" customHeight="false" outlineLevel="0" collapsed="false">
      <c r="A1567" s="0" t="n">
        <f aca="false">SUM(M$23:M1567)</f>
        <v>7.790879163668</v>
      </c>
      <c r="B1567" s="0" t="n">
        <f aca="false">C1567*3600/1609.344</f>
        <v>67.9492066376933</v>
      </c>
      <c r="C1567" s="0" t="n">
        <f aca="false">G1567</f>
        <v>30.3760133353144</v>
      </c>
      <c r="D1567" s="0" t="n">
        <f aca="false">(C1567+C1566)/2</f>
        <v>30.3770125191108</v>
      </c>
      <c r="E1567" s="0" t="n">
        <f aca="false">F1567*$F$9</f>
        <v>7.61421018762952</v>
      </c>
      <c r="F1567" s="0" t="n">
        <f aca="false">(C1566-C1567)/0.5</f>
        <v>0.00399673518563048</v>
      </c>
      <c r="G1567" s="0" t="n">
        <f aca="false">G1566-L1566</f>
        <v>30.3760133353144</v>
      </c>
      <c r="H1567" s="0" t="n">
        <f aca="false">G1567*G1567</f>
        <v>922.702186147199</v>
      </c>
      <c r="I1567" s="0" t="n">
        <f aca="false">1000*COUNT(Q$24:Q1567)/N$16</f>
        <v>248.471194077889</v>
      </c>
      <c r="J1567" s="0" t="n">
        <f aca="false">$F$22*H1567+$E$22*G1567+$D$22</f>
        <v>718.563562275396</v>
      </c>
      <c r="K1567" s="0" t="n">
        <f aca="false">J1567/$F$9</f>
        <v>0.377177435569604</v>
      </c>
      <c r="L1567" s="0" t="n">
        <f aca="false">K1567*M1567</f>
        <v>0.00199831438105025</v>
      </c>
      <c r="M1567" s="0" t="n">
        <f aca="false">N1567</f>
        <v>0.005298075103651</v>
      </c>
      <c r="N1567" s="0" t="n">
        <f aca="false">3600/(B1567*N$15)</f>
        <v>0.005298075103651</v>
      </c>
      <c r="O1567" s="0" t="n">
        <f aca="false">ROUND(A1567*P$13,0)</f>
        <v>1947720</v>
      </c>
      <c r="P1567" s="0" t="n">
        <f aca="false">O1567-O1566</f>
        <v>1325</v>
      </c>
      <c r="Q1567" s="0" t="n">
        <f aca="false">F$9*(Q$23-P$13*1000/(P1567*N$16))*P$13/SUM(P$24:P1567)</f>
        <v>773.895415770189</v>
      </c>
      <c r="R1567" s="0" t="n">
        <f aca="false">F$9*((Q$23^2 - (P$13*1000/(P1567*N$16))^2)/2)/(1000*COUNT(Q$24:Q1567)/N$16)</f>
        <v>774.6902870882</v>
      </c>
    </row>
    <row r="1568" customFormat="false" ht="13.8" hidden="false" customHeight="false" outlineLevel="0" collapsed="false">
      <c r="A1568" s="0" t="n">
        <f aca="false">SUM(M$23:M1568)</f>
        <v>7.7961775873334</v>
      </c>
      <c r="B1568" s="0" t="n">
        <f aca="false">C1568*3600/1609.344</f>
        <v>67.9447365357314</v>
      </c>
      <c r="C1568" s="0" t="n">
        <f aca="false">G1568</f>
        <v>30.3740150209334</v>
      </c>
      <c r="D1568" s="0" t="n">
        <f aca="false">(C1568+C1567)/2</f>
        <v>30.3750141781239</v>
      </c>
      <c r="E1568" s="0" t="n">
        <f aca="false">F1568*$F$9</f>
        <v>7.61400743936833</v>
      </c>
      <c r="F1568" s="0" t="n">
        <f aca="false">(C1567-C1568)/0.5</f>
        <v>0.00399662876210272</v>
      </c>
      <c r="G1568" s="0" t="n">
        <f aca="false">G1567-L1567</f>
        <v>30.3740150209334</v>
      </c>
      <c r="H1568" s="0" t="n">
        <f aca="false">G1568*G1568</f>
        <v>922.580788491886</v>
      </c>
      <c r="I1568" s="0" t="n">
        <f aca="false">1000*COUNT(Q$24:Q1568)/N$16</f>
        <v>248.632121017058</v>
      </c>
      <c r="J1568" s="0" t="n">
        <f aca="false">$F$22*H1568+$E$22*G1568+$D$22</f>
        <v>718.497159882852</v>
      </c>
      <c r="K1568" s="0" t="n">
        <f aca="false">J1568/$F$9</f>
        <v>0.377142580637556</v>
      </c>
      <c r="L1568" s="0" t="n">
        <f aca="false">K1568*M1568</f>
        <v>0.00199826117447846</v>
      </c>
      <c r="M1568" s="0" t="n">
        <f aca="false">N1568</f>
        <v>0.00529842366539577</v>
      </c>
      <c r="N1568" s="0" t="n">
        <f aca="false">3600/(B1568*N$15)</f>
        <v>0.00529842366539577</v>
      </c>
      <c r="O1568" s="0" t="n">
        <f aca="false">ROUND(A1568*P$13,0)</f>
        <v>1949044</v>
      </c>
      <c r="P1568" s="0" t="n">
        <f aca="false">O1568-O1567</f>
        <v>1324</v>
      </c>
      <c r="Q1568" s="0" t="n">
        <f aca="false">F$9*(Q$23-P$13*1000/(P1568*N$16))*P$13/SUM(P$24:P1568)</f>
        <v>767.76186690481</v>
      </c>
      <c r="R1568" s="0" t="n">
        <f aca="false">F$9*((Q$23^2 - (P$13*1000/(P1568*N$16))^2)/2)/(1000*COUNT(Q$24:Q1568)/N$16)</f>
        <v>768.851294213099</v>
      </c>
    </row>
    <row r="1569" customFormat="false" ht="13.8" hidden="false" customHeight="false" outlineLevel="0" collapsed="false">
      <c r="A1569" s="0" t="n">
        <f aca="false">SUM(M$23:M1569)</f>
        <v>7.80147635959712</v>
      </c>
      <c r="B1569" s="0" t="n">
        <f aca="false">C1569*3600/1609.344</f>
        <v>67.9402665527892</v>
      </c>
      <c r="C1569" s="0" t="n">
        <f aca="false">G1569</f>
        <v>30.3720167597589</v>
      </c>
      <c r="D1569" s="0" t="n">
        <f aca="false">(C1569+C1568)/2</f>
        <v>30.3730158903461</v>
      </c>
      <c r="E1569" s="0" t="n">
        <f aca="false">F1569*$F$9</f>
        <v>7.61380471088411</v>
      </c>
      <c r="F1569" s="0" t="n">
        <f aca="false">(C1568-C1569)/0.5</f>
        <v>0.00399652234895598</v>
      </c>
      <c r="G1569" s="0" t="n">
        <f aca="false">G1568-L1568</f>
        <v>30.3720167597589</v>
      </c>
      <c r="H1569" s="0" t="n">
        <f aca="false">G1569*G1569</f>
        <v>922.459402055075</v>
      </c>
      <c r="I1569" s="0" t="n">
        <f aca="false">1000*COUNT(Q$24:Q1569)/N$16</f>
        <v>248.793047956228</v>
      </c>
      <c r="J1569" s="0" t="n">
        <f aca="false">$F$22*H1569+$E$22*G1569+$D$22</f>
        <v>718.430763133488</v>
      </c>
      <c r="K1569" s="0" t="n">
        <f aca="false">J1569/$F$9</f>
        <v>0.37710772866764</v>
      </c>
      <c r="L1569" s="0" t="n">
        <f aca="false">K1569*M1569</f>
        <v>0.00199820797310041</v>
      </c>
      <c r="M1569" s="0" t="n">
        <f aca="false">N1569</f>
        <v>0.00529877226372496</v>
      </c>
      <c r="N1569" s="0" t="n">
        <f aca="false">3600/(B1569*N$15)</f>
        <v>0.00529877226372496</v>
      </c>
      <c r="O1569" s="0" t="n">
        <f aca="false">ROUND(A1569*P$13,0)</f>
        <v>1950369</v>
      </c>
      <c r="P1569" s="0" t="n">
        <f aca="false">O1569-O1568</f>
        <v>1325</v>
      </c>
      <c r="Q1569" s="0" t="n">
        <f aca="false">F$9*(Q$23-P$13*1000/(P1569*N$16))*P$13/SUM(P$24:P1569)</f>
        <v>772.843660403479</v>
      </c>
      <c r="R1569" s="0" t="n">
        <f aca="false">F$9*((Q$23^2 - (P$13*1000/(P1569*N$16))^2)/2)/(1000*COUNT(Q$24:Q1569)/N$16)</f>
        <v>773.688100429613</v>
      </c>
    </row>
    <row r="1570" customFormat="false" ht="13.8" hidden="false" customHeight="false" outlineLevel="0" collapsed="false">
      <c r="A1570" s="0" t="n">
        <f aca="false">SUM(M$23:M1570)</f>
        <v>7.80677548049577</v>
      </c>
      <c r="B1570" s="0" t="n">
        <f aca="false">C1570*3600/1609.344</f>
        <v>67.9357966888551</v>
      </c>
      <c r="C1570" s="0" t="n">
        <f aca="false">G1570</f>
        <v>30.3700185517858</v>
      </c>
      <c r="D1570" s="0" t="n">
        <f aca="false">(C1570+C1569)/2</f>
        <v>30.3710176557723</v>
      </c>
      <c r="E1570" s="0" t="n">
        <f aca="false">F1570*$F$9</f>
        <v>7.61360200219041</v>
      </c>
      <c r="F1570" s="0" t="n">
        <f aca="false">(C1569-C1570)/0.5</f>
        <v>0.00399641594619737</v>
      </c>
      <c r="G1570" s="0" t="n">
        <f aca="false">G1569-L1569</f>
        <v>30.3700185517858</v>
      </c>
      <c r="H1570" s="0" t="n">
        <f aca="false">G1570*G1570</f>
        <v>922.338026835813</v>
      </c>
      <c r="I1570" s="0" t="n">
        <f aca="false">1000*COUNT(Q$24:Q1570)/N$16</f>
        <v>248.953974895397</v>
      </c>
      <c r="J1570" s="0" t="n">
        <f aca="false">$F$22*H1570+$E$22*G1570+$D$22</f>
        <v>718.36437202682</v>
      </c>
      <c r="K1570" s="0" t="n">
        <f aca="false">J1570/$F$9</f>
        <v>0.377072879659602</v>
      </c>
      <c r="L1570" s="0" t="n">
        <f aca="false">K1570*M1570</f>
        <v>0.00199815477691639</v>
      </c>
      <c r="M1570" s="0" t="n">
        <f aca="false">N1570</f>
        <v>0.00529912089864486</v>
      </c>
      <c r="N1570" s="0" t="n">
        <f aca="false">3600/(B1570*N$15)</f>
        <v>0.00529912089864486</v>
      </c>
      <c r="O1570" s="0" t="n">
        <f aca="false">ROUND(A1570*P$13,0)</f>
        <v>1951694</v>
      </c>
      <c r="P1570" s="0" t="n">
        <f aca="false">O1570-O1569</f>
        <v>1325</v>
      </c>
      <c r="Q1570" s="0" t="n">
        <f aca="false">F$9*(Q$23-P$13*1000/(P1570*N$16))*P$13/SUM(P$24:P1570)</f>
        <v>772.318656045591</v>
      </c>
      <c r="R1570" s="0" t="n">
        <f aca="false">F$9*((Q$23^2 - (P$13*1000/(P1570*N$16))^2)/2)/(1000*COUNT(Q$24:Q1570)/N$16)</f>
        <v>773.18797883916</v>
      </c>
    </row>
    <row r="1571" customFormat="false" ht="13.8" hidden="false" customHeight="false" outlineLevel="0" collapsed="false">
      <c r="A1571" s="0" t="n">
        <f aca="false">SUM(M$23:M1571)</f>
        <v>7.81207495006593</v>
      </c>
      <c r="B1571" s="0" t="n">
        <f aca="false">C1571*3600/1609.344</f>
        <v>67.9313269439175</v>
      </c>
      <c r="C1571" s="0" t="n">
        <f aca="false">G1571</f>
        <v>30.3680203970089</v>
      </c>
      <c r="D1571" s="0" t="n">
        <f aca="false">(C1571+C1570)/2</f>
        <v>30.3690194743973</v>
      </c>
      <c r="E1571" s="0" t="n">
        <f aca="false">F1571*$F$9</f>
        <v>7.61339931330075</v>
      </c>
      <c r="F1571" s="0" t="n">
        <f aca="false">(C1570-C1571)/0.5</f>
        <v>0.00399630955383401</v>
      </c>
      <c r="G1571" s="0" t="n">
        <f aca="false">G1570-L1570</f>
        <v>30.3680203970089</v>
      </c>
      <c r="H1571" s="0" t="n">
        <f aca="false">G1571*G1571</f>
        <v>922.216662833147</v>
      </c>
      <c r="I1571" s="0" t="n">
        <f aca="false">1000*COUNT(Q$24:Q1571)/N$16</f>
        <v>249.114901834567</v>
      </c>
      <c r="J1571" s="0" t="n">
        <f aca="false">$F$22*H1571+$E$22*G1571+$D$22</f>
        <v>718.297986562366</v>
      </c>
      <c r="K1571" s="0" t="n">
        <f aca="false">J1571/$F$9</f>
        <v>0.377038033613189</v>
      </c>
      <c r="L1571" s="0" t="n">
        <f aca="false">K1571*M1571</f>
        <v>0.00199810158592672</v>
      </c>
      <c r="M1571" s="0" t="n">
        <f aca="false">N1571</f>
        <v>0.00529946957016176</v>
      </c>
      <c r="N1571" s="0" t="n">
        <f aca="false">3600/(B1571*N$15)</f>
        <v>0.00529946957016176</v>
      </c>
      <c r="O1571" s="0" t="n">
        <f aca="false">ROUND(A1571*P$13,0)</f>
        <v>1953019</v>
      </c>
      <c r="P1571" s="0" t="n">
        <f aca="false">O1571-O1570</f>
        <v>1325</v>
      </c>
      <c r="Q1571" s="0" t="n">
        <f aca="false">F$9*(Q$23-P$13*1000/(P1571*N$16))*P$13/SUM(P$24:P1571)</f>
        <v>771.794364490246</v>
      </c>
      <c r="R1571" s="0" t="n">
        <f aca="false">F$9*((Q$23^2 - (P$13*1000/(P1571*N$16))^2)/2)/(1000*COUNT(Q$24:Q1571)/N$16)</f>
        <v>772.688503400634</v>
      </c>
    </row>
    <row r="1572" customFormat="false" ht="13.8" hidden="false" customHeight="false" outlineLevel="0" collapsed="false">
      <c r="A1572" s="0" t="n">
        <f aca="false">SUM(M$23:M1572)</f>
        <v>7.81737476834421</v>
      </c>
      <c r="B1572" s="0" t="n">
        <f aca="false">C1572*3600/1609.344</f>
        <v>67.9268573179647</v>
      </c>
      <c r="C1572" s="0" t="n">
        <f aca="false">G1572</f>
        <v>30.3660222954229</v>
      </c>
      <c r="D1572" s="0" t="n">
        <f aca="false">(C1572+C1571)/2</f>
        <v>30.3670213462159</v>
      </c>
      <c r="E1572" s="0" t="n">
        <f aca="false">F1572*$F$9</f>
        <v>7.61319664418808</v>
      </c>
      <c r="F1572" s="0" t="n">
        <f aca="false">(C1571-C1572)/0.5</f>
        <v>0.00399620317185168</v>
      </c>
      <c r="G1572" s="0" t="n">
        <f aca="false">G1571-L1571</f>
        <v>30.3660222954229</v>
      </c>
      <c r="H1572" s="0" t="n">
        <f aca="false">G1572*G1572</f>
        <v>922.095310046123</v>
      </c>
      <c r="I1572" s="0" t="n">
        <f aca="false">1000*COUNT(Q$24:Q1572)/N$16</f>
        <v>249.275828773737</v>
      </c>
      <c r="J1572" s="0" t="n">
        <f aca="false">$F$22*H1572+$E$22*G1572+$D$22</f>
        <v>718.231606739646</v>
      </c>
      <c r="K1572" s="0" t="n">
        <f aca="false">J1572/$F$9</f>
        <v>0.377003190528148</v>
      </c>
      <c r="L1572" s="0" t="n">
        <f aca="false">K1572*M1572</f>
        <v>0.0019980484001317</v>
      </c>
      <c r="M1572" s="0" t="n">
        <f aca="false">N1572</f>
        <v>0.00529981827828196</v>
      </c>
      <c r="N1572" s="0" t="n">
        <f aca="false">3600/(B1572*N$15)</f>
        <v>0.00529981827828196</v>
      </c>
      <c r="O1572" s="0" t="n">
        <f aca="false">ROUND(A1572*P$13,0)</f>
        <v>1954344</v>
      </c>
      <c r="P1572" s="0" t="n">
        <f aca="false">O1572-O1571</f>
        <v>1325</v>
      </c>
      <c r="Q1572" s="0" t="n">
        <f aca="false">F$9*(Q$23-P$13*1000/(P1572*N$16))*P$13/SUM(P$24:P1572)</f>
        <v>771.270784286764</v>
      </c>
      <c r="R1572" s="0" t="n">
        <f aca="false">F$9*((Q$23^2 - (P$13*1000/(P1572*N$16))^2)/2)/(1000*COUNT(Q$24:Q1572)/N$16)</f>
        <v>772.189672862609</v>
      </c>
    </row>
    <row r="1573" customFormat="false" ht="13.8" hidden="false" customHeight="false" outlineLevel="0" collapsed="false">
      <c r="A1573" s="0" t="n">
        <f aca="false">SUM(M$23:M1573)</f>
        <v>7.82267493536722</v>
      </c>
      <c r="B1573" s="0" t="n">
        <f aca="false">C1573*3600/1609.344</f>
        <v>67.9223878109852</v>
      </c>
      <c r="C1573" s="0" t="n">
        <f aca="false">G1573</f>
        <v>30.3640242470228</v>
      </c>
      <c r="D1573" s="0" t="n">
        <f aca="false">(C1573+C1572)/2</f>
        <v>30.3650232712229</v>
      </c>
      <c r="E1573" s="0" t="n">
        <f aca="false">F1573*$F$9</f>
        <v>7.61299399487945</v>
      </c>
      <c r="F1573" s="0" t="n">
        <f aca="false">(C1572-C1573)/0.5</f>
        <v>0.00399609680026458</v>
      </c>
      <c r="G1573" s="0" t="n">
        <f aca="false">G1572-L1572</f>
        <v>30.3640242470228</v>
      </c>
      <c r="H1573" s="0" t="n">
        <f aca="false">G1573*G1573</f>
        <v>921.973968473789</v>
      </c>
      <c r="I1573" s="0" t="n">
        <f aca="false">1000*COUNT(Q$24:Q1573)/N$16</f>
        <v>249.436755712906</v>
      </c>
      <c r="J1573" s="0" t="n">
        <f aca="false">$F$22*H1573+$E$22*G1573+$D$22</f>
        <v>718.165232558176</v>
      </c>
      <c r="K1573" s="0" t="n">
        <f aca="false">J1573/$F$9</f>
        <v>0.376968350404227</v>
      </c>
      <c r="L1573" s="0" t="n">
        <f aca="false">K1573*M1573</f>
        <v>0.00199799521953163</v>
      </c>
      <c r="M1573" s="0" t="n">
        <f aca="false">N1573</f>
        <v>0.00530016702301177</v>
      </c>
      <c r="N1573" s="0" t="n">
        <f aca="false">3600/(B1573*N$15)</f>
        <v>0.00530016702301177</v>
      </c>
      <c r="O1573" s="0" t="n">
        <f aca="false">ROUND(A1573*P$13,0)</f>
        <v>1955669</v>
      </c>
      <c r="P1573" s="0" t="n">
        <f aca="false">O1573-O1572</f>
        <v>1325</v>
      </c>
      <c r="Q1573" s="0" t="n">
        <f aca="false">F$9*(Q$23-P$13*1000/(P1573*N$16))*P$13/SUM(P$24:P1573)</f>
        <v>770.747913988397</v>
      </c>
      <c r="R1573" s="0" t="n">
        <f aca="false">F$9*((Q$23^2 - (P$13*1000/(P1573*N$16))^2)/2)/(1000*COUNT(Q$24:Q1573)/N$16)</f>
        <v>771.691485976891</v>
      </c>
    </row>
    <row r="1574" customFormat="false" ht="13.8" hidden="false" customHeight="false" outlineLevel="0" collapsed="false">
      <c r="A1574" s="0" t="n">
        <f aca="false">SUM(M$23:M1574)</f>
        <v>7.82797545117158</v>
      </c>
      <c r="B1574" s="0" t="n">
        <f aca="false">C1574*3600/1609.344</f>
        <v>67.9179184229673</v>
      </c>
      <c r="C1574" s="0" t="n">
        <f aca="false">G1574</f>
        <v>30.3620262518033</v>
      </c>
      <c r="D1574" s="0" t="n">
        <f aca="false">(C1574+C1573)/2</f>
        <v>30.363025249413</v>
      </c>
      <c r="E1574" s="0" t="n">
        <f aca="false">F1574*$F$9</f>
        <v>7.61279136536134</v>
      </c>
      <c r="F1574" s="0" t="n">
        <f aca="false">(C1573-C1574)/0.5</f>
        <v>0.00399599043906562</v>
      </c>
      <c r="G1574" s="0" t="n">
        <f aca="false">G1573-L1573</f>
        <v>30.3620262518033</v>
      </c>
      <c r="H1574" s="0" t="n">
        <f aca="false">G1574*G1574</f>
        <v>921.852638115191</v>
      </c>
      <c r="I1574" s="0" t="n">
        <f aca="false">1000*COUNT(Q$24:Q1574)/N$16</f>
        <v>249.597682652076</v>
      </c>
      <c r="J1574" s="0" t="n">
        <f aca="false">$F$22*H1574+$E$22*G1574+$D$22</f>
        <v>718.098864017475</v>
      </c>
      <c r="K1574" s="0" t="n">
        <f aca="false">J1574/$F$9</f>
        <v>0.376933513241173</v>
      </c>
      <c r="L1574" s="0" t="n">
        <f aca="false">K1574*M1574</f>
        <v>0.00199794204412683</v>
      </c>
      <c r="M1574" s="0" t="n">
        <f aca="false">N1574</f>
        <v>0.00530051580435748</v>
      </c>
      <c r="N1574" s="0" t="n">
        <f aca="false">3600/(B1574*N$15)</f>
        <v>0.00530051580435748</v>
      </c>
      <c r="O1574" s="0" t="n">
        <f aca="false">ROUND(A1574*P$13,0)</f>
        <v>1956994</v>
      </c>
      <c r="P1574" s="0" t="n">
        <f aca="false">O1574-O1573</f>
        <v>1325</v>
      </c>
      <c r="Q1574" s="0" t="n">
        <f aca="false">F$9*(Q$23-P$13*1000/(P1574*N$16))*P$13/SUM(P$24:P1574)</f>
        <v>770.225752152317</v>
      </c>
      <c r="R1574" s="0" t="n">
        <f aca="false">F$9*((Q$23^2 - (P$13*1000/(P1574*N$16))^2)/2)/(1000*COUNT(Q$24:Q1574)/N$16)</f>
        <v>771.193941498505</v>
      </c>
    </row>
    <row r="1575" customFormat="false" ht="13.8" hidden="false" customHeight="false" outlineLevel="0" collapsed="false">
      <c r="A1575" s="0" t="n">
        <f aca="false">SUM(M$23:M1575)</f>
        <v>7.83327631579391</v>
      </c>
      <c r="B1575" s="0" t="n">
        <f aca="false">C1575*3600/1609.344</f>
        <v>67.9134491538993</v>
      </c>
      <c r="C1575" s="0" t="n">
        <f aca="false">G1575</f>
        <v>30.3600283097591</v>
      </c>
      <c r="D1575" s="0" t="n">
        <f aca="false">(C1575+C1574)/2</f>
        <v>30.3610272807812</v>
      </c>
      <c r="E1575" s="0" t="n">
        <f aca="false">F1575*$F$9</f>
        <v>7.61258875563374</v>
      </c>
      <c r="F1575" s="0" t="n">
        <f aca="false">(C1574-C1575)/0.5</f>
        <v>0.0039958840882548</v>
      </c>
      <c r="G1575" s="0" t="n">
        <f aca="false">G1574-L1574</f>
        <v>30.3600283097591</v>
      </c>
      <c r="H1575" s="0" t="n">
        <f aca="false">G1575*G1575</f>
        <v>921.731318969377</v>
      </c>
      <c r="I1575" s="0" t="n">
        <f aca="false">1000*COUNT(Q$24:Q1575)/N$16</f>
        <v>249.758609591246</v>
      </c>
      <c r="J1575" s="0" t="n">
        <f aca="false">$F$22*H1575+$E$22*G1575+$D$22</f>
        <v>718.032501117061</v>
      </c>
      <c r="K1575" s="0" t="n">
        <f aca="false">J1575/$F$9</f>
        <v>0.376898679038731</v>
      </c>
      <c r="L1575" s="0" t="n">
        <f aca="false">K1575*M1575</f>
        <v>0.00199788887391759</v>
      </c>
      <c r="M1575" s="0" t="n">
        <f aca="false">N1575</f>
        <v>0.0053008646223254</v>
      </c>
      <c r="N1575" s="0" t="n">
        <f aca="false">3600/(B1575*N$15)</f>
        <v>0.0053008646223254</v>
      </c>
      <c r="O1575" s="0" t="n">
        <f aca="false">ROUND(A1575*P$13,0)</f>
        <v>1958319</v>
      </c>
      <c r="P1575" s="0" t="n">
        <f aca="false">O1575-O1574</f>
        <v>1325</v>
      </c>
      <c r="Q1575" s="0" t="n">
        <f aca="false">F$9*(Q$23-P$13*1000/(P1575*N$16))*P$13/SUM(P$24:P1575)</f>
        <v>769.704297339604</v>
      </c>
      <c r="R1575" s="0" t="n">
        <f aca="false">F$9*((Q$23^2 - (P$13*1000/(P1575*N$16))^2)/2)/(1000*COUNT(Q$24:Q1575)/N$16)</f>
        <v>770.697038185684</v>
      </c>
    </row>
    <row r="1576" customFormat="false" ht="13.8" hidden="false" customHeight="false" outlineLevel="0" collapsed="false">
      <c r="A1576" s="0" t="n">
        <f aca="false">SUM(M$23:M1576)</f>
        <v>7.83857752927083</v>
      </c>
      <c r="B1576" s="0" t="n">
        <f aca="false">C1576*3600/1609.344</f>
        <v>67.9089800037698</v>
      </c>
      <c r="C1576" s="0" t="n">
        <f aca="false">G1576</f>
        <v>30.3580304208852</v>
      </c>
      <c r="D1576" s="0" t="n">
        <f aca="false">(C1576+C1575)/2</f>
        <v>30.3590293653222</v>
      </c>
      <c r="E1576" s="0" t="n">
        <f aca="false">F1576*$F$9</f>
        <v>7.61238616569666</v>
      </c>
      <c r="F1576" s="0" t="n">
        <f aca="false">(C1575-C1576)/0.5</f>
        <v>0.00399577774783211</v>
      </c>
      <c r="G1576" s="0" t="n">
        <f aca="false">G1575-L1575</f>
        <v>30.3580304208852</v>
      </c>
      <c r="H1576" s="0" t="n">
        <f aca="false">G1576*G1576</f>
        <v>921.610011035394</v>
      </c>
      <c r="I1576" s="0" t="n">
        <f aca="false">1000*COUNT(Q$24:Q1576)/N$16</f>
        <v>249.919536530415</v>
      </c>
      <c r="J1576" s="0" t="n">
        <f aca="false">$F$22*H1576+$E$22*G1576+$D$22</f>
        <v>717.966143856452</v>
      </c>
      <c r="K1576" s="0" t="n">
        <f aca="false">J1576/$F$9</f>
        <v>0.376863847796651</v>
      </c>
      <c r="L1576" s="0" t="n">
        <f aca="false">K1576*M1576</f>
        <v>0.00199783570890423</v>
      </c>
      <c r="M1576" s="0" t="n">
        <f aca="false">N1576</f>
        <v>0.00530121347692184</v>
      </c>
      <c r="N1576" s="0" t="n">
        <f aca="false">3600/(B1576*N$15)</f>
        <v>0.00530121347692184</v>
      </c>
      <c r="O1576" s="0" t="n">
        <f aca="false">ROUND(A1576*P$13,0)</f>
        <v>1959644</v>
      </c>
      <c r="P1576" s="0" t="n">
        <f aca="false">O1576-O1575</f>
        <v>1325</v>
      </c>
      <c r="Q1576" s="0" t="n">
        <f aca="false">F$9*(Q$23-P$13*1000/(P1576*N$16))*P$13/SUM(P$24:P1576)</f>
        <v>769.183548115232</v>
      </c>
      <c r="R1576" s="0" t="n">
        <f aca="false">F$9*((Q$23^2 - (P$13*1000/(P1576*N$16))^2)/2)/(1000*COUNT(Q$24:Q1576)/N$16)</f>
        <v>770.200774799859</v>
      </c>
    </row>
    <row r="1577" customFormat="false" ht="13.8" hidden="false" customHeight="false" outlineLevel="0" collapsed="false">
      <c r="A1577" s="0" t="n">
        <f aca="false">SUM(M$23:M1577)</f>
        <v>7.84387909163898</v>
      </c>
      <c r="B1577" s="0" t="n">
        <f aca="false">C1577*3600/1609.344</f>
        <v>67.904510972567</v>
      </c>
      <c r="C1577" s="0" t="n">
        <f aca="false">G1577</f>
        <v>30.3560325851763</v>
      </c>
      <c r="D1577" s="0" t="n">
        <f aca="false">(C1577+C1576)/2</f>
        <v>30.3570315030308</v>
      </c>
      <c r="E1577" s="0" t="n">
        <f aca="false">F1577*$F$9</f>
        <v>7.61218359557716</v>
      </c>
      <c r="F1577" s="0" t="n">
        <f aca="false">(C1576-C1577)/0.5</f>
        <v>0.00399567141781176</v>
      </c>
      <c r="G1577" s="0" t="n">
        <f aca="false">G1576-L1576</f>
        <v>30.3560325851763</v>
      </c>
      <c r="H1577" s="0" t="n">
        <f aca="false">G1577*G1577</f>
        <v>921.488714312287</v>
      </c>
      <c r="I1577" s="0" t="n">
        <f aca="false">1000*COUNT(Q$24:Q1577)/N$16</f>
        <v>250.080463469585</v>
      </c>
      <c r="J1577" s="0" t="n">
        <f aca="false">$F$22*H1577+$E$22*G1577+$D$22</f>
        <v>717.899792235165</v>
      </c>
      <c r="K1577" s="0" t="n">
        <f aca="false">J1577/$F$9</f>
        <v>0.376829019514678</v>
      </c>
      <c r="L1577" s="0" t="n">
        <f aca="false">K1577*M1577</f>
        <v>0.00199778254908704</v>
      </c>
      <c r="M1577" s="0" t="n">
        <f aca="false">N1577</f>
        <v>0.0053015623681531</v>
      </c>
      <c r="N1577" s="0" t="n">
        <f aca="false">3600/(B1577*N$15)</f>
        <v>0.0053015623681531</v>
      </c>
      <c r="O1577" s="0" t="n">
        <f aca="false">ROUND(A1577*P$13,0)</f>
        <v>1960970</v>
      </c>
      <c r="P1577" s="0" t="n">
        <f aca="false">O1577-O1576</f>
        <v>1326</v>
      </c>
      <c r="Q1577" s="0" t="n">
        <f aca="false">F$9*(Q$23-P$13*1000/(P1577*N$16))*P$13/SUM(P$24:P1577)</f>
        <v>774.228092624615</v>
      </c>
      <c r="R1577" s="0" t="n">
        <f aca="false">F$9*((Q$23^2 - (P$13*1000/(P1577*N$16))^2)/2)/(1000*COUNT(Q$24:Q1577)/N$16)</f>
        <v>774.999811225154</v>
      </c>
    </row>
    <row r="1578" customFormat="false" ht="13.8" hidden="false" customHeight="false" outlineLevel="0" collapsed="false">
      <c r="A1578" s="0" t="n">
        <f aca="false">SUM(M$23:M1578)</f>
        <v>7.84918100293501</v>
      </c>
      <c r="B1578" s="0" t="n">
        <f aca="false">C1578*3600/1609.344</f>
        <v>67.9000420602793</v>
      </c>
      <c r="C1578" s="0" t="n">
        <f aca="false">G1578</f>
        <v>30.3540348026272</v>
      </c>
      <c r="D1578" s="0" t="n">
        <f aca="false">(C1578+C1577)/2</f>
        <v>30.3550336939018</v>
      </c>
      <c r="E1578" s="0" t="n">
        <f aca="false">F1578*$F$9</f>
        <v>7.61198104523464</v>
      </c>
      <c r="F1578" s="0" t="n">
        <f aca="false">(C1577-C1578)/0.5</f>
        <v>0.00399556509817245</v>
      </c>
      <c r="G1578" s="0" t="n">
        <f aca="false">G1577-L1577</f>
        <v>30.3540348026272</v>
      </c>
      <c r="H1578" s="0" t="n">
        <f aca="false">G1578*G1578</f>
        <v>921.367428799106</v>
      </c>
      <c r="I1578" s="0" t="n">
        <f aca="false">1000*COUNT(Q$24:Q1578)/N$16</f>
        <v>250.241390408754</v>
      </c>
      <c r="J1578" s="0" t="n">
        <f aca="false">$F$22*H1578+$E$22*G1578+$D$22</f>
        <v>717.833446252721</v>
      </c>
      <c r="K1578" s="0" t="n">
        <f aca="false">J1578/$F$9</f>
        <v>0.376794194192559</v>
      </c>
      <c r="L1578" s="0" t="n">
        <f aca="false">K1578*M1578</f>
        <v>0.00199772939446635</v>
      </c>
      <c r="M1578" s="0" t="n">
        <f aca="false">N1578</f>
        <v>0.00530191129602548</v>
      </c>
      <c r="N1578" s="0" t="n">
        <f aca="false">3600/(B1578*N$15)</f>
        <v>0.00530191129602548</v>
      </c>
      <c r="O1578" s="0" t="n">
        <f aca="false">ROUND(A1578*P$13,0)</f>
        <v>1962295</v>
      </c>
      <c r="P1578" s="0" t="n">
        <f aca="false">O1578-O1577</f>
        <v>1325</v>
      </c>
      <c r="Q1578" s="0" t="n">
        <f aca="false">F$9*(Q$23-P$13*1000/(P1578*N$16))*P$13/SUM(P$24:P1578)</f>
        <v>768.143769019343</v>
      </c>
      <c r="R1578" s="0" t="n">
        <f aca="false">F$9*((Q$23^2 - (P$13*1000/(P1578*N$16))^2)/2)/(1000*COUNT(Q$24:Q1578)/N$16)</f>
        <v>769.210162870856</v>
      </c>
    </row>
    <row r="1579" customFormat="false" ht="13.8" hidden="false" customHeight="false" outlineLevel="0" collapsed="false">
      <c r="A1579" s="0" t="n">
        <f aca="false">SUM(M$23:M1579)</f>
        <v>7.85448326319555</v>
      </c>
      <c r="B1579" s="0" t="n">
        <f aca="false">C1579*3600/1609.344</f>
        <v>67.8955732668951</v>
      </c>
      <c r="C1579" s="0" t="n">
        <f aca="false">G1579</f>
        <v>30.3520370732328</v>
      </c>
      <c r="D1579" s="0" t="n">
        <f aca="false">(C1579+C1578)/2</f>
        <v>30.35303593793</v>
      </c>
      <c r="E1579" s="0" t="n">
        <f aca="false">F1579*$F$9</f>
        <v>7.6117785147097</v>
      </c>
      <c r="F1579" s="0" t="n">
        <f aca="false">(C1578-C1579)/0.5</f>
        <v>0.00399545878893548</v>
      </c>
      <c r="G1579" s="0" t="n">
        <f aca="false">G1578-L1578</f>
        <v>30.3520370732328</v>
      </c>
      <c r="H1579" s="0" t="n">
        <f aca="false">G1579*G1579</f>
        <v>921.246154494897</v>
      </c>
      <c r="I1579" s="0" t="n">
        <f aca="false">1000*COUNT(Q$24:Q1579)/N$16</f>
        <v>250.402317347924</v>
      </c>
      <c r="J1579" s="0" t="n">
        <f aca="false">$F$22*H1579+$E$22*G1579+$D$22</f>
        <v>717.767105908636</v>
      </c>
      <c r="K1579" s="0" t="n">
        <f aca="false">J1579/$F$9</f>
        <v>0.376759371830042</v>
      </c>
      <c r="L1579" s="0" t="n">
        <f aca="false">K1579*M1579</f>
        <v>0.00199767624504245</v>
      </c>
      <c r="M1579" s="0" t="n">
        <f aca="false">N1579</f>
        <v>0.00530226026054531</v>
      </c>
      <c r="N1579" s="0" t="n">
        <f aca="false">3600/(B1579*N$15)</f>
        <v>0.00530226026054531</v>
      </c>
      <c r="O1579" s="0" t="n">
        <f aca="false">ROUND(A1579*P$13,0)</f>
        <v>1963621</v>
      </c>
      <c r="P1579" s="0" t="n">
        <f aca="false">O1579-O1578</f>
        <v>1326</v>
      </c>
      <c r="Q1579" s="0" t="n">
        <f aca="false">F$9*(Q$23-P$13*1000/(P1579*N$16))*P$13/SUM(P$24:P1579)</f>
        <v>773.182201516872</v>
      </c>
      <c r="R1579" s="0" t="n">
        <f aca="false">F$9*((Q$23^2 - (P$13*1000/(P1579*N$16))^2)/2)/(1000*COUNT(Q$24:Q1579)/N$16)</f>
        <v>774.003667508926</v>
      </c>
    </row>
    <row r="1580" customFormat="false" ht="13.8" hidden="false" customHeight="false" outlineLevel="0" collapsed="false">
      <c r="A1580" s="0" t="n">
        <f aca="false">SUM(M$23:M1580)</f>
        <v>7.85978587245727</v>
      </c>
      <c r="B1580" s="0" t="n">
        <f aca="false">C1580*3600/1609.344</f>
        <v>67.8911045924028</v>
      </c>
      <c r="C1580" s="0" t="n">
        <f aca="false">G1580</f>
        <v>30.3500393969877</v>
      </c>
      <c r="D1580" s="0" t="n">
        <f aca="false">(C1580+C1579)/2</f>
        <v>30.3510382351102</v>
      </c>
      <c r="E1580" s="0" t="n">
        <f aca="false">F1580*$F$9</f>
        <v>7.61157600397528</v>
      </c>
      <c r="F1580" s="0" t="n">
        <f aca="false">(C1579-C1580)/0.5</f>
        <v>0.00399535249008665</v>
      </c>
      <c r="G1580" s="0" t="n">
        <f aca="false">G1579-L1579</f>
        <v>30.3500393969877</v>
      </c>
      <c r="H1580" s="0" t="n">
        <f aca="false">G1580*G1580</f>
        <v>921.124891398708</v>
      </c>
      <c r="I1580" s="0" t="n">
        <f aca="false">1000*COUNT(Q$24:Q1580)/N$16</f>
        <v>250.563244287094</v>
      </c>
      <c r="J1580" s="0" t="n">
        <f aca="false">$F$22*H1580+$E$22*G1580+$D$22</f>
        <v>717.700771202429</v>
      </c>
      <c r="K1580" s="0" t="n">
        <f aca="false">J1580/$F$9</f>
        <v>0.376724552426875</v>
      </c>
      <c r="L1580" s="0" t="n">
        <f aca="false">K1580*M1580</f>
        <v>0.00199762310081564</v>
      </c>
      <c r="M1580" s="0" t="n">
        <f aca="false">N1580</f>
        <v>0.00530260926171888</v>
      </c>
      <c r="N1580" s="0" t="n">
        <f aca="false">3600/(B1580*N$15)</f>
        <v>0.00530260926171888</v>
      </c>
      <c r="O1580" s="0" t="n">
        <f aca="false">ROUND(A1580*P$13,0)</f>
        <v>1964946</v>
      </c>
      <c r="P1580" s="0" t="n">
        <f aca="false">O1580-O1579</f>
        <v>1325</v>
      </c>
      <c r="Q1580" s="0" t="n">
        <f aca="false">F$9*(Q$23-P$13*1000/(P1580*N$16))*P$13/SUM(P$24:P1580)</f>
        <v>767.106797266545</v>
      </c>
      <c r="R1580" s="0" t="n">
        <f aca="false">F$9*((Q$23^2 - (P$13*1000/(P1580*N$16))^2)/2)/(1000*COUNT(Q$24:Q1580)/N$16)</f>
        <v>768.222095866526</v>
      </c>
    </row>
    <row r="1581" customFormat="false" ht="13.8" hidden="false" customHeight="false" outlineLevel="0" collapsed="false">
      <c r="A1581" s="0" t="n">
        <f aca="false">SUM(M$23:M1581)</f>
        <v>7.86508883075682</v>
      </c>
      <c r="B1581" s="0" t="n">
        <f aca="false">C1581*3600/1609.344</f>
        <v>67.8866360367907</v>
      </c>
      <c r="C1581" s="0" t="n">
        <f aca="false">G1581</f>
        <v>30.3480417738869</v>
      </c>
      <c r="D1581" s="0" t="n">
        <f aca="false">(C1581+C1580)/2</f>
        <v>30.3490405854373</v>
      </c>
      <c r="E1581" s="0" t="n">
        <f aca="false">F1581*$F$9</f>
        <v>7.61137351304491</v>
      </c>
      <c r="F1581" s="0" t="n">
        <f aca="false">(C1580-C1581)/0.5</f>
        <v>0.00399524620163305</v>
      </c>
      <c r="G1581" s="0" t="n">
        <f aca="false">G1580-L1580</f>
        <v>30.3480417738869</v>
      </c>
      <c r="H1581" s="0" t="n">
        <f aca="false">G1581*G1581</f>
        <v>921.003639509585</v>
      </c>
      <c r="I1581" s="0" t="n">
        <f aca="false">1000*COUNT(Q$24:Q1581)/N$16</f>
        <v>250.724171226263</v>
      </c>
      <c r="J1581" s="0" t="n">
        <f aca="false">$F$22*H1581+$E$22*G1581+$D$22</f>
        <v>717.634442133618</v>
      </c>
      <c r="K1581" s="0" t="n">
        <f aca="false">J1581/$F$9</f>
        <v>0.376689735982803</v>
      </c>
      <c r="L1581" s="0" t="n">
        <f aca="false">K1581*M1581</f>
        <v>0.00199756996178625</v>
      </c>
      <c r="M1581" s="0" t="n">
        <f aca="false">N1581</f>
        <v>0.00530295829955251</v>
      </c>
      <c r="N1581" s="0" t="n">
        <f aca="false">3600/(B1581*N$15)</f>
        <v>0.00530295829955251</v>
      </c>
      <c r="O1581" s="0" t="n">
        <f aca="false">ROUND(A1581*P$13,0)</f>
        <v>1966272</v>
      </c>
      <c r="P1581" s="0" t="n">
        <f aca="false">O1581-O1580</f>
        <v>1326</v>
      </c>
      <c r="Q1581" s="0" t="n">
        <f aca="false">F$9*(Q$23-P$13*1000/(P1581*N$16))*P$13/SUM(P$24:P1581)</f>
        <v>772.139132348811</v>
      </c>
      <c r="R1581" s="0" t="n">
        <f aca="false">F$9*((Q$23^2 - (P$13*1000/(P1581*N$16))^2)/2)/(1000*COUNT(Q$24:Q1581)/N$16)</f>
        <v>773.010081286193</v>
      </c>
    </row>
    <row r="1582" customFormat="false" ht="13.8" hidden="false" customHeight="false" outlineLevel="0" collapsed="false">
      <c r="A1582" s="0" t="n">
        <f aca="false">SUM(M$23:M1582)</f>
        <v>7.87039213813087</v>
      </c>
      <c r="B1582" s="0" t="n">
        <f aca="false">C1582*3600/1609.344</f>
        <v>67.8821676000473</v>
      </c>
      <c r="C1582" s="0" t="n">
        <f aca="false">G1582</f>
        <v>30.3460442039251</v>
      </c>
      <c r="D1582" s="0" t="n">
        <f aca="false">(C1582+C1581)/2</f>
        <v>30.347042988906</v>
      </c>
      <c r="E1582" s="0" t="n">
        <f aca="false">F1582*$F$9</f>
        <v>7.61117104191859</v>
      </c>
      <c r="F1582" s="0" t="n">
        <f aca="false">(C1581-C1582)/0.5</f>
        <v>0.0039951399235747</v>
      </c>
      <c r="G1582" s="0" t="n">
        <f aca="false">G1581-L1581</f>
        <v>30.3460442039251</v>
      </c>
      <c r="H1582" s="0" t="n">
        <f aca="false">G1582*G1582</f>
        <v>920.882398826578</v>
      </c>
      <c r="I1582" s="0" t="n">
        <f aca="false">1000*COUNT(Q$24:Q1582)/N$16</f>
        <v>250.885098165433</v>
      </c>
      <c r="J1582" s="0" t="n">
        <f aca="false">$F$22*H1582+$E$22*G1582+$D$22</f>
        <v>717.568118701722</v>
      </c>
      <c r="K1582" s="0" t="n">
        <f aca="false">J1582/$F$9</f>
        <v>0.376654922497575</v>
      </c>
      <c r="L1582" s="0" t="n">
        <f aca="false">K1582*M1582</f>
        <v>0.00199751682795457</v>
      </c>
      <c r="M1582" s="0" t="n">
        <f aca="false">N1582</f>
        <v>0.00530330737405252</v>
      </c>
      <c r="N1582" s="0" t="n">
        <f aca="false">3600/(B1582*N$15)</f>
        <v>0.00530330737405252</v>
      </c>
      <c r="O1582" s="0" t="n">
        <f aca="false">ROUND(A1582*P$13,0)</f>
        <v>1967598</v>
      </c>
      <c r="P1582" s="0" t="n">
        <f aca="false">O1582-O1581</f>
        <v>1326</v>
      </c>
      <c r="Q1582" s="0" t="n">
        <f aca="false">F$9*(Q$23-P$13*1000/(P1582*N$16))*P$13/SUM(P$24:P1582)</f>
        <v>771.618456224499</v>
      </c>
      <c r="R1582" s="0" t="n">
        <f aca="false">F$9*((Q$23^2 - (P$13*1000/(P1582*N$16))^2)/2)/(1000*COUNT(Q$24:Q1582)/N$16)</f>
        <v>772.514244159005</v>
      </c>
    </row>
    <row r="1583" customFormat="false" ht="13.8" hidden="false" customHeight="false" outlineLevel="0" collapsed="false">
      <c r="A1583" s="0" t="n">
        <f aca="false">SUM(M$23:M1583)</f>
        <v>7.8756957946161</v>
      </c>
      <c r="B1583" s="0" t="n">
        <f aca="false">C1583*3600/1609.344</f>
        <v>67.8776992821608</v>
      </c>
      <c r="C1583" s="0" t="n">
        <f aca="false">G1583</f>
        <v>30.3440466870972</v>
      </c>
      <c r="D1583" s="0" t="n">
        <f aca="false">(C1583+C1582)/2</f>
        <v>30.3450454455111</v>
      </c>
      <c r="E1583" s="0" t="n">
        <f aca="false">F1583*$F$9</f>
        <v>7.61096859059632</v>
      </c>
      <c r="F1583" s="0" t="n">
        <f aca="false">(C1582-C1583)/0.5</f>
        <v>0.00399503365591158</v>
      </c>
      <c r="G1583" s="0" t="n">
        <f aca="false">G1582-L1582</f>
        <v>30.3440466870972</v>
      </c>
      <c r="H1583" s="0" t="n">
        <f aca="false">G1583*G1583</f>
        <v>920.761169348733</v>
      </c>
      <c r="I1583" s="0" t="n">
        <f aca="false">1000*COUNT(Q$24:Q1583)/N$16</f>
        <v>251.046025104602</v>
      </c>
      <c r="J1583" s="0" t="n">
        <f aca="false">$F$22*H1583+$E$22*G1583+$D$22</f>
        <v>717.501800906258</v>
      </c>
      <c r="K1583" s="0" t="n">
        <f aca="false">J1583/$F$9</f>
        <v>0.376620111970937</v>
      </c>
      <c r="L1583" s="0" t="n">
        <f aca="false">K1583*M1583</f>
        <v>0.00199746369932091</v>
      </c>
      <c r="M1583" s="0" t="n">
        <f aca="false">N1583</f>
        <v>0.00530365648522523</v>
      </c>
      <c r="N1583" s="0" t="n">
        <f aca="false">3600/(B1583*N$15)</f>
        <v>0.00530365648522523</v>
      </c>
      <c r="O1583" s="0" t="n">
        <f aca="false">ROUND(A1583*P$13,0)</f>
        <v>1968924</v>
      </c>
      <c r="P1583" s="0" t="n">
        <f aca="false">O1583-O1582</f>
        <v>1326</v>
      </c>
      <c r="Q1583" s="0" t="n">
        <f aca="false">F$9*(Q$23-P$13*1000/(P1583*N$16))*P$13/SUM(P$24:P1583)</f>
        <v>771.098481841428</v>
      </c>
      <c r="R1583" s="0" t="n">
        <f aca="false">F$9*((Q$23^2 - (P$13*1000/(P1583*N$16))^2)/2)/(1000*COUNT(Q$24:Q1583)/N$16)</f>
        <v>772.019042720442</v>
      </c>
    </row>
    <row r="1584" customFormat="false" ht="13.8" hidden="false" customHeight="false" outlineLevel="0" collapsed="false">
      <c r="A1584" s="0" t="n">
        <f aca="false">SUM(M$23:M1584)</f>
        <v>7.88099980024918</v>
      </c>
      <c r="B1584" s="0" t="n">
        <f aca="false">C1584*3600/1609.344</f>
        <v>67.8732310831198</v>
      </c>
      <c r="C1584" s="0" t="n">
        <f aca="false">G1584</f>
        <v>30.3420492233978</v>
      </c>
      <c r="D1584" s="0" t="n">
        <f aca="false">(C1584+C1583)/2</f>
        <v>30.3430479552475</v>
      </c>
      <c r="E1584" s="0" t="n">
        <f aca="false">F1584*$F$9</f>
        <v>7.6107661590781</v>
      </c>
      <c r="F1584" s="0" t="n">
        <f aca="false">(C1583-C1584)/0.5</f>
        <v>0.00399492739864371</v>
      </c>
      <c r="G1584" s="0" t="n">
        <f aca="false">G1583-L1583</f>
        <v>30.3420492233978</v>
      </c>
      <c r="H1584" s="0" t="n">
        <f aca="false">G1584*G1584</f>
        <v>920.639951075098</v>
      </c>
      <c r="I1584" s="0" t="n">
        <f aca="false">1000*COUNT(Q$24:Q1584)/N$16</f>
        <v>251.206952043772</v>
      </c>
      <c r="J1584" s="0" t="n">
        <f aca="false">$F$22*H1584+$E$22*G1584+$D$22</f>
        <v>717.435488746746</v>
      </c>
      <c r="K1584" s="0" t="n">
        <f aca="false">J1584/$F$9</f>
        <v>0.376585304402637</v>
      </c>
      <c r="L1584" s="0" t="n">
        <f aca="false">K1584*M1584</f>
        <v>0.00199741057588558</v>
      </c>
      <c r="M1584" s="0" t="n">
        <f aca="false">N1584</f>
        <v>0.00530400563307694</v>
      </c>
      <c r="N1584" s="0" t="n">
        <f aca="false">3600/(B1584*N$15)</f>
        <v>0.00530400563307694</v>
      </c>
      <c r="O1584" s="0" t="n">
        <f aca="false">ROUND(A1584*P$13,0)</f>
        <v>1970250</v>
      </c>
      <c r="P1584" s="0" t="n">
        <f aca="false">O1584-O1583</f>
        <v>1326</v>
      </c>
      <c r="Q1584" s="0" t="n">
        <f aca="false">F$9*(Q$23-P$13*1000/(P1584*N$16))*P$13/SUM(P$24:P1584)</f>
        <v>770.579207781896</v>
      </c>
      <c r="R1584" s="0" t="n">
        <f aca="false">F$9*((Q$23^2 - (P$13*1000/(P1584*N$16))^2)/2)/(1000*COUNT(Q$24:Q1584)/N$16)</f>
        <v>771.524475748808</v>
      </c>
    </row>
    <row r="1585" customFormat="false" ht="13.8" hidden="false" customHeight="false" outlineLevel="0" collapsed="false">
      <c r="A1585" s="0" t="n">
        <f aca="false">SUM(M$23:M1585)</f>
        <v>7.88630415506679</v>
      </c>
      <c r="B1585" s="0" t="n">
        <f aca="false">C1585*3600/1609.344</f>
        <v>67.8687630029124</v>
      </c>
      <c r="C1585" s="0" t="n">
        <f aca="false">G1585</f>
        <v>30.340051812822</v>
      </c>
      <c r="D1585" s="0" t="n">
        <f aca="false">(C1585+C1584)/2</f>
        <v>30.3410505181099</v>
      </c>
      <c r="E1585" s="0" t="n">
        <f aca="false">F1585*$F$9</f>
        <v>7.61056374736393</v>
      </c>
      <c r="F1585" s="0" t="n">
        <f aca="false">(C1584-C1585)/0.5</f>
        <v>0.00399482115177108</v>
      </c>
      <c r="G1585" s="0" t="n">
        <f aca="false">G1584-L1584</f>
        <v>30.340051812822</v>
      </c>
      <c r="H1585" s="0" t="n">
        <f aca="false">G1585*G1585</f>
        <v>920.518744004721</v>
      </c>
      <c r="I1585" s="0" t="n">
        <f aca="false">1000*COUNT(Q$24:Q1585)/N$16</f>
        <v>251.367878982942</v>
      </c>
      <c r="J1585" s="0" t="n">
        <f aca="false">$F$22*H1585+$E$22*G1585+$D$22</f>
        <v>717.369182222704</v>
      </c>
      <c r="K1585" s="0" t="n">
        <f aca="false">J1585/$F$9</f>
        <v>0.376550499792422</v>
      </c>
      <c r="L1585" s="0" t="n">
        <f aca="false">K1585*M1585</f>
        <v>0.00199735745764889</v>
      </c>
      <c r="M1585" s="0" t="n">
        <f aca="false">N1585</f>
        <v>0.00530435481761398</v>
      </c>
      <c r="N1585" s="0" t="n">
        <f aca="false">3600/(B1585*N$15)</f>
        <v>0.00530435481761398</v>
      </c>
      <c r="O1585" s="0" t="n">
        <f aca="false">ROUND(A1585*P$13,0)</f>
        <v>1971576</v>
      </c>
      <c r="P1585" s="0" t="n">
        <f aca="false">O1585-O1584</f>
        <v>1326</v>
      </c>
      <c r="Q1585" s="0" t="n">
        <f aca="false">F$9*(Q$23-P$13*1000/(P1585*N$16))*P$13/SUM(P$24:P1585)</f>
        <v>770.060632632017</v>
      </c>
      <c r="R1585" s="0" t="n">
        <f aca="false">F$9*((Q$23^2 - (P$13*1000/(P1585*N$16))^2)/2)/(1000*COUNT(Q$24:Q1585)/N$16)</f>
        <v>771.030542025537</v>
      </c>
    </row>
    <row r="1586" customFormat="false" ht="13.8" hidden="false" customHeight="false" outlineLevel="0" collapsed="false">
      <c r="A1586" s="0" t="n">
        <f aca="false">SUM(M$23:M1586)</f>
        <v>7.89160885910563</v>
      </c>
      <c r="B1586" s="0" t="n">
        <f aca="false">C1586*3600/1609.344</f>
        <v>67.8642950415272</v>
      </c>
      <c r="C1586" s="0" t="n">
        <f aca="false">G1586</f>
        <v>30.3380544553643</v>
      </c>
      <c r="D1586" s="0" t="n">
        <f aca="false">(C1586+C1585)/2</f>
        <v>30.3390531340931</v>
      </c>
      <c r="E1586" s="0" t="n">
        <f aca="false">F1586*$F$9</f>
        <v>7.61036135546735</v>
      </c>
      <c r="F1586" s="0" t="n">
        <f aca="false">(C1585-C1586)/0.5</f>
        <v>0.00399471491530079</v>
      </c>
      <c r="G1586" s="0" t="n">
        <f aca="false">G1585-L1585</f>
        <v>30.3380544553643</v>
      </c>
      <c r="H1586" s="0" t="n">
        <f aca="false">G1586*G1586</f>
        <v>920.397548136651</v>
      </c>
      <c r="I1586" s="0" t="n">
        <f aca="false">1000*COUNT(Q$24:Q1586)/N$16</f>
        <v>251.528805922111</v>
      </c>
      <c r="J1586" s="0" t="n">
        <f aca="false">$F$22*H1586+$E$22*G1586+$D$22</f>
        <v>717.30288133365</v>
      </c>
      <c r="K1586" s="0" t="n">
        <f aca="false">J1586/$F$9</f>
        <v>0.376515698140039</v>
      </c>
      <c r="L1586" s="0" t="n">
        <f aca="false">K1586*M1586</f>
        <v>0.00199730434461114</v>
      </c>
      <c r="M1586" s="0" t="n">
        <f aca="false">N1586</f>
        <v>0.00530470403884267</v>
      </c>
      <c r="N1586" s="0" t="n">
        <f aca="false">3600/(B1586*N$15)</f>
        <v>0.00530470403884267</v>
      </c>
      <c r="O1586" s="0" t="n">
        <f aca="false">ROUND(A1586*P$13,0)</f>
        <v>1972902</v>
      </c>
      <c r="P1586" s="0" t="n">
        <f aca="false">O1586-O1585</f>
        <v>1326</v>
      </c>
      <c r="Q1586" s="0" t="n">
        <f aca="false">F$9*(Q$23-P$13*1000/(P1586*N$16))*P$13/SUM(P$24:P1586)</f>
        <v>769.542754981707</v>
      </c>
      <c r="R1586" s="0" t="n">
        <f aca="false">F$9*((Q$23^2 - (P$13*1000/(P1586*N$16))^2)/2)/(1000*COUNT(Q$24:Q1586)/N$16)</f>
        <v>770.537240335182</v>
      </c>
    </row>
    <row r="1587" customFormat="false" ht="13.8" hidden="false" customHeight="false" outlineLevel="0" collapsed="false">
      <c r="A1587" s="0" t="n">
        <f aca="false">SUM(M$23:M1587)</f>
        <v>7.8969139124024</v>
      </c>
      <c r="B1587" s="0" t="n">
        <f aca="false">C1587*3600/1609.344</f>
        <v>67.8598271989524</v>
      </c>
      <c r="C1587" s="0" t="n">
        <f aca="false">G1587</f>
        <v>30.3360571510197</v>
      </c>
      <c r="D1587" s="0" t="n">
        <f aca="false">(C1587+C1586)/2</f>
        <v>30.337055803192</v>
      </c>
      <c r="E1587" s="0" t="n">
        <f aca="false">F1587*$F$9</f>
        <v>7.61015898337482</v>
      </c>
      <c r="F1587" s="0" t="n">
        <f aca="false">(C1586-C1587)/0.5</f>
        <v>0.00399460868922574</v>
      </c>
      <c r="G1587" s="0" t="n">
        <f aca="false">G1586-L1586</f>
        <v>30.3360571510197</v>
      </c>
      <c r="H1587" s="0" t="n">
        <f aca="false">G1587*G1587</f>
        <v>920.276363469934</v>
      </c>
      <c r="I1587" s="0" t="n">
        <f aca="false">1000*COUNT(Q$24:Q1587)/N$16</f>
        <v>251.689732861281</v>
      </c>
      <c r="J1587" s="0" t="n">
        <f aca="false">$F$22*H1587+$E$22*G1587+$D$22</f>
        <v>717.236586079104</v>
      </c>
      <c r="K1587" s="0" t="n">
        <f aca="false">J1587/$F$9</f>
        <v>0.376480899445236</v>
      </c>
      <c r="L1587" s="0" t="n">
        <f aca="false">K1587*M1587</f>
        <v>0.00199725123677263</v>
      </c>
      <c r="M1587" s="0" t="n">
        <f aca="false">N1587</f>
        <v>0.00530505329676933</v>
      </c>
      <c r="N1587" s="0" t="n">
        <f aca="false">3600/(B1587*N$15)</f>
        <v>0.00530505329676933</v>
      </c>
      <c r="O1587" s="0" t="n">
        <f aca="false">ROUND(A1587*P$13,0)</f>
        <v>1974228</v>
      </c>
      <c r="P1587" s="0" t="n">
        <f aca="false">O1587-O1586</f>
        <v>1326</v>
      </c>
      <c r="Q1587" s="0" t="n">
        <f aca="false">F$9*(Q$23-P$13*1000/(P1587*N$16))*P$13/SUM(P$24:P1587)</f>
        <v>769.025573424676</v>
      </c>
      <c r="R1587" s="0" t="n">
        <f aca="false">F$9*((Q$23^2 - (P$13*1000/(P1587*N$16))^2)/2)/(1000*COUNT(Q$24:Q1587)/N$16)</f>
        <v>770.044569465402</v>
      </c>
    </row>
    <row r="1588" customFormat="false" ht="13.8" hidden="false" customHeight="false" outlineLevel="0" collapsed="false">
      <c r="A1588" s="0" t="n">
        <f aca="false">SUM(M$23:M1588)</f>
        <v>7.9022193149938</v>
      </c>
      <c r="B1588" s="0" t="n">
        <f aca="false">C1588*3600/1609.344</f>
        <v>67.8553594751766</v>
      </c>
      <c r="C1588" s="0" t="n">
        <f aca="false">G1588</f>
        <v>30.3340598997829</v>
      </c>
      <c r="D1588" s="0" t="n">
        <f aca="false">(C1588+C1587)/2</f>
        <v>30.3350585254013</v>
      </c>
      <c r="E1588" s="0" t="n">
        <f aca="false">F1588*$F$9</f>
        <v>7.60995663108633</v>
      </c>
      <c r="F1588" s="0" t="n">
        <f aca="false">(C1587-C1588)/0.5</f>
        <v>0.00399450247354594</v>
      </c>
      <c r="G1588" s="0" t="n">
        <f aca="false">G1587-L1587</f>
        <v>30.3340598997829</v>
      </c>
      <c r="H1588" s="0" t="n">
        <f aca="false">G1588*G1588</f>
        <v>920.155190003619</v>
      </c>
      <c r="I1588" s="0" t="n">
        <f aca="false">1000*COUNT(Q$24:Q1588)/N$16</f>
        <v>251.850659800451</v>
      </c>
      <c r="J1588" s="0" t="n">
        <f aca="false">$F$22*H1588+$E$22*G1588+$D$22</f>
        <v>717.170296458583</v>
      </c>
      <c r="K1588" s="0" t="n">
        <f aca="false">J1588/$F$9</f>
        <v>0.37644610370776</v>
      </c>
      <c r="L1588" s="0" t="n">
        <f aca="false">K1588*M1588</f>
        <v>0.00199719813413369</v>
      </c>
      <c r="M1588" s="0" t="n">
        <f aca="false">N1588</f>
        <v>0.00530540259140029</v>
      </c>
      <c r="N1588" s="0" t="n">
        <f aca="false">3600/(B1588*N$15)</f>
        <v>0.00530540259140029</v>
      </c>
      <c r="O1588" s="0" t="n">
        <f aca="false">ROUND(A1588*P$13,0)</f>
        <v>1975555</v>
      </c>
      <c r="P1588" s="0" t="n">
        <f aca="false">O1588-O1587</f>
        <v>1327</v>
      </c>
      <c r="Q1588" s="0" t="n">
        <f aca="false">F$9*(Q$23-P$13*1000/(P1588*N$16))*P$13/SUM(P$24:P1588)</f>
        <v>774.024243997465</v>
      </c>
      <c r="R1588" s="0" t="n">
        <f aca="false">F$9*((Q$23^2 - (P$13*1000/(P1588*N$16))^2)/2)/(1000*COUNT(Q$24:Q1588)/N$16)</f>
        <v>774.798093223762</v>
      </c>
    </row>
    <row r="1589" customFormat="false" ht="13.8" hidden="false" customHeight="false" outlineLevel="0" collapsed="false">
      <c r="A1589" s="0" t="n">
        <f aca="false">SUM(M$23:M1589)</f>
        <v>7.90752506691655</v>
      </c>
      <c r="B1589" s="0" t="n">
        <f aca="false">C1589*3600/1609.344</f>
        <v>67.8508918701879</v>
      </c>
      <c r="C1589" s="0" t="n">
        <f aca="false">G1589</f>
        <v>30.3320627016488</v>
      </c>
      <c r="D1589" s="0" t="n">
        <f aca="false">(C1589+C1588)/2</f>
        <v>30.3330613007159</v>
      </c>
      <c r="E1589" s="0" t="n">
        <f aca="false">F1589*$F$9</f>
        <v>7.60975429861544</v>
      </c>
      <c r="F1589" s="0" t="n">
        <f aca="false">(C1588-C1589)/0.5</f>
        <v>0.00399439626826847</v>
      </c>
      <c r="G1589" s="0" t="n">
        <f aca="false">G1588-L1588</f>
        <v>30.3320627016488</v>
      </c>
      <c r="H1589" s="0" t="n">
        <f aca="false">G1589*G1589</f>
        <v>920.034027736754</v>
      </c>
      <c r="I1589" s="0" t="n">
        <f aca="false">1000*COUNT(Q$24:Q1589)/N$16</f>
        <v>252.01158673962</v>
      </c>
      <c r="J1589" s="0" t="n">
        <f aca="false">$F$22*H1589+$E$22*G1589+$D$22</f>
        <v>717.104012471606</v>
      </c>
      <c r="K1589" s="0" t="n">
        <f aca="false">J1589/$F$9</f>
        <v>0.376411310927358</v>
      </c>
      <c r="L1589" s="0" t="n">
        <f aca="false">K1589*M1589</f>
        <v>0.00199714503669461</v>
      </c>
      <c r="M1589" s="0" t="n">
        <f aca="false">N1589</f>
        <v>0.00530575192274187</v>
      </c>
      <c r="N1589" s="0" t="n">
        <f aca="false">3600/(B1589*N$15)</f>
        <v>0.00530575192274187</v>
      </c>
      <c r="O1589" s="0" t="n">
        <f aca="false">ROUND(A1589*P$13,0)</f>
        <v>1976881</v>
      </c>
      <c r="P1589" s="0" t="n">
        <f aca="false">O1589-O1588</f>
        <v>1326</v>
      </c>
      <c r="Q1589" s="0" t="n">
        <f aca="false">F$9*(Q$23-P$13*1000/(P1589*N$16))*P$13/SUM(P$24:P1589)</f>
        <v>767.992904260831</v>
      </c>
      <c r="R1589" s="0" t="n">
        <f aca="false">F$9*((Q$23^2 - (P$13*1000/(P1589*N$16))^2)/2)/(1000*COUNT(Q$24:Q1589)/N$16)</f>
        <v>769.061115353697</v>
      </c>
    </row>
    <row r="1590" customFormat="false" ht="13.8" hidden="false" customHeight="false" outlineLevel="0" collapsed="false">
      <c r="A1590" s="0" t="n">
        <f aca="false">SUM(M$23:M1590)</f>
        <v>7.91283116820735</v>
      </c>
      <c r="B1590" s="0" t="n">
        <f aca="false">C1590*3600/1609.344</f>
        <v>67.8464243839748</v>
      </c>
      <c r="C1590" s="0" t="n">
        <f aca="false">G1590</f>
        <v>30.3300655566121</v>
      </c>
      <c r="D1590" s="0" t="n">
        <f aca="false">(C1590+C1589)/2</f>
        <v>30.3310641291304</v>
      </c>
      <c r="E1590" s="0" t="n">
        <f aca="false">F1590*$F$9</f>
        <v>7.60955198594859</v>
      </c>
      <c r="F1590" s="0" t="n">
        <f aca="false">(C1589-C1590)/0.5</f>
        <v>0.00399429007338625</v>
      </c>
      <c r="G1590" s="0" t="n">
        <f aca="false">G1589-L1589</f>
        <v>30.3300655566121</v>
      </c>
      <c r="H1590" s="0" t="n">
        <f aca="false">G1590*G1590</f>
        <v>919.912876668388</v>
      </c>
      <c r="I1590" s="0" t="n">
        <f aca="false">1000*COUNT(Q$24:Q1590)/N$16</f>
        <v>252.17251367879</v>
      </c>
      <c r="J1590" s="0" t="n">
        <f aca="false">$F$22*H1590+$E$22*G1590+$D$22</f>
        <v>717.037734117692</v>
      </c>
      <c r="K1590" s="0" t="n">
        <f aca="false">J1590/$F$9</f>
        <v>0.376376521103777</v>
      </c>
      <c r="L1590" s="0" t="n">
        <f aca="false">K1590*M1590</f>
        <v>0.00199709194445571</v>
      </c>
      <c r="M1590" s="0" t="n">
        <f aca="false">N1590</f>
        <v>0.00530610129080039</v>
      </c>
      <c r="N1590" s="0" t="n">
        <f aca="false">3600/(B1590*N$15)</f>
        <v>0.00530610129080039</v>
      </c>
      <c r="O1590" s="0" t="n">
        <f aca="false">ROUND(A1590*P$13,0)</f>
        <v>1978208</v>
      </c>
      <c r="P1590" s="0" t="n">
        <f aca="false">O1590-O1589</f>
        <v>1327</v>
      </c>
      <c r="Q1590" s="0" t="n">
        <f aca="false">F$9*(Q$23-P$13*1000/(P1590*N$16))*P$13/SUM(P$24:P1590)</f>
        <v>772.985560128039</v>
      </c>
      <c r="R1590" s="0" t="n">
        <f aca="false">F$9*((Q$23^2 - (P$13*1000/(P1590*N$16))^2)/2)/(1000*COUNT(Q$24:Q1590)/N$16)</f>
        <v>773.809199677848</v>
      </c>
    </row>
    <row r="1591" customFormat="false" ht="13.8" hidden="false" customHeight="false" outlineLevel="0" collapsed="false">
      <c r="A1591" s="0" t="n">
        <f aca="false">SUM(M$23:M1591)</f>
        <v>7.91813761890293</v>
      </c>
      <c r="B1591" s="0" t="n">
        <f aca="false">C1591*3600/1609.344</f>
        <v>67.8419570165257</v>
      </c>
      <c r="C1591" s="0" t="n">
        <f aca="false">G1591</f>
        <v>30.3280684646676</v>
      </c>
      <c r="D1591" s="0" t="n">
        <f aca="false">(C1591+C1590)/2</f>
        <v>30.3290670106399</v>
      </c>
      <c r="E1591" s="0" t="n">
        <f aca="false">F1591*$F$9</f>
        <v>7.60934969311287</v>
      </c>
      <c r="F1591" s="0" t="n">
        <f aca="false">(C1590-C1591)/0.5</f>
        <v>0.00399418388891348</v>
      </c>
      <c r="G1591" s="0" t="n">
        <f aca="false">G1590-L1590</f>
        <v>30.3280684646676</v>
      </c>
      <c r="H1591" s="0" t="n">
        <f aca="false">G1591*G1591</f>
        <v>919.791736797568</v>
      </c>
      <c r="I1591" s="0" t="n">
        <f aca="false">1000*COUNT(Q$24:Q1591)/N$16</f>
        <v>252.333440617959</v>
      </c>
      <c r="J1591" s="0" t="n">
        <f aca="false">$F$22*H1591+$E$22*G1591+$D$22</f>
        <v>716.971461396359</v>
      </c>
      <c r="K1591" s="0" t="n">
        <f aca="false">J1591/$F$9</f>
        <v>0.376341734236765</v>
      </c>
      <c r="L1591" s="0" t="n">
        <f aca="false">K1591*M1591</f>
        <v>0.00199703885741729</v>
      </c>
      <c r="M1591" s="0" t="n">
        <f aca="false">N1591</f>
        <v>0.00530645069558219</v>
      </c>
      <c r="N1591" s="0" t="n">
        <f aca="false">3600/(B1591*N$15)</f>
        <v>0.00530645069558219</v>
      </c>
      <c r="O1591" s="0" t="n">
        <f aca="false">ROUND(A1591*P$13,0)</f>
        <v>1979534</v>
      </c>
      <c r="P1591" s="0" t="n">
        <f aca="false">O1591-O1590</f>
        <v>1326</v>
      </c>
      <c r="Q1591" s="0" t="n">
        <f aca="false">F$9*(Q$23-P$13*1000/(P1591*N$16))*P$13/SUM(P$24:P1591)</f>
        <v>766.963004772168</v>
      </c>
      <c r="R1591" s="0" t="n">
        <f aca="false">F$9*((Q$23^2 - (P$13*1000/(P1591*N$16))^2)/2)/(1000*COUNT(Q$24:Q1591)/N$16)</f>
        <v>768.080170053501</v>
      </c>
    </row>
    <row r="1592" customFormat="false" ht="13.8" hidden="false" customHeight="false" outlineLevel="0" collapsed="false">
      <c r="A1592" s="0" t="n">
        <f aca="false">SUM(M$23:M1592)</f>
        <v>7.92344441904002</v>
      </c>
      <c r="B1592" s="0" t="n">
        <f aca="false">C1592*3600/1609.344</f>
        <v>67.8374897678289</v>
      </c>
      <c r="C1592" s="0" t="n">
        <f aca="false">G1592</f>
        <v>30.3260714258102</v>
      </c>
      <c r="D1592" s="0" t="n">
        <f aca="false">(C1592+C1591)/2</f>
        <v>30.3270699452389</v>
      </c>
      <c r="E1592" s="0" t="n">
        <f aca="false">F1592*$F$9</f>
        <v>7.6091474200812</v>
      </c>
      <c r="F1592" s="0" t="n">
        <f aca="false">(C1591-C1592)/0.5</f>
        <v>0.00399407771483595</v>
      </c>
      <c r="G1592" s="0" t="n">
        <f aca="false">G1591-L1591</f>
        <v>30.3260714258102</v>
      </c>
      <c r="H1592" s="0" t="n">
        <f aca="false">G1592*G1592</f>
        <v>919.670608123344</v>
      </c>
      <c r="I1592" s="0" t="n">
        <f aca="false">1000*COUNT(Q$24:Q1592)/N$16</f>
        <v>252.494367557129</v>
      </c>
      <c r="J1592" s="0" t="n">
        <f aca="false">$F$22*H1592+$E$22*G1592+$D$22</f>
        <v>716.905194307127</v>
      </c>
      <c r="K1592" s="0" t="n">
        <f aca="false">J1592/$F$9</f>
        <v>0.376306950326069</v>
      </c>
      <c r="L1592" s="0" t="n">
        <f aca="false">K1592*M1592</f>
        <v>0.00199698577557966</v>
      </c>
      <c r="M1592" s="0" t="n">
        <f aca="false">N1592</f>
        <v>0.0053068001370936</v>
      </c>
      <c r="N1592" s="0" t="n">
        <f aca="false">3600/(B1592*N$15)</f>
        <v>0.0053068001370936</v>
      </c>
      <c r="O1592" s="0" t="n">
        <f aca="false">ROUND(A1592*P$13,0)</f>
        <v>1980861</v>
      </c>
      <c r="P1592" s="0" t="n">
        <f aca="false">O1592-O1591</f>
        <v>1327</v>
      </c>
      <c r="Q1592" s="0" t="n">
        <f aca="false">F$9*(Q$23-P$13*1000/(P1592*N$16))*P$13/SUM(P$24:P1592)</f>
        <v>771.949660198193</v>
      </c>
      <c r="R1592" s="0" t="n">
        <f aca="false">F$9*((Q$23^2 - (P$13*1000/(P1592*N$16))^2)/2)/(1000*COUNT(Q$24:Q1592)/N$16)</f>
        <v>772.82282721172</v>
      </c>
    </row>
    <row r="1593" customFormat="false" ht="13.8" hidden="false" customHeight="false" outlineLevel="0" collapsed="false">
      <c r="A1593" s="0" t="n">
        <f aca="false">SUM(M$23:M1593)</f>
        <v>7.92875156865536</v>
      </c>
      <c r="B1593" s="0" t="n">
        <f aca="false">C1593*3600/1609.344</f>
        <v>67.8330226378728</v>
      </c>
      <c r="C1593" s="0" t="n">
        <f aca="false">G1593</f>
        <v>30.3240744400346</v>
      </c>
      <c r="D1593" s="0" t="n">
        <f aca="false">(C1593+C1592)/2</f>
        <v>30.3250729329224</v>
      </c>
      <c r="E1593" s="0" t="n">
        <f aca="false">F1593*$F$9</f>
        <v>7.60894516686711</v>
      </c>
      <c r="F1593" s="0" t="n">
        <f aca="false">(C1592-C1593)/0.5</f>
        <v>0.00399397155116077</v>
      </c>
      <c r="G1593" s="0" t="n">
        <f aca="false">G1592-L1592</f>
        <v>30.3240744400346</v>
      </c>
      <c r="H1593" s="0" t="n">
        <f aca="false">G1593*G1593</f>
        <v>919.549490644763</v>
      </c>
      <c r="I1593" s="0" t="n">
        <f aca="false">1000*COUNT(Q$24:Q1593)/N$16</f>
        <v>252.655294496299</v>
      </c>
      <c r="J1593" s="0" t="n">
        <f aca="false">$F$22*H1593+$E$22*G1593+$D$22</f>
        <v>716.838932849514</v>
      </c>
      <c r="K1593" s="0" t="n">
        <f aca="false">J1593/$F$9</f>
        <v>0.376272169371438</v>
      </c>
      <c r="L1593" s="0" t="n">
        <f aca="false">K1593*M1593</f>
        <v>0.00199693269894313</v>
      </c>
      <c r="M1593" s="0" t="n">
        <f aca="false">N1593</f>
        <v>0.00530714961534094</v>
      </c>
      <c r="N1593" s="0" t="n">
        <f aca="false">3600/(B1593*N$15)</f>
        <v>0.00530714961534094</v>
      </c>
      <c r="O1593" s="0" t="n">
        <f aca="false">ROUND(A1593*P$13,0)</f>
        <v>1982188</v>
      </c>
      <c r="P1593" s="0" t="n">
        <f aca="false">O1593-O1592</f>
        <v>1327</v>
      </c>
      <c r="Q1593" s="0" t="n">
        <f aca="false">F$9*(Q$23-P$13*1000/(P1593*N$16))*P$13/SUM(P$24:P1593)</f>
        <v>771.432556006202</v>
      </c>
      <c r="R1593" s="0" t="n">
        <f aca="false">F$9*((Q$23^2 - (P$13*1000/(P1593*N$16))^2)/2)/(1000*COUNT(Q$24:Q1593)/N$16)</f>
        <v>772.330583372731</v>
      </c>
    </row>
    <row r="1594" customFormat="false" ht="13.8" hidden="false" customHeight="false" outlineLevel="0" collapsed="false">
      <c r="A1594" s="0" t="n">
        <f aca="false">SUM(M$23:M1594)</f>
        <v>7.93405906778569</v>
      </c>
      <c r="B1594" s="0" t="n">
        <f aca="false">C1594*3600/1609.344</f>
        <v>67.8285556266457</v>
      </c>
      <c r="C1594" s="0" t="n">
        <f aca="false">G1594</f>
        <v>30.3220775073357</v>
      </c>
      <c r="D1594" s="0" t="n">
        <f aca="false">(C1594+C1593)/2</f>
        <v>30.3230759736852</v>
      </c>
      <c r="E1594" s="0" t="n">
        <f aca="false">F1594*$F$9</f>
        <v>7.60874293347061</v>
      </c>
      <c r="F1594" s="0" t="n">
        <f aca="false">(C1593-C1594)/0.5</f>
        <v>0.00399386539788793</v>
      </c>
      <c r="G1594" s="0" t="n">
        <f aca="false">G1593-L1593</f>
        <v>30.3220775073357</v>
      </c>
      <c r="H1594" s="0" t="n">
        <f aca="false">G1594*G1594</f>
        <v>919.428384360874</v>
      </c>
      <c r="I1594" s="0" t="n">
        <f aca="false">1000*COUNT(Q$24:Q1594)/N$16</f>
        <v>252.816221435468</v>
      </c>
      <c r="J1594" s="0" t="n">
        <f aca="false">$F$22*H1594+$E$22*G1594+$D$22</f>
        <v>716.772677023039</v>
      </c>
      <c r="K1594" s="0" t="n">
        <f aca="false">J1594/$F$9</f>
        <v>0.376237391372617</v>
      </c>
      <c r="L1594" s="0" t="n">
        <f aca="false">K1594*M1594</f>
        <v>0.001996879627508</v>
      </c>
      <c r="M1594" s="0" t="n">
        <f aca="false">N1594</f>
        <v>0.00530749913033056</v>
      </c>
      <c r="N1594" s="0" t="n">
        <f aca="false">3600/(B1594*N$15)</f>
        <v>0.00530749913033056</v>
      </c>
      <c r="O1594" s="0" t="n">
        <f aca="false">ROUND(A1594*P$13,0)</f>
        <v>1983515</v>
      </c>
      <c r="P1594" s="0" t="n">
        <f aca="false">O1594-O1593</f>
        <v>1327</v>
      </c>
      <c r="Q1594" s="0" t="n">
        <f aca="false">F$9*(Q$23-P$13*1000/(P1594*N$16))*P$13/SUM(P$24:P1594)</f>
        <v>770.916144133306</v>
      </c>
      <c r="R1594" s="0" t="n">
        <f aca="false">F$9*((Q$23^2 - (P$13*1000/(P1594*N$16))^2)/2)/(1000*COUNT(Q$24:Q1594)/N$16)</f>
        <v>771.83896619681</v>
      </c>
    </row>
    <row r="1595" customFormat="false" ht="13.8" hidden="false" customHeight="false" outlineLevel="0" collapsed="false">
      <c r="A1595" s="0" t="n">
        <f aca="false">SUM(M$23:M1595)</f>
        <v>7.93936691646776</v>
      </c>
      <c r="B1595" s="0" t="n">
        <f aca="false">C1595*3600/1609.344</f>
        <v>67.8240887341361</v>
      </c>
      <c r="C1595" s="0" t="n">
        <f aca="false">G1595</f>
        <v>30.3200806277082</v>
      </c>
      <c r="D1595" s="0" t="n">
        <f aca="false">(C1595+C1594)/2</f>
        <v>30.3210790675219</v>
      </c>
      <c r="E1595" s="0" t="n">
        <f aca="false">F1595*$F$9</f>
        <v>7.6085407198917</v>
      </c>
      <c r="F1595" s="0" t="n">
        <f aca="false">(C1594-C1595)/0.5</f>
        <v>0.00399375925501744</v>
      </c>
      <c r="G1595" s="0" t="n">
        <f aca="false">G1594-L1594</f>
        <v>30.3200806277082</v>
      </c>
      <c r="H1595" s="0" t="n">
        <f aca="false">G1595*G1595</f>
        <v>919.307289270726</v>
      </c>
      <c r="I1595" s="0" t="n">
        <f aca="false">1000*COUNT(Q$24:Q1595)/N$16</f>
        <v>252.977148374638</v>
      </c>
      <c r="J1595" s="0" t="n">
        <f aca="false">$F$22*H1595+$E$22*G1595+$D$22</f>
        <v>716.70642682722</v>
      </c>
      <c r="K1595" s="0" t="n">
        <f aca="false">J1595/$F$9</f>
        <v>0.376202616329355</v>
      </c>
      <c r="L1595" s="0" t="n">
        <f aca="false">K1595*M1595</f>
        <v>0.00199682656127459</v>
      </c>
      <c r="M1595" s="0" t="n">
        <f aca="false">N1595</f>
        <v>0.00530784868206878</v>
      </c>
      <c r="N1595" s="0" t="n">
        <f aca="false">3600/(B1595*N$15)</f>
        <v>0.00530784868206878</v>
      </c>
      <c r="O1595" s="0" t="n">
        <f aca="false">ROUND(A1595*P$13,0)</f>
        <v>1984842</v>
      </c>
      <c r="P1595" s="0" t="n">
        <f aca="false">O1595-O1594</f>
        <v>1327</v>
      </c>
      <c r="Q1595" s="0" t="n">
        <f aca="false">F$9*(Q$23-P$13*1000/(P1595*N$16))*P$13/SUM(P$24:P1595)</f>
        <v>770.400423190079</v>
      </c>
      <c r="R1595" s="0" t="n">
        <f aca="false">F$9*((Q$23^2 - (P$13*1000/(P1595*N$16))^2)/2)/(1000*COUNT(Q$24:Q1595)/N$16)</f>
        <v>771.347974488033</v>
      </c>
    </row>
    <row r="1596" customFormat="false" ht="13.8" hidden="false" customHeight="false" outlineLevel="0" collapsed="false">
      <c r="A1596" s="0" t="n">
        <f aca="false">SUM(M$23:M1596)</f>
        <v>7.94467511473832</v>
      </c>
      <c r="B1596" s="0" t="n">
        <f aca="false">C1596*3600/1609.344</f>
        <v>67.8196219603322</v>
      </c>
      <c r="C1596" s="0" t="n">
        <f aca="false">G1596</f>
        <v>30.3180838011469</v>
      </c>
      <c r="D1596" s="0" t="n">
        <f aca="false">(C1596+C1595)/2</f>
        <v>30.3190822144276</v>
      </c>
      <c r="E1596" s="0" t="n">
        <f aca="false">F1596*$F$9</f>
        <v>7.60833852613037</v>
      </c>
      <c r="F1596" s="0" t="n">
        <f aca="false">(C1595-C1596)/0.5</f>
        <v>0.00399365312254929</v>
      </c>
      <c r="G1596" s="0" t="n">
        <f aca="false">G1595-L1595</f>
        <v>30.3180838011469</v>
      </c>
      <c r="H1596" s="0" t="n">
        <f aca="false">G1596*G1596</f>
        <v>919.186205373367</v>
      </c>
      <c r="I1596" s="0" t="n">
        <f aca="false">1000*COUNT(Q$24:Q1596)/N$16</f>
        <v>253.138075313807</v>
      </c>
      <c r="J1596" s="0" t="n">
        <f aca="false">$F$22*H1596+$E$22*G1596+$D$22</f>
        <v>716.640182261577</v>
      </c>
      <c r="K1596" s="0" t="n">
        <f aca="false">J1596/$F$9</f>
        <v>0.376167844241398</v>
      </c>
      <c r="L1596" s="0" t="n">
        <f aca="false">K1596*M1596</f>
        <v>0.0019967735002432</v>
      </c>
      <c r="M1596" s="0" t="n">
        <f aca="false">N1596</f>
        <v>0.00530819827056194</v>
      </c>
      <c r="N1596" s="0" t="n">
        <f aca="false">3600/(B1596*N$15)</f>
        <v>0.00530819827056194</v>
      </c>
      <c r="O1596" s="0" t="n">
        <f aca="false">ROUND(A1596*P$13,0)</f>
        <v>1986169</v>
      </c>
      <c r="P1596" s="0" t="n">
        <f aca="false">O1596-O1595</f>
        <v>1327</v>
      </c>
      <c r="Q1596" s="0" t="n">
        <f aca="false">F$9*(Q$23-P$13*1000/(P1596*N$16))*P$13/SUM(P$24:P1596)</f>
        <v>769.885391790811</v>
      </c>
      <c r="R1596" s="0" t="n">
        <f aca="false">F$9*((Q$23^2 - (P$13*1000/(P1596*N$16))^2)/2)/(1000*COUNT(Q$24:Q1596)/N$16)</f>
        <v>770.857607053521</v>
      </c>
    </row>
    <row r="1597" customFormat="false" ht="13.8" hidden="false" customHeight="false" outlineLevel="0" collapsed="false">
      <c r="A1597" s="0" t="n">
        <f aca="false">SUM(M$23:M1597)</f>
        <v>7.94998366263414</v>
      </c>
      <c r="B1597" s="0" t="n">
        <f aca="false">C1597*3600/1609.344</f>
        <v>67.8151553052225</v>
      </c>
      <c r="C1597" s="0" t="n">
        <f aca="false">G1597</f>
        <v>30.3160870276467</v>
      </c>
      <c r="D1597" s="0" t="n">
        <f aca="false">(C1597+C1596)/2</f>
        <v>30.3170854143968</v>
      </c>
      <c r="E1597" s="0" t="n">
        <f aca="false">F1597*$F$9</f>
        <v>7.60813635218663</v>
      </c>
      <c r="F1597" s="0" t="n">
        <f aca="false">(C1596-C1597)/0.5</f>
        <v>0.00399354700048349</v>
      </c>
      <c r="G1597" s="0" t="n">
        <f aca="false">G1596-L1596</f>
        <v>30.3160870276467</v>
      </c>
      <c r="H1597" s="0" t="n">
        <f aca="false">G1597*G1597</f>
        <v>919.065132667847</v>
      </c>
      <c r="I1597" s="0" t="n">
        <f aca="false">1000*COUNT(Q$24:Q1597)/N$16</f>
        <v>253.299002252977</v>
      </c>
      <c r="J1597" s="0" t="n">
        <f aca="false">$F$22*H1597+$E$22*G1597+$D$22</f>
        <v>716.573943325629</v>
      </c>
      <c r="K1597" s="0" t="n">
        <f aca="false">J1597/$F$9</f>
        <v>0.376133075108496</v>
      </c>
      <c r="L1597" s="0" t="n">
        <f aca="false">K1597*M1597</f>
        <v>0.00199672044441415</v>
      </c>
      <c r="M1597" s="0" t="n">
        <f aca="false">N1597</f>
        <v>0.00530854789581638</v>
      </c>
      <c r="N1597" s="0" t="n">
        <f aca="false">3600/(B1597*N$15)</f>
        <v>0.00530854789581638</v>
      </c>
      <c r="O1597" s="0" t="n">
        <f aca="false">ROUND(A1597*P$13,0)</f>
        <v>1987496</v>
      </c>
      <c r="P1597" s="0" t="n">
        <f aca="false">O1597-O1596</f>
        <v>1327</v>
      </c>
      <c r="Q1597" s="0" t="n">
        <f aca="false">F$9*(Q$23-P$13*1000/(P1597*N$16))*P$13/SUM(P$24:P1597)</f>
        <v>769.371048553496</v>
      </c>
      <c r="R1597" s="0" t="n">
        <f aca="false">F$9*((Q$23^2 - (P$13*1000/(P1597*N$16))^2)/2)/(1000*COUNT(Q$24:Q1597)/N$16)</f>
        <v>770.367862703423</v>
      </c>
    </row>
    <row r="1598" customFormat="false" ht="13.8" hidden="false" customHeight="false" outlineLevel="0" collapsed="false">
      <c r="A1598" s="0" t="n">
        <f aca="false">SUM(M$23:M1598)</f>
        <v>7.95529256019198</v>
      </c>
      <c r="B1598" s="0" t="n">
        <f aca="false">C1598*3600/1609.344</f>
        <v>67.8106887687953</v>
      </c>
      <c r="C1598" s="0" t="n">
        <f aca="false">G1598</f>
        <v>30.3140903072023</v>
      </c>
      <c r="D1598" s="0" t="n">
        <f aca="false">(C1598+C1597)/2</f>
        <v>30.3150886674245</v>
      </c>
      <c r="E1598" s="0" t="n">
        <f aca="false">F1598*$F$9</f>
        <v>7.60793419807402</v>
      </c>
      <c r="F1598" s="0" t="n">
        <f aca="false">(C1597-C1598)/0.5</f>
        <v>0.00399344088882714</v>
      </c>
      <c r="G1598" s="0" t="n">
        <f aca="false">G1597-L1597</f>
        <v>30.3140903072023</v>
      </c>
      <c r="H1598" s="0" t="n">
        <f aca="false">G1598*G1598</f>
        <v>918.944071153214</v>
      </c>
      <c r="I1598" s="0" t="n">
        <f aca="false">1000*COUNT(Q$24:Q1598)/N$16</f>
        <v>253.459929192147</v>
      </c>
      <c r="J1598" s="0" t="n">
        <f aca="false">$F$22*H1598+$E$22*G1598+$D$22</f>
        <v>716.507710018894</v>
      </c>
      <c r="K1598" s="0" t="n">
        <f aca="false">J1598/$F$9</f>
        <v>0.376098308930394</v>
      </c>
      <c r="L1598" s="0" t="n">
        <f aca="false">K1598*M1598</f>
        <v>0.00199666739378774</v>
      </c>
      <c r="M1598" s="0" t="n">
        <f aca="false">N1598</f>
        <v>0.00530889755783844</v>
      </c>
      <c r="N1598" s="0" t="n">
        <f aca="false">3600/(B1598*N$15)</f>
        <v>0.00530889755783844</v>
      </c>
      <c r="O1598" s="0" t="n">
        <f aca="false">ROUND(A1598*P$13,0)</f>
        <v>1988823</v>
      </c>
      <c r="P1598" s="0" t="n">
        <f aca="false">O1598-O1597</f>
        <v>1327</v>
      </c>
      <c r="Q1598" s="0" t="n">
        <f aca="false">F$9*(Q$23-P$13*1000/(P1598*N$16))*P$13/SUM(P$24:P1598)</f>
        <v>768.857392099817</v>
      </c>
      <c r="R1598" s="0" t="n">
        <f aca="false">F$9*((Q$23^2 - (P$13*1000/(P1598*N$16))^2)/2)/(1000*COUNT(Q$24:Q1598)/N$16)</f>
        <v>769.878740250913</v>
      </c>
    </row>
    <row r="1599" customFormat="false" ht="13.8" hidden="false" customHeight="false" outlineLevel="0" collapsed="false">
      <c r="A1599" s="0" t="n">
        <f aca="false">SUM(M$23:M1599)</f>
        <v>7.96060180744861</v>
      </c>
      <c r="B1599" s="0" t="n">
        <f aca="false">C1599*3600/1609.344</f>
        <v>67.806222351039</v>
      </c>
      <c r="C1599" s="0" t="n">
        <f aca="false">G1599</f>
        <v>30.3120936398085</v>
      </c>
      <c r="D1599" s="0" t="n">
        <f aca="false">(C1599+C1598)/2</f>
        <v>30.3130919735054</v>
      </c>
      <c r="E1599" s="0" t="n">
        <f aca="false">F1599*$F$9</f>
        <v>7.60773206377899</v>
      </c>
      <c r="F1599" s="0" t="n">
        <f aca="false">(C1598-C1599)/0.5</f>
        <v>0.00399333478757313</v>
      </c>
      <c r="G1599" s="0" t="n">
        <f aca="false">G1598-L1598</f>
        <v>30.3120936398085</v>
      </c>
      <c r="H1599" s="0" t="n">
        <f aca="false">G1599*G1599</f>
        <v>918.823020828518</v>
      </c>
      <c r="I1599" s="0" t="n">
        <f aca="false">1000*COUNT(Q$24:Q1599)/N$16</f>
        <v>253.620856131316</v>
      </c>
      <c r="J1599" s="0" t="n">
        <f aca="false">$F$22*H1599+$E$22*G1599+$D$22</f>
        <v>716.441482340892</v>
      </c>
      <c r="K1599" s="0" t="n">
        <f aca="false">J1599/$F$9</f>
        <v>0.376063545706841</v>
      </c>
      <c r="L1599" s="0" t="n">
        <f aca="false">K1599*M1599</f>
        <v>0.00199661434836427</v>
      </c>
      <c r="M1599" s="0" t="n">
        <f aca="false">N1599</f>
        <v>0.00530924725663446</v>
      </c>
      <c r="N1599" s="0" t="n">
        <f aca="false">3600/(B1599*N$15)</f>
        <v>0.00530924725663446</v>
      </c>
      <c r="O1599" s="0" t="n">
        <f aca="false">ROUND(A1599*P$13,0)</f>
        <v>1990150</v>
      </c>
      <c r="P1599" s="0" t="n">
        <f aca="false">O1599-O1598</f>
        <v>1327</v>
      </c>
      <c r="Q1599" s="0" t="n">
        <f aca="false">F$9*(Q$23-P$13*1000/(P1599*N$16))*P$13/SUM(P$24:P1599)</f>
        <v>768.344421055137</v>
      </c>
      <c r="R1599" s="0" t="n">
        <f aca="false">F$9*((Q$23^2 - (P$13*1000/(P1599*N$16))^2)/2)/(1000*COUNT(Q$24:Q1599)/N$16)</f>
        <v>769.390238512175</v>
      </c>
    </row>
    <row r="1600" customFormat="false" ht="13.8" hidden="false" customHeight="false" outlineLevel="0" collapsed="false">
      <c r="A1600" s="0" t="n">
        <f aca="false">SUM(M$23:M1600)</f>
        <v>7.96591140444082</v>
      </c>
      <c r="B1600" s="0" t="n">
        <f aca="false">C1600*3600/1609.344</f>
        <v>67.8017560519419</v>
      </c>
      <c r="C1600" s="0" t="n">
        <f aca="false">G1600</f>
        <v>30.3100970254601</v>
      </c>
      <c r="D1600" s="0" t="n">
        <f aca="false">(C1600+C1599)/2</f>
        <v>30.3110953326343</v>
      </c>
      <c r="E1600" s="0" t="n">
        <f aca="false">F1600*$F$9</f>
        <v>7.60752994931508</v>
      </c>
      <c r="F1600" s="0" t="n">
        <f aca="false">(C1599-C1600)/0.5</f>
        <v>0.00399322869672858</v>
      </c>
      <c r="G1600" s="0" t="n">
        <f aca="false">G1599-L1599</f>
        <v>30.3100970254601</v>
      </c>
      <c r="H1600" s="0" t="n">
        <f aca="false">G1600*G1600</f>
        <v>918.701981692806</v>
      </c>
      <c r="I1600" s="0" t="n">
        <f aca="false">1000*COUNT(Q$24:Q1600)/N$16</f>
        <v>253.781783070486</v>
      </c>
      <c r="J1600" s="0" t="n">
        <f aca="false">$F$22*H1600+$E$22*G1600+$D$22</f>
        <v>716.375260291142</v>
      </c>
      <c r="K1600" s="0" t="n">
        <f aca="false">J1600/$F$9</f>
        <v>0.376028785437584</v>
      </c>
      <c r="L1600" s="0" t="n">
        <f aca="false">K1600*M1600</f>
        <v>0.00199656130814407</v>
      </c>
      <c r="M1600" s="0" t="n">
        <f aca="false">N1600</f>
        <v>0.00530959699221078</v>
      </c>
      <c r="N1600" s="0" t="n">
        <f aca="false">3600/(B1600*N$15)</f>
        <v>0.00530959699221078</v>
      </c>
      <c r="O1600" s="0" t="n">
        <f aca="false">ROUND(A1600*P$13,0)</f>
        <v>1991478</v>
      </c>
      <c r="P1600" s="0" t="n">
        <f aca="false">O1600-O1599</f>
        <v>1328</v>
      </c>
      <c r="Q1600" s="0" t="n">
        <f aca="false">F$9*(Q$23-P$13*1000/(P1600*N$16))*P$13/SUM(P$24:P1600)</f>
        <v>773.294928327219</v>
      </c>
      <c r="R1600" s="0" t="n">
        <f aca="false">F$9*((Q$23^2 - (P$13*1000/(P1600*N$16))^2)/2)/(1000*COUNT(Q$24:Q1600)/N$16)</f>
        <v>774.096250477739</v>
      </c>
    </row>
    <row r="1601" customFormat="false" ht="13.8" hidden="false" customHeight="false" outlineLevel="0" collapsed="false">
      <c r="A1601" s="0" t="n">
        <f aca="false">SUM(M$23:M1601)</f>
        <v>7.9712213512054</v>
      </c>
      <c r="B1601" s="0" t="n">
        <f aca="false">C1601*3600/1609.344</f>
        <v>67.7972898714924</v>
      </c>
      <c r="C1601" s="0" t="n">
        <f aca="false">G1601</f>
        <v>30.308100464152</v>
      </c>
      <c r="D1601" s="0" t="n">
        <f aca="false">(C1601+C1600)/2</f>
        <v>30.309098744806</v>
      </c>
      <c r="E1601" s="0" t="n">
        <f aca="false">F1601*$F$9</f>
        <v>7.60732785466876</v>
      </c>
      <c r="F1601" s="0" t="n">
        <f aca="false">(C1600-C1601)/0.5</f>
        <v>0.00399312261628637</v>
      </c>
      <c r="G1601" s="0" t="n">
        <f aca="false">G1600-L1600</f>
        <v>30.308100464152</v>
      </c>
      <c r="H1601" s="0" t="n">
        <f aca="false">G1601*G1601</f>
        <v>918.580953745129</v>
      </c>
      <c r="I1601" s="0" t="n">
        <f aca="false">1000*COUNT(Q$24:Q1601)/N$16</f>
        <v>253.942710009656</v>
      </c>
      <c r="J1601" s="0" t="n">
        <f aca="false">$F$22*H1601+$E$22*G1601+$D$22</f>
        <v>716.309043869162</v>
      </c>
      <c r="K1601" s="0" t="n">
        <f aca="false">J1601/$F$9</f>
        <v>0.37599402812237</v>
      </c>
      <c r="L1601" s="0" t="n">
        <f aca="false">K1601*M1601</f>
        <v>0.00199650827312743</v>
      </c>
      <c r="M1601" s="0" t="n">
        <f aca="false">N1601</f>
        <v>0.00530994676457375</v>
      </c>
      <c r="N1601" s="0" t="n">
        <f aca="false">3600/(B1601*N$15)</f>
        <v>0.00530994676457375</v>
      </c>
      <c r="O1601" s="0" t="n">
        <f aca="false">ROUND(A1601*P$13,0)</f>
        <v>1992805</v>
      </c>
      <c r="P1601" s="0" t="n">
        <f aca="false">O1601-O1600</f>
        <v>1327</v>
      </c>
      <c r="Q1601" s="0" t="n">
        <f aca="false">F$9*(Q$23-P$13*1000/(P1601*N$16))*P$13/SUM(P$24:P1601)</f>
        <v>767.320144435074</v>
      </c>
      <c r="R1601" s="0" t="n">
        <f aca="false">F$9*((Q$23^2 - (P$13*1000/(P1601*N$16))^2)/2)/(1000*COUNT(Q$24:Q1601)/N$16)</f>
        <v>768.415092455759</v>
      </c>
    </row>
    <row r="1602" customFormat="false" ht="13.8" hidden="false" customHeight="false" outlineLevel="0" collapsed="false">
      <c r="A1602" s="0" t="n">
        <f aca="false">SUM(M$23:M1602)</f>
        <v>7.97653164777913</v>
      </c>
      <c r="B1602" s="0" t="n">
        <f aca="false">C1602*3600/1609.344</f>
        <v>67.7928238096789</v>
      </c>
      <c r="C1602" s="0" t="n">
        <f aca="false">G1602</f>
        <v>30.3061039558788</v>
      </c>
      <c r="D1602" s="0" t="n">
        <f aca="false">(C1602+C1601)/2</f>
        <v>30.3071022100154</v>
      </c>
      <c r="E1602" s="0" t="n">
        <f aca="false">F1602*$F$9</f>
        <v>7.60712577985357</v>
      </c>
      <c r="F1602" s="0" t="n">
        <f aca="false">(C1601-C1602)/0.5</f>
        <v>0.00399301654625361</v>
      </c>
      <c r="G1602" s="0" t="n">
        <f aca="false">G1601-L1601</f>
        <v>30.3061039558788</v>
      </c>
      <c r="H1602" s="0" t="n">
        <f aca="false">G1602*G1602</f>
        <v>918.459936984535</v>
      </c>
      <c r="I1602" s="0" t="n">
        <f aca="false">1000*COUNT(Q$24:Q1602)/N$16</f>
        <v>254.103636948825</v>
      </c>
      <c r="J1602" s="0" t="n">
        <f aca="false">$F$22*H1602+$E$22*G1602+$D$22</f>
        <v>716.242833074472</v>
      </c>
      <c r="K1602" s="0" t="n">
        <f aca="false">J1602/$F$9</f>
        <v>0.375959273760948</v>
      </c>
      <c r="L1602" s="0" t="n">
        <f aca="false">K1602*M1602</f>
        <v>0.00199645524331468</v>
      </c>
      <c r="M1602" s="0" t="n">
        <f aca="false">N1602</f>
        <v>0.00531029657372972</v>
      </c>
      <c r="N1602" s="0" t="n">
        <f aca="false">3600/(B1602*N$15)</f>
        <v>0.00531029657372972</v>
      </c>
      <c r="O1602" s="0" t="n">
        <f aca="false">ROUND(A1602*P$13,0)</f>
        <v>1994133</v>
      </c>
      <c r="P1602" s="0" t="n">
        <f aca="false">O1602-O1601</f>
        <v>1328</v>
      </c>
      <c r="Q1602" s="0" t="n">
        <f aca="false">F$9*(Q$23-P$13*1000/(P1602*N$16))*P$13/SUM(P$24:P1602)</f>
        <v>772.264739136359</v>
      </c>
      <c r="R1602" s="0" t="n">
        <f aca="false">F$9*((Q$23^2 - (P$13*1000/(P1602*N$16))^2)/2)/(1000*COUNT(Q$24:Q1602)/N$16)</f>
        <v>773.115761243442</v>
      </c>
    </row>
    <row r="1603" customFormat="false" ht="13.8" hidden="false" customHeight="false" outlineLevel="0" collapsed="false">
      <c r="A1603" s="0" t="n">
        <f aca="false">SUM(M$23:M1603)</f>
        <v>7.98184229419881</v>
      </c>
      <c r="B1603" s="0" t="n">
        <f aca="false">C1603*3600/1609.344</f>
        <v>67.7883578664896</v>
      </c>
      <c r="C1603" s="0" t="n">
        <f aca="false">G1603</f>
        <v>30.3041075006355</v>
      </c>
      <c r="D1603" s="0" t="n">
        <f aca="false">(C1603+C1602)/2</f>
        <v>30.3051057282572</v>
      </c>
      <c r="E1603" s="0" t="n">
        <f aca="false">F1603*$F$9</f>
        <v>7.6069237248695</v>
      </c>
      <c r="F1603" s="0" t="n">
        <f aca="false">(C1602-C1603)/0.5</f>
        <v>0.00399291048663031</v>
      </c>
      <c r="G1603" s="0" t="n">
        <f aca="false">G1602-L1602</f>
        <v>30.3041075006355</v>
      </c>
      <c r="H1603" s="0" t="n">
        <f aca="false">G1603*G1603</f>
        <v>918.338931410074</v>
      </c>
      <c r="I1603" s="0" t="n">
        <f aca="false">1000*COUNT(Q$24:Q1603)/N$16</f>
        <v>254.264563887995</v>
      </c>
      <c r="J1603" s="0" t="n">
        <f aca="false">$F$22*H1603+$E$22*G1603+$D$22</f>
        <v>716.176627906591</v>
      </c>
      <c r="K1603" s="0" t="n">
        <f aca="false">J1603/$F$9</f>
        <v>0.375924522353065</v>
      </c>
      <c r="L1603" s="0" t="n">
        <f aca="false">K1603*M1603</f>
        <v>0.0019964022187061</v>
      </c>
      <c r="M1603" s="0" t="n">
        <f aca="false">N1603</f>
        <v>0.00531064641968502</v>
      </c>
      <c r="N1603" s="0" t="n">
        <f aca="false">3600/(B1603*N$15)</f>
        <v>0.00531064641968502</v>
      </c>
      <c r="O1603" s="0" t="n">
        <f aca="false">ROUND(A1603*P$13,0)</f>
        <v>1995461</v>
      </c>
      <c r="P1603" s="0" t="n">
        <f aca="false">O1603-O1602</f>
        <v>1328</v>
      </c>
      <c r="Q1603" s="0" t="n">
        <f aca="false">F$9*(Q$23-P$13*1000/(P1603*N$16))*P$13/SUM(P$24:P1603)</f>
        <v>771.750479682068</v>
      </c>
      <c r="R1603" s="0" t="n">
        <f aca="false">F$9*((Q$23^2 - (P$13*1000/(P1603*N$16))^2)/2)/(1000*COUNT(Q$24:Q1603)/N$16)</f>
        <v>772.626447470503</v>
      </c>
    </row>
    <row r="1604" customFormat="false" ht="13.8" hidden="false" customHeight="false" outlineLevel="0" collapsed="false">
      <c r="A1604" s="0" t="n">
        <f aca="false">SUM(M$23:M1604)</f>
        <v>7.98715329050126</v>
      </c>
      <c r="B1604" s="0" t="n">
        <f aca="false">C1604*3600/1609.344</f>
        <v>67.7838920419131</v>
      </c>
      <c r="C1604" s="0" t="n">
        <f aca="false">G1604</f>
        <v>30.3021110984168</v>
      </c>
      <c r="D1604" s="0" t="n">
        <f aca="false">(C1604+C1603)/2</f>
        <v>30.3031092995262</v>
      </c>
      <c r="E1604" s="0" t="n">
        <f aca="false">F1604*$F$9</f>
        <v>7.60672168970301</v>
      </c>
      <c r="F1604" s="0" t="n">
        <f aca="false">(C1603-C1604)/0.5</f>
        <v>0.00399280443740935</v>
      </c>
      <c r="G1604" s="0" t="n">
        <f aca="false">G1603-L1603</f>
        <v>30.3021110984168</v>
      </c>
      <c r="H1604" s="0" t="n">
        <f aca="false">G1604*G1604</f>
        <v>918.217937020796</v>
      </c>
      <c r="I1604" s="0" t="n">
        <f aca="false">1000*COUNT(Q$24:Q1604)/N$16</f>
        <v>254.425490827164</v>
      </c>
      <c r="J1604" s="0" t="n">
        <f aca="false">$F$22*H1604+$E$22*G1604+$D$22</f>
        <v>716.110428365039</v>
      </c>
      <c r="K1604" s="0" t="n">
        <f aca="false">J1604/$F$9</f>
        <v>0.375889773898468</v>
      </c>
      <c r="L1604" s="0" t="n">
        <f aca="false">K1604*M1604</f>
        <v>0.00199634919930203</v>
      </c>
      <c r="M1604" s="0" t="n">
        <f aca="false">N1604</f>
        <v>0.00531099630244601</v>
      </c>
      <c r="N1604" s="0" t="n">
        <f aca="false">3600/(B1604*N$15)</f>
        <v>0.00531099630244601</v>
      </c>
      <c r="O1604" s="0" t="n">
        <f aca="false">ROUND(A1604*P$13,0)</f>
        <v>1996788</v>
      </c>
      <c r="P1604" s="0" t="n">
        <f aca="false">O1604-O1603</f>
        <v>1327</v>
      </c>
      <c r="Q1604" s="0" t="n">
        <f aca="false">F$9*(Q$23-P$13*1000/(P1604*N$16))*P$13/SUM(P$24:P1604)</f>
        <v>765.788647886044</v>
      </c>
      <c r="R1604" s="0" t="n">
        <f aca="false">F$9*((Q$23^2 - (P$13*1000/(P1604*N$16))^2)/2)/(1000*COUNT(Q$24:Q1604)/N$16)</f>
        <v>766.956999301194</v>
      </c>
    </row>
    <row r="1605" customFormat="false" ht="13.8" hidden="false" customHeight="false" outlineLevel="0" collapsed="false">
      <c r="A1605" s="0" t="n">
        <f aca="false">SUM(M$23:M1605)</f>
        <v>7.99246463672328</v>
      </c>
      <c r="B1605" s="0" t="n">
        <f aca="false">C1605*3600/1609.344</f>
        <v>67.7794263359376</v>
      </c>
      <c r="C1605" s="0" t="n">
        <f aca="false">G1605</f>
        <v>30.3001147492175</v>
      </c>
      <c r="D1605" s="0" t="n">
        <f aca="false">(C1605+C1604)/2</f>
        <v>30.3011129238172</v>
      </c>
      <c r="E1605" s="0" t="n">
        <f aca="false">F1605*$F$9</f>
        <v>7.60651967438119</v>
      </c>
      <c r="F1605" s="0" t="n">
        <f aca="false">(C1604-C1605)/0.5</f>
        <v>0.00399269839860494</v>
      </c>
      <c r="G1605" s="0" t="n">
        <f aca="false">G1604-L1604</f>
        <v>30.3001147492175</v>
      </c>
      <c r="H1605" s="0" t="n">
        <f aca="false">G1605*G1605</f>
        <v>918.096953815749</v>
      </c>
      <c r="I1605" s="0" t="n">
        <f aca="false">1000*COUNT(Q$24:Q1605)/N$16</f>
        <v>254.586417766334</v>
      </c>
      <c r="J1605" s="0" t="n">
        <f aca="false">$F$22*H1605+$E$22*G1605+$D$22</f>
        <v>716.044234449333</v>
      </c>
      <c r="K1605" s="0" t="n">
        <f aca="false">J1605/$F$9</f>
        <v>0.375855028396905</v>
      </c>
      <c r="L1605" s="0" t="n">
        <f aca="false">K1605*M1605</f>
        <v>0.00199629618510276</v>
      </c>
      <c r="M1605" s="0" t="n">
        <f aca="false">N1605</f>
        <v>0.00531134622201904</v>
      </c>
      <c r="N1605" s="0" t="n">
        <f aca="false">3600/(B1605*N$15)</f>
        <v>0.00531134622201904</v>
      </c>
      <c r="O1605" s="0" t="n">
        <f aca="false">ROUND(A1605*P$13,0)</f>
        <v>1998116</v>
      </c>
      <c r="P1605" s="0" t="n">
        <f aca="false">O1605-O1604</f>
        <v>1328</v>
      </c>
      <c r="Q1605" s="0" t="n">
        <f aca="false">F$9*(Q$23-P$13*1000/(P1605*N$16))*P$13/SUM(P$24:P1605)</f>
        <v>770.724398703421</v>
      </c>
      <c r="R1605" s="0" t="n">
        <f aca="false">F$9*((Q$23^2 - (P$13*1000/(P1605*N$16))^2)/2)/(1000*COUNT(Q$24:Q1605)/N$16)</f>
        <v>771.649675729074</v>
      </c>
    </row>
    <row r="1606" customFormat="false" ht="13.8" hidden="false" customHeight="false" outlineLevel="0" collapsed="false">
      <c r="A1606" s="0" t="n">
        <f aca="false">SUM(M$23:M1606)</f>
        <v>7.99777633290169</v>
      </c>
      <c r="B1606" s="0" t="n">
        <f aca="false">C1606*3600/1609.344</f>
        <v>67.7749607485514</v>
      </c>
      <c r="C1606" s="0" t="n">
        <f aca="false">G1606</f>
        <v>30.2981184530324</v>
      </c>
      <c r="D1606" s="0" t="n">
        <f aca="false">(C1606+C1605)/2</f>
        <v>30.299116601125</v>
      </c>
      <c r="E1606" s="0" t="n">
        <f aca="false">F1606*$F$9</f>
        <v>7.60631767887695</v>
      </c>
      <c r="F1606" s="0" t="n">
        <f aca="false">(C1605-C1606)/0.5</f>
        <v>0.00399259237020289</v>
      </c>
      <c r="G1606" s="0" t="n">
        <f aca="false">G1605-L1605</f>
        <v>30.2981184530324</v>
      </c>
      <c r="H1606" s="0" t="n">
        <f aca="false">G1606*G1606</f>
        <v>917.975981793984</v>
      </c>
      <c r="I1606" s="0" t="n">
        <f aca="false">1000*COUNT(Q$24:Q1606)/N$16</f>
        <v>254.747344705504</v>
      </c>
      <c r="J1606" s="0" t="n">
        <f aca="false">$F$22*H1606+$E$22*G1606+$D$22</f>
        <v>715.978046158995</v>
      </c>
      <c r="K1606" s="0" t="n">
        <f aca="false">J1606/$F$9</f>
        <v>0.375820285848124</v>
      </c>
      <c r="L1606" s="0" t="n">
        <f aca="false">K1606*M1606</f>
        <v>0.00199624317610861</v>
      </c>
      <c r="M1606" s="0" t="n">
        <f aca="false">N1606</f>
        <v>0.00531169617841047</v>
      </c>
      <c r="N1606" s="0" t="n">
        <f aca="false">3600/(B1606*N$15)</f>
        <v>0.00531169617841047</v>
      </c>
      <c r="O1606" s="0" t="n">
        <f aca="false">ROUND(A1606*P$13,0)</f>
        <v>1999444</v>
      </c>
      <c r="P1606" s="0" t="n">
        <f aca="false">O1606-O1605</f>
        <v>1328</v>
      </c>
      <c r="Q1606" s="0" t="n">
        <f aca="false">F$9*(Q$23-P$13*1000/(P1606*N$16))*P$13/SUM(P$24:P1606)</f>
        <v>770.212187981669</v>
      </c>
      <c r="R1606" s="0" t="n">
        <f aca="false">F$9*((Q$23^2 - (P$13*1000/(P1606*N$16))^2)/2)/(1000*COUNT(Q$24:Q1606)/N$16)</f>
        <v>771.162215415916</v>
      </c>
    </row>
    <row r="1607" customFormat="false" ht="13.8" hidden="false" customHeight="false" outlineLevel="0" collapsed="false">
      <c r="A1607" s="0" t="n">
        <f aca="false">SUM(M$23:M1607)</f>
        <v>8.00308837907331</v>
      </c>
      <c r="B1607" s="0" t="n">
        <f aca="false">C1607*3600/1609.344</f>
        <v>67.770495279743</v>
      </c>
      <c r="C1607" s="0" t="n">
        <f aca="false">G1607</f>
        <v>30.2961222098563</v>
      </c>
      <c r="D1607" s="0" t="n">
        <f aca="false">(C1607+C1606)/2</f>
        <v>30.2971203314444</v>
      </c>
      <c r="E1607" s="0" t="n">
        <f aca="false">F1607*$F$9</f>
        <v>7.60611570321737</v>
      </c>
      <c r="F1607" s="0" t="n">
        <f aca="false">(C1606-C1607)/0.5</f>
        <v>0.00399248635221738</v>
      </c>
      <c r="G1607" s="0" t="n">
        <f aca="false">G1606-L1606</f>
        <v>30.2961222098563</v>
      </c>
      <c r="H1607" s="0" t="n">
        <f aca="false">G1607*G1607</f>
        <v>917.855020954549</v>
      </c>
      <c r="I1607" s="0" t="n">
        <f aca="false">1000*COUNT(Q$24:Q1607)/N$16</f>
        <v>254.908271644673</v>
      </c>
      <c r="J1607" s="0" t="n">
        <f aca="false">$F$22*H1607+$E$22*G1607+$D$22</f>
        <v>715.911863493542</v>
      </c>
      <c r="K1607" s="0" t="n">
        <f aca="false">J1607/$F$9</f>
        <v>0.375785546251872</v>
      </c>
      <c r="L1607" s="0" t="n">
        <f aca="false">K1607*M1607</f>
        <v>0.00199619017231988</v>
      </c>
      <c r="M1607" s="0" t="n">
        <f aca="false">N1607</f>
        <v>0.00531204617162664</v>
      </c>
      <c r="N1607" s="0" t="n">
        <f aca="false">3600/(B1607*N$15)</f>
        <v>0.00531204617162664</v>
      </c>
      <c r="O1607" s="0" t="n">
        <f aca="false">ROUND(A1607*P$13,0)</f>
        <v>2000772</v>
      </c>
      <c r="P1607" s="0" t="n">
        <f aca="false">O1607-O1606</f>
        <v>1328</v>
      </c>
      <c r="Q1607" s="0" t="n">
        <f aca="false">F$9*(Q$23-P$13*1000/(P1607*N$16))*P$13/SUM(P$24:P1607)</f>
        <v>769.700657621352</v>
      </c>
      <c r="R1607" s="0" t="n">
        <f aca="false">F$9*((Q$23^2 - (P$13*1000/(P1607*N$16))^2)/2)/(1000*COUNT(Q$24:Q1607)/N$16)</f>
        <v>770.675370582951</v>
      </c>
    </row>
    <row r="1608" customFormat="false" ht="13.8" hidden="false" customHeight="false" outlineLevel="0" collapsed="false">
      <c r="A1608" s="0" t="n">
        <f aca="false">SUM(M$23:M1608)</f>
        <v>8.00840077527499</v>
      </c>
      <c r="B1608" s="0" t="n">
        <f aca="false">C1608*3600/1609.344</f>
        <v>67.7660299295007</v>
      </c>
      <c r="C1608" s="0" t="n">
        <f aca="false">G1608</f>
        <v>30.294126019684</v>
      </c>
      <c r="D1608" s="0" t="n">
        <f aca="false">(C1608+C1607)/2</f>
        <v>30.2951241147701</v>
      </c>
      <c r="E1608" s="0" t="n">
        <f aca="false">F1608*$F$9</f>
        <v>7.60591374738891</v>
      </c>
      <c r="F1608" s="0" t="n">
        <f aca="false">(C1607-C1608)/0.5</f>
        <v>0.00399238034464133</v>
      </c>
      <c r="G1608" s="0" t="n">
        <f aca="false">G1607-L1607</f>
        <v>30.294126019684</v>
      </c>
      <c r="H1608" s="0" t="n">
        <f aca="false">G1608*G1608</f>
        <v>917.734071296495</v>
      </c>
      <c r="I1608" s="0" t="n">
        <f aca="false">1000*COUNT(Q$24:Q1608)/N$16</f>
        <v>255.069198583843</v>
      </c>
      <c r="J1608" s="0" t="n">
        <f aca="false">$F$22*H1608+$E$22*G1608+$D$22</f>
        <v>715.845686452495</v>
      </c>
      <c r="K1608" s="0" t="n">
        <f aca="false">J1608/$F$9</f>
        <v>0.375750809607898</v>
      </c>
      <c r="L1608" s="0" t="n">
        <f aca="false">K1608*M1608</f>
        <v>0.00199613717373689</v>
      </c>
      <c r="M1608" s="0" t="n">
        <f aca="false">N1608</f>
        <v>0.00531239620167391</v>
      </c>
      <c r="N1608" s="0" t="n">
        <f aca="false">3600/(B1608*N$15)</f>
        <v>0.00531239620167391</v>
      </c>
      <c r="O1608" s="0" t="n">
        <f aca="false">ROUND(A1608*P$13,0)</f>
        <v>2002100</v>
      </c>
      <c r="P1608" s="0" t="n">
        <f aca="false">O1608-O1607</f>
        <v>1328</v>
      </c>
      <c r="Q1608" s="0" t="n">
        <f aca="false">F$9*(Q$23-P$13*1000/(P1608*N$16))*P$13/SUM(P$24:P1608)</f>
        <v>769.1898062678</v>
      </c>
      <c r="R1608" s="0" t="n">
        <f aca="false">F$9*((Q$23^2 - (P$13*1000/(P1608*N$16))^2)/2)/(1000*COUNT(Q$24:Q1608)/N$16)</f>
        <v>770.189140065233</v>
      </c>
    </row>
    <row r="1609" customFormat="false" ht="13.8" hidden="false" customHeight="false" outlineLevel="0" collapsed="false">
      <c r="A1609" s="0" t="n">
        <f aca="false">SUM(M$23:M1609)</f>
        <v>8.01371352154354</v>
      </c>
      <c r="B1609" s="0" t="n">
        <f aca="false">C1609*3600/1609.344</f>
        <v>67.7615646978128</v>
      </c>
      <c r="C1609" s="0" t="n">
        <f aca="false">G1609</f>
        <v>30.2921298825103</v>
      </c>
      <c r="D1609" s="0" t="n">
        <f aca="false">(C1609+C1608)/2</f>
        <v>30.2931279510971</v>
      </c>
      <c r="E1609" s="0" t="n">
        <f aca="false">F1609*$F$9</f>
        <v>7.60571181139158</v>
      </c>
      <c r="F1609" s="0" t="n">
        <f aca="false">(C1608-C1609)/0.5</f>
        <v>0.00399227434747473</v>
      </c>
      <c r="G1609" s="0" t="n">
        <f aca="false">G1608-L1608</f>
        <v>30.2921298825103</v>
      </c>
      <c r="H1609" s="0" t="n">
        <f aca="false">G1609*G1609</f>
        <v>917.613132818871</v>
      </c>
      <c r="I1609" s="0" t="n">
        <f aca="false">1000*COUNT(Q$24:Q1609)/N$16</f>
        <v>255.230125523013</v>
      </c>
      <c r="J1609" s="0" t="n">
        <f aca="false">$F$22*H1609+$E$22*G1609+$D$22</f>
        <v>715.779515035373</v>
      </c>
      <c r="K1609" s="0" t="n">
        <f aca="false">J1609/$F$9</f>
        <v>0.375716075915948</v>
      </c>
      <c r="L1609" s="0" t="n">
        <f aca="false">K1609*M1609</f>
        <v>0.00199608418035995</v>
      </c>
      <c r="M1609" s="0" t="n">
        <f aca="false">N1609</f>
        <v>0.00531274626855864</v>
      </c>
      <c r="N1609" s="0" t="n">
        <f aca="false">3600/(B1609*N$15)</f>
        <v>0.00531274626855864</v>
      </c>
      <c r="O1609" s="0" t="n">
        <f aca="false">ROUND(A1609*P$13,0)</f>
        <v>2003428</v>
      </c>
      <c r="P1609" s="0" t="n">
        <f aca="false">O1609-O1608</f>
        <v>1328</v>
      </c>
      <c r="Q1609" s="0" t="n">
        <f aca="false">F$9*(Q$23-P$13*1000/(P1609*N$16))*P$13/SUM(P$24:P1609)</f>
        <v>768.679632569938</v>
      </c>
      <c r="R1609" s="0" t="n">
        <f aca="false">F$9*((Q$23^2 - (P$13*1000/(P1609*N$16))^2)/2)/(1000*COUNT(Q$24:Q1609)/N$16)</f>
        <v>769.703522700753</v>
      </c>
    </row>
    <row r="1610" customFormat="false" ht="13.8" hidden="false" customHeight="false" outlineLevel="0" collapsed="false">
      <c r="A1610" s="0" t="n">
        <f aca="false">SUM(M$23:M1610)</f>
        <v>8.01902661791583</v>
      </c>
      <c r="B1610" s="0" t="n">
        <f aca="false">C1610*3600/1609.344</f>
        <v>67.7570995846678</v>
      </c>
      <c r="C1610" s="0" t="n">
        <f aca="false">G1610</f>
        <v>30.2901337983299</v>
      </c>
      <c r="D1610" s="0" t="n">
        <f aca="false">(C1610+C1609)/2</f>
        <v>30.2911318404201</v>
      </c>
      <c r="E1610" s="0" t="n">
        <f aca="false">F1610*$F$9</f>
        <v>7.60550989522537</v>
      </c>
      <c r="F1610" s="0" t="n">
        <f aca="false">(C1609-C1610)/0.5</f>
        <v>0.00399216836071759</v>
      </c>
      <c r="G1610" s="0" t="n">
        <f aca="false">G1609-L1609</f>
        <v>30.2901337983299</v>
      </c>
      <c r="H1610" s="0" t="n">
        <f aca="false">G1610*G1610</f>
        <v>917.492205520727</v>
      </c>
      <c r="I1610" s="0" t="n">
        <f aca="false">1000*COUNT(Q$24:Q1610)/N$16</f>
        <v>255.391052462182</v>
      </c>
      <c r="J1610" s="0" t="n">
        <f aca="false">$F$22*H1610+$E$22*G1610+$D$22</f>
        <v>715.713349241695</v>
      </c>
      <c r="K1610" s="0" t="n">
        <f aca="false">J1610/$F$9</f>
        <v>0.375681345175772</v>
      </c>
      <c r="L1610" s="0" t="n">
        <f aca="false">K1610*M1610</f>
        <v>0.00199603119218936</v>
      </c>
      <c r="M1610" s="0" t="n">
        <f aca="false">N1610</f>
        <v>0.00531309637228718</v>
      </c>
      <c r="N1610" s="0" t="n">
        <f aca="false">3600/(B1610*N$15)</f>
        <v>0.00531309637228718</v>
      </c>
      <c r="O1610" s="0" t="n">
        <f aca="false">ROUND(A1610*P$13,0)</f>
        <v>2004757</v>
      </c>
      <c r="P1610" s="0" t="n">
        <f aca="false">O1610-O1609</f>
        <v>1329</v>
      </c>
      <c r="Q1610" s="0" t="n">
        <f aca="false">F$9*(Q$23-P$13*1000/(P1610*N$16))*P$13/SUM(P$24:P1610)</f>
        <v>773.588556459486</v>
      </c>
      <c r="R1610" s="0" t="n">
        <f aca="false">F$9*((Q$23^2 - (P$13*1000/(P1610*N$16))^2)/2)/(1000*COUNT(Q$24:Q1610)/N$16)</f>
        <v>774.368037645418</v>
      </c>
    </row>
    <row r="1611" customFormat="false" ht="13.8" hidden="false" customHeight="false" outlineLevel="0" collapsed="false">
      <c r="A1611" s="0" t="n">
        <f aca="false">SUM(M$23:M1611)</f>
        <v>8.0243400644287</v>
      </c>
      <c r="B1611" s="0" t="n">
        <f aca="false">C1611*3600/1609.344</f>
        <v>67.7526345900539</v>
      </c>
      <c r="C1611" s="0" t="n">
        <f aca="false">G1611</f>
        <v>30.2881377671377</v>
      </c>
      <c r="D1611" s="0" t="n">
        <f aca="false">(C1611+C1610)/2</f>
        <v>30.2891357827338</v>
      </c>
      <c r="E1611" s="0" t="n">
        <f aca="false">F1611*$F$9</f>
        <v>7.60530799890382</v>
      </c>
      <c r="F1611" s="0" t="n">
        <f aca="false">(C1610-C1611)/0.5</f>
        <v>0.00399206238437699</v>
      </c>
      <c r="G1611" s="0" t="n">
        <f aca="false">G1610-L1610</f>
        <v>30.2881377671377</v>
      </c>
      <c r="H1611" s="0" t="n">
        <f aca="false">G1611*G1611</f>
        <v>917.371289401114</v>
      </c>
      <c r="I1611" s="0" t="n">
        <f aca="false">1000*COUNT(Q$24:Q1611)/N$16</f>
        <v>255.551979401352</v>
      </c>
      <c r="J1611" s="0" t="n">
        <f aca="false">$F$22*H1611+$E$22*G1611+$D$22</f>
        <v>715.647189070981</v>
      </c>
      <c r="K1611" s="0" t="n">
        <f aca="false">J1611/$F$9</f>
        <v>0.375646617387115</v>
      </c>
      <c r="L1611" s="0" t="n">
        <f aca="false">K1611*M1611</f>
        <v>0.00199597820922544</v>
      </c>
      <c r="M1611" s="0" t="n">
        <f aca="false">N1611</f>
        <v>0.00531344651286591</v>
      </c>
      <c r="N1611" s="0" t="n">
        <f aca="false">3600/(B1611*N$15)</f>
        <v>0.00531344651286591</v>
      </c>
      <c r="O1611" s="0" t="n">
        <f aca="false">ROUND(A1611*P$13,0)</f>
        <v>2006085</v>
      </c>
      <c r="P1611" s="0" t="n">
        <f aca="false">O1611-O1610</f>
        <v>1328</v>
      </c>
      <c r="Q1611" s="0" t="n">
        <f aca="false">F$9*(Q$23-P$13*1000/(P1611*N$16))*P$13/SUM(P$24:P1611)</f>
        <v>767.660929859439</v>
      </c>
      <c r="R1611" s="0" t="n">
        <f aca="false">F$9*((Q$23^2 - (P$13*1000/(P1611*N$16))^2)/2)/(1000*COUNT(Q$24:Q1611)/N$16)</f>
        <v>768.734122798108</v>
      </c>
    </row>
    <row r="1612" customFormat="false" ht="13.8" hidden="false" customHeight="false" outlineLevel="0" collapsed="false">
      <c r="A1612" s="0" t="n">
        <f aca="false">SUM(M$23:M1612)</f>
        <v>8.029653861119</v>
      </c>
      <c r="B1612" s="0" t="n">
        <f aca="false">C1612*3600/1609.344</f>
        <v>67.7481697139596</v>
      </c>
      <c r="C1612" s="0" t="n">
        <f aca="false">G1612</f>
        <v>30.2861417889285</v>
      </c>
      <c r="D1612" s="0" t="n">
        <f aca="false">(C1612+C1611)/2</f>
        <v>30.2871397780331</v>
      </c>
      <c r="E1612" s="0" t="n">
        <f aca="false">F1612*$F$9</f>
        <v>7.60510612242694</v>
      </c>
      <c r="F1612" s="0" t="n">
        <f aca="false">(C1611-C1612)/0.5</f>
        <v>0.00399195641845296</v>
      </c>
      <c r="G1612" s="0" t="n">
        <f aca="false">G1611-L1611</f>
        <v>30.2861417889285</v>
      </c>
      <c r="H1612" s="0" t="n">
        <f aca="false">G1612*G1612</f>
        <v>917.25038445908</v>
      </c>
      <c r="I1612" s="0" t="n">
        <f aca="false">1000*COUNT(Q$24:Q1612)/N$16</f>
        <v>255.712906340521</v>
      </c>
      <c r="J1612" s="0" t="n">
        <f aca="false">$F$22*H1612+$E$22*G1612+$D$22</f>
        <v>715.581034522749</v>
      </c>
      <c r="K1612" s="0" t="n">
        <f aca="false">J1612/$F$9</f>
        <v>0.375611892549727</v>
      </c>
      <c r="L1612" s="0" t="n">
        <f aca="false">K1612*M1612</f>
        <v>0.0019959252314685</v>
      </c>
      <c r="M1612" s="0" t="n">
        <f aca="false">N1612</f>
        <v>0.00531379669030117</v>
      </c>
      <c r="N1612" s="0" t="n">
        <f aca="false">3600/(B1612*N$15)</f>
        <v>0.00531379669030117</v>
      </c>
      <c r="O1612" s="0" t="n">
        <f aca="false">ROUND(A1612*P$13,0)</f>
        <v>2007413</v>
      </c>
      <c r="P1612" s="0" t="n">
        <f aca="false">O1612-O1611</f>
        <v>1328</v>
      </c>
      <c r="Q1612" s="0" t="n">
        <f aca="false">F$9*(Q$23-P$13*1000/(P1612*N$16))*P$13/SUM(P$24:P1612)</f>
        <v>767.15278156469</v>
      </c>
      <c r="R1612" s="0" t="n">
        <f aca="false">F$9*((Q$23^2 - (P$13*1000/(P1612*N$16))^2)/2)/(1000*COUNT(Q$24:Q1612)/N$16)</f>
        <v>768.250337950532</v>
      </c>
    </row>
    <row r="1613" customFormat="false" ht="13.8" hidden="false" customHeight="false" outlineLevel="0" collapsed="false">
      <c r="A1613" s="0" t="n">
        <f aca="false">SUM(M$23:M1613)</f>
        <v>8.0349680080236</v>
      </c>
      <c r="B1613" s="0" t="n">
        <f aca="false">C1613*3600/1609.344</f>
        <v>67.7437049563731</v>
      </c>
      <c r="C1613" s="0" t="n">
        <f aca="false">G1613</f>
        <v>30.284145863697</v>
      </c>
      <c r="D1613" s="0" t="n">
        <f aca="false">(C1613+C1612)/2</f>
        <v>30.2851438263127</v>
      </c>
      <c r="E1613" s="0" t="n">
        <f aca="false">F1613*$F$9</f>
        <v>7.60490426578117</v>
      </c>
      <c r="F1613" s="0" t="n">
        <f aca="false">(C1612-C1613)/0.5</f>
        <v>0.00399185046293837</v>
      </c>
      <c r="G1613" s="0" t="n">
        <f aca="false">G1612-L1612</f>
        <v>30.284145863697</v>
      </c>
      <c r="H1613" s="0" t="n">
        <f aca="false">G1613*G1613</f>
        <v>917.129490693677</v>
      </c>
      <c r="I1613" s="0" t="n">
        <f aca="false">1000*COUNT(Q$24:Q1613)/N$16</f>
        <v>255.873833279691</v>
      </c>
      <c r="J1613" s="0" t="n">
        <f aca="false">$F$22*H1613+$E$22*G1613+$D$22</f>
        <v>715.514885596521</v>
      </c>
      <c r="K1613" s="0" t="n">
        <f aca="false">J1613/$F$9</f>
        <v>0.375577170663355</v>
      </c>
      <c r="L1613" s="0" t="n">
        <f aca="false">K1613*M1613</f>
        <v>0.00199587225891884</v>
      </c>
      <c r="M1613" s="0" t="n">
        <f aca="false">N1613</f>
        <v>0.00531414690459933</v>
      </c>
      <c r="N1613" s="0" t="n">
        <f aca="false">3600/(B1613*N$15)</f>
        <v>0.00531414690459933</v>
      </c>
      <c r="O1613" s="0" t="n">
        <f aca="false">ROUND(A1613*P$13,0)</f>
        <v>2008742</v>
      </c>
      <c r="P1613" s="0" t="n">
        <f aca="false">O1613-O1612</f>
        <v>1329</v>
      </c>
      <c r="Q1613" s="0" t="n">
        <f aca="false">F$9*(Q$23-P$13*1000/(P1613*N$16))*P$13/SUM(P$24:P1613)</f>
        <v>772.052971949926</v>
      </c>
      <c r="R1613" s="0" t="n">
        <f aca="false">F$9*((Q$23^2 - (P$13*1000/(P1613*N$16))^2)/2)/(1000*COUNT(Q$24:Q1613)/N$16)</f>
        <v>772.906965876275</v>
      </c>
    </row>
    <row r="1614" customFormat="false" ht="13.8" hidden="false" customHeight="false" outlineLevel="0" collapsed="false">
      <c r="A1614" s="0" t="n">
        <f aca="false">SUM(M$23:M1614)</f>
        <v>8.04028250517936</v>
      </c>
      <c r="B1614" s="0" t="n">
        <f aca="false">C1614*3600/1609.344</f>
        <v>67.7392403172828</v>
      </c>
      <c r="C1614" s="0" t="n">
        <f aca="false">G1614</f>
        <v>30.2821499914381</v>
      </c>
      <c r="D1614" s="0" t="n">
        <f aca="false">(C1614+C1613)/2</f>
        <v>30.2831479275675</v>
      </c>
      <c r="E1614" s="0" t="n">
        <f aca="false">F1614*$F$9</f>
        <v>7.60470242898006</v>
      </c>
      <c r="F1614" s="0" t="n">
        <f aca="false">(C1613-C1614)/0.5</f>
        <v>0.00399174451784035</v>
      </c>
      <c r="G1614" s="0" t="n">
        <f aca="false">G1613-L1613</f>
        <v>30.2821499914381</v>
      </c>
      <c r="H1614" s="0" t="n">
        <f aca="false">G1614*G1614</f>
        <v>917.008608103954</v>
      </c>
      <c r="I1614" s="0" t="n">
        <f aca="false">1000*COUNT(Q$24:Q1614)/N$16</f>
        <v>256.034760218861</v>
      </c>
      <c r="J1614" s="0" t="n">
        <f aca="false">$F$22*H1614+$E$22*G1614+$D$22</f>
        <v>715.448742291815</v>
      </c>
      <c r="K1614" s="0" t="n">
        <f aca="false">J1614/$F$9</f>
        <v>0.375542451727746</v>
      </c>
      <c r="L1614" s="0" t="n">
        <f aca="false">K1614*M1614</f>
        <v>0.00199581929157678</v>
      </c>
      <c r="M1614" s="0" t="n">
        <f aca="false">N1614</f>
        <v>0.00531449715576675</v>
      </c>
      <c r="N1614" s="0" t="n">
        <f aca="false">3600/(B1614*N$15)</f>
        <v>0.00531449715576675</v>
      </c>
      <c r="O1614" s="0" t="n">
        <f aca="false">ROUND(A1614*P$13,0)</f>
        <v>2010071</v>
      </c>
      <c r="P1614" s="0" t="n">
        <f aca="false">O1614-O1613</f>
        <v>1329</v>
      </c>
      <c r="Q1614" s="0" t="n">
        <f aca="false">F$9*(Q$23-P$13*1000/(P1614*N$16))*P$13/SUM(P$24:P1614)</f>
        <v>771.542208242489</v>
      </c>
      <c r="R1614" s="0" t="n">
        <f aca="false">F$9*((Q$23^2 - (P$13*1000/(P1614*N$16))^2)/2)/(1000*COUNT(Q$24:Q1614)/N$16)</f>
        <v>772.421166400552</v>
      </c>
    </row>
    <row r="1615" customFormat="false" ht="13.8" hidden="false" customHeight="false" outlineLevel="0" collapsed="false">
      <c r="A1615" s="0" t="n">
        <f aca="false">SUM(M$23:M1615)</f>
        <v>8.04559735262317</v>
      </c>
      <c r="B1615" s="0" t="n">
        <f aca="false">C1615*3600/1609.344</f>
        <v>67.7347757966771</v>
      </c>
      <c r="C1615" s="0" t="n">
        <f aca="false">G1615</f>
        <v>30.2801541721465</v>
      </c>
      <c r="D1615" s="0" t="n">
        <f aca="false">(C1615+C1614)/2</f>
        <v>30.2811520817923</v>
      </c>
      <c r="E1615" s="0" t="n">
        <f aca="false">F1615*$F$9</f>
        <v>7.60450061201008</v>
      </c>
      <c r="F1615" s="0" t="n">
        <f aca="false">(C1614-C1615)/0.5</f>
        <v>0.00399163858315177</v>
      </c>
      <c r="G1615" s="0" t="n">
        <f aca="false">G1614-L1614</f>
        <v>30.2801541721465</v>
      </c>
      <c r="H1615" s="0" t="n">
        <f aca="false">G1615*G1615</f>
        <v>916.887736688962</v>
      </c>
      <c r="I1615" s="0" t="n">
        <f aca="false">1000*COUNT(Q$24:Q1615)/N$16</f>
        <v>256.19568715803</v>
      </c>
      <c r="J1615" s="0" t="n">
        <f aca="false">$F$22*H1615+$E$22*G1615+$D$22</f>
        <v>715.382604608151</v>
      </c>
      <c r="K1615" s="0" t="n">
        <f aca="false">J1615/$F$9</f>
        <v>0.37550773574265</v>
      </c>
      <c r="L1615" s="0" t="n">
        <f aca="false">K1615*M1615</f>
        <v>0.00199576632944263</v>
      </c>
      <c r="M1615" s="0" t="n">
        <f aca="false">N1615</f>
        <v>0.00531484744380982</v>
      </c>
      <c r="N1615" s="0" t="n">
        <f aca="false">3600/(B1615*N$15)</f>
        <v>0.00531484744380982</v>
      </c>
      <c r="O1615" s="0" t="n">
        <f aca="false">ROUND(A1615*P$13,0)</f>
        <v>2011399</v>
      </c>
      <c r="P1615" s="0" t="n">
        <f aca="false">O1615-O1614</f>
        <v>1328</v>
      </c>
      <c r="Q1615" s="0" t="n">
        <f aca="false">F$9*(Q$23-P$13*1000/(P1615*N$16))*P$13/SUM(P$24:P1615)</f>
        <v>765.631603319493</v>
      </c>
      <c r="R1615" s="0" t="n">
        <f aca="false">F$9*((Q$23^2 - (P$13*1000/(P1615*N$16))^2)/2)/(1000*COUNT(Q$24:Q1615)/N$16)</f>
        <v>766.802630027258</v>
      </c>
    </row>
    <row r="1616" customFormat="false" ht="13.8" hidden="false" customHeight="false" outlineLevel="0" collapsed="false">
      <c r="A1616" s="0" t="n">
        <f aca="false">SUM(M$23:M1616)</f>
        <v>8.05091255039191</v>
      </c>
      <c r="B1616" s="0" t="n">
        <f aca="false">C1616*3600/1609.344</f>
        <v>67.7303113945443</v>
      </c>
      <c r="C1616" s="0" t="n">
        <f aca="false">G1616</f>
        <v>30.2781584058171</v>
      </c>
      <c r="D1616" s="0" t="n">
        <f aca="false">(C1616+C1615)/2</f>
        <v>30.2791562889818</v>
      </c>
      <c r="E1616" s="0" t="n">
        <f aca="false">F1616*$F$9</f>
        <v>7.6042988148983</v>
      </c>
      <c r="F1616" s="0" t="n">
        <f aca="false">(C1615-C1616)/0.5</f>
        <v>0.00399153265888685</v>
      </c>
      <c r="G1616" s="0" t="n">
        <f aca="false">G1615-L1615</f>
        <v>30.2781584058171</v>
      </c>
      <c r="H1616" s="0" t="n">
        <f aca="false">G1616*G1616</f>
        <v>916.766876447751</v>
      </c>
      <c r="I1616" s="0" t="n">
        <f aca="false">1000*COUNT(Q$24:Q1616)/N$16</f>
        <v>256.3566140972</v>
      </c>
      <c r="J1616" s="0" t="n">
        <f aca="false">$F$22*H1616+$E$22*G1616+$D$22</f>
        <v>715.316472545048</v>
      </c>
      <c r="K1616" s="0" t="n">
        <f aca="false">J1616/$F$9</f>
        <v>0.375473022707813</v>
      </c>
      <c r="L1616" s="0" t="n">
        <f aca="false">K1616*M1616</f>
        <v>0.00199571337251671</v>
      </c>
      <c r="M1616" s="0" t="n">
        <f aca="false">N1616</f>
        <v>0.00531519776873488</v>
      </c>
      <c r="N1616" s="0" t="n">
        <f aca="false">3600/(B1616*N$15)</f>
        <v>0.00531519776873488</v>
      </c>
      <c r="O1616" s="0" t="n">
        <f aca="false">ROUND(A1616*P$13,0)</f>
        <v>2012728</v>
      </c>
      <c r="P1616" s="0" t="n">
        <f aca="false">O1616-O1615</f>
        <v>1329</v>
      </c>
      <c r="Q1616" s="0" t="n">
        <f aca="false">F$9*(Q$23-P$13*1000/(P1616*N$16))*P$13/SUM(P$24:P1616)</f>
        <v>770.523088624318</v>
      </c>
      <c r="R1616" s="0" t="n">
        <f aca="false">F$9*((Q$23^2 - (P$13*1000/(P1616*N$16))^2)/2)/(1000*COUNT(Q$24:Q1616)/N$16)</f>
        <v>771.451397202309</v>
      </c>
    </row>
    <row r="1617" customFormat="false" ht="13.8" hidden="false" customHeight="false" outlineLevel="0" collapsed="false">
      <c r="A1617" s="0" t="n">
        <f aca="false">SUM(M$23:M1617)</f>
        <v>8.05622809852246</v>
      </c>
      <c r="B1617" s="0" t="n">
        <f aca="false">C1617*3600/1609.344</f>
        <v>67.7258471108727</v>
      </c>
      <c r="C1617" s="0" t="n">
        <f aca="false">G1617</f>
        <v>30.2761626924446</v>
      </c>
      <c r="D1617" s="0" t="n">
        <f aca="false">(C1617+C1616)/2</f>
        <v>30.2771605491308</v>
      </c>
      <c r="E1617" s="0" t="n">
        <f aca="false">F1617*$F$9</f>
        <v>7.60409703761763</v>
      </c>
      <c r="F1617" s="0" t="n">
        <f aca="false">(C1616-C1617)/0.5</f>
        <v>0.00399142674503139</v>
      </c>
      <c r="G1617" s="0" t="n">
        <f aca="false">G1616-L1616</f>
        <v>30.2761626924446</v>
      </c>
      <c r="H1617" s="0" t="n">
        <f aca="false">G1617*G1617</f>
        <v>916.646027379372</v>
      </c>
      <c r="I1617" s="0" t="n">
        <f aca="false">1000*COUNT(Q$24:Q1617)/N$16</f>
        <v>256.517541036369</v>
      </c>
      <c r="J1617" s="0" t="n">
        <f aca="false">$F$22*H1617+$E$22*G1617+$D$22</f>
        <v>715.250346102027</v>
      </c>
      <c r="K1617" s="0" t="n">
        <f aca="false">J1617/$F$9</f>
        <v>0.375438312622983</v>
      </c>
      <c r="L1617" s="0" t="n">
        <f aca="false">K1617*M1617</f>
        <v>0.00199566042079931</v>
      </c>
      <c r="M1617" s="0" t="n">
        <f aca="false">N1617</f>
        <v>0.00531554813054831</v>
      </c>
      <c r="N1617" s="0" t="n">
        <f aca="false">3600/(B1617*N$15)</f>
        <v>0.00531554813054831</v>
      </c>
      <c r="O1617" s="0" t="n">
        <f aca="false">ROUND(A1617*P$13,0)</f>
        <v>2014057</v>
      </c>
      <c r="P1617" s="0" t="n">
        <f aca="false">O1617-O1616</f>
        <v>1329</v>
      </c>
      <c r="Q1617" s="0" t="n">
        <f aca="false">F$9*(Q$23-P$13*1000/(P1617*N$16))*P$13/SUM(P$24:P1617)</f>
        <v>770.014346480797</v>
      </c>
      <c r="R1617" s="0" t="n">
        <f aca="false">F$9*((Q$23^2 - (P$13*1000/(P1617*N$16))^2)/2)/(1000*COUNT(Q$24:Q1617)/N$16)</f>
        <v>770.967425183989</v>
      </c>
    </row>
    <row r="1618" customFormat="false" ht="13.8" hidden="false" customHeight="false" outlineLevel="0" collapsed="false">
      <c r="A1618" s="0" t="n">
        <f aca="false">SUM(M$23:M1618)</f>
        <v>8.06154399705171</v>
      </c>
      <c r="B1618" s="0" t="n">
        <f aca="false">C1618*3600/1609.344</f>
        <v>67.7213829456508</v>
      </c>
      <c r="C1618" s="0" t="n">
        <f aca="false">G1618</f>
        <v>30.2741670320238</v>
      </c>
      <c r="D1618" s="0" t="n">
        <f aca="false">(C1618+C1617)/2</f>
        <v>30.2751648622342</v>
      </c>
      <c r="E1618" s="0" t="n">
        <f aca="false">F1618*$F$9</f>
        <v>7.60389528019517</v>
      </c>
      <c r="F1618" s="0" t="n">
        <f aca="false">(C1617-C1618)/0.5</f>
        <v>0.00399132084159959</v>
      </c>
      <c r="G1618" s="0" t="n">
        <f aca="false">G1617-L1617</f>
        <v>30.2741670320238</v>
      </c>
      <c r="H1618" s="0" t="n">
        <f aca="false">G1618*G1618</f>
        <v>916.525189482874</v>
      </c>
      <c r="I1618" s="0" t="n">
        <f aca="false">1000*COUNT(Q$24:Q1618)/N$16</f>
        <v>256.678467975539</v>
      </c>
      <c r="J1618" s="0" t="n">
        <f aca="false">$F$22*H1618+$E$22*G1618+$D$22</f>
        <v>715.184225278607</v>
      </c>
      <c r="K1618" s="0" t="n">
        <f aca="false">J1618/$F$9</f>
        <v>0.375403605487909</v>
      </c>
      <c r="L1618" s="0" t="n">
        <f aca="false">K1618*M1618</f>
        <v>0.00199560747429075</v>
      </c>
      <c r="M1618" s="0" t="n">
        <f aca="false">N1618</f>
        <v>0.00531589852925648</v>
      </c>
      <c r="N1618" s="0" t="n">
        <f aca="false">3600/(B1618*N$15)</f>
        <v>0.00531589852925648</v>
      </c>
      <c r="O1618" s="0" t="n">
        <f aca="false">ROUND(A1618*P$13,0)</f>
        <v>2015386</v>
      </c>
      <c r="P1618" s="0" t="n">
        <f aca="false">O1618-O1617</f>
        <v>1329</v>
      </c>
      <c r="Q1618" s="0" t="n">
        <f aca="false">F$9*(Q$23-P$13*1000/(P1618*N$16))*P$13/SUM(P$24:P1618)</f>
        <v>769.506275693654</v>
      </c>
      <c r="R1618" s="0" t="n">
        <f aca="false">F$9*((Q$23^2 - (P$13*1000/(P1618*N$16))^2)/2)/(1000*COUNT(Q$24:Q1618)/N$16)</f>
        <v>770.484060027134</v>
      </c>
    </row>
    <row r="1619" customFormat="false" ht="13.8" hidden="false" customHeight="false" outlineLevel="0" collapsed="false">
      <c r="A1619" s="0" t="n">
        <f aca="false">SUM(M$23:M1619)</f>
        <v>8.06686024601658</v>
      </c>
      <c r="B1619" s="0" t="n">
        <f aca="false">C1619*3600/1609.344</f>
        <v>67.7169188988669</v>
      </c>
      <c r="C1619" s="0" t="n">
        <f aca="false">G1619</f>
        <v>30.2721714245495</v>
      </c>
      <c r="D1619" s="0" t="n">
        <f aca="false">(C1619+C1618)/2</f>
        <v>30.2731692282866</v>
      </c>
      <c r="E1619" s="0" t="n">
        <f aca="false">F1619*$F$9</f>
        <v>7.60369354261736</v>
      </c>
      <c r="F1619" s="0" t="n">
        <f aca="false">(C1618-C1619)/0.5</f>
        <v>0.00399121494858434</v>
      </c>
      <c r="G1619" s="0" t="n">
        <f aca="false">G1618-L1618</f>
        <v>30.2721714245495</v>
      </c>
      <c r="H1619" s="0" t="n">
        <f aca="false">G1619*G1619</f>
        <v>916.404362757309</v>
      </c>
      <c r="I1619" s="0" t="n">
        <f aca="false">1000*COUNT(Q$24:Q1619)/N$16</f>
        <v>256.839394914709</v>
      </c>
      <c r="J1619" s="0" t="n">
        <f aca="false">$F$22*H1619+$E$22*G1619+$D$22</f>
        <v>715.118110074307</v>
      </c>
      <c r="K1619" s="0" t="n">
        <f aca="false">J1619/$F$9</f>
        <v>0.375368901302338</v>
      </c>
      <c r="L1619" s="0" t="n">
        <f aca="false">K1619*M1619</f>
        <v>0.00199555453299135</v>
      </c>
      <c r="M1619" s="0" t="n">
        <f aca="false">N1619</f>
        <v>0.00531624896486576</v>
      </c>
      <c r="N1619" s="0" t="n">
        <f aca="false">3600/(B1619*N$15)</f>
        <v>0.00531624896486576</v>
      </c>
      <c r="O1619" s="0" t="n">
        <f aca="false">ROUND(A1619*P$13,0)</f>
        <v>2016715</v>
      </c>
      <c r="P1619" s="0" t="n">
        <f aca="false">O1619-O1618</f>
        <v>1329</v>
      </c>
      <c r="Q1619" s="0" t="n">
        <f aca="false">F$9*(Q$23-P$13*1000/(P1619*N$16))*P$13/SUM(P$24:P1619)</f>
        <v>768.998874934842</v>
      </c>
      <c r="R1619" s="0" t="n">
        <f aca="false">F$9*((Q$23^2 - (P$13*1000/(P1619*N$16))^2)/2)/(1000*COUNT(Q$24:Q1619)/N$16)</f>
        <v>770.001300591026</v>
      </c>
    </row>
    <row r="1620" customFormat="false" ht="13.8" hidden="false" customHeight="false" outlineLevel="0" collapsed="false">
      <c r="A1620" s="0" t="n">
        <f aca="false">SUM(M$23:M1620)</f>
        <v>8.07217684545396</v>
      </c>
      <c r="B1620" s="0" t="n">
        <f aca="false">C1620*3600/1609.344</f>
        <v>67.7124549705093</v>
      </c>
      <c r="C1620" s="0" t="n">
        <f aca="false">G1620</f>
        <v>30.2701758700165</v>
      </c>
      <c r="D1620" s="0" t="n">
        <f aca="false">(C1620+C1619)/2</f>
        <v>30.271173647283</v>
      </c>
      <c r="E1620" s="0" t="n">
        <f aca="false">F1620*$F$9</f>
        <v>7.60349182488422</v>
      </c>
      <c r="F1620" s="0" t="n">
        <f aca="false">(C1619-C1620)/0.5</f>
        <v>0.00399110906598565</v>
      </c>
      <c r="G1620" s="0" t="n">
        <f aca="false">G1619-L1619</f>
        <v>30.2701758700165</v>
      </c>
      <c r="H1620" s="0" t="n">
        <f aca="false">G1620*G1620</f>
        <v>916.283547201727</v>
      </c>
      <c r="I1620" s="0" t="n">
        <f aca="false">1000*COUNT(Q$24:Q1620)/N$16</f>
        <v>257.000321853878</v>
      </c>
      <c r="J1620" s="0" t="n">
        <f aca="false">$F$22*H1620+$E$22*G1620+$D$22</f>
        <v>715.052000488649</v>
      </c>
      <c r="K1620" s="0" t="n">
        <f aca="false">J1620/$F$9</f>
        <v>0.375334200066018</v>
      </c>
      <c r="L1620" s="0" t="n">
        <f aca="false">K1620*M1620</f>
        <v>0.00199550159690141</v>
      </c>
      <c r="M1620" s="0" t="n">
        <f aca="false">N1620</f>
        <v>0.00531659943738254</v>
      </c>
      <c r="N1620" s="0" t="n">
        <f aca="false">3600/(B1620*N$15)</f>
        <v>0.00531659943738254</v>
      </c>
      <c r="O1620" s="0" t="n">
        <f aca="false">ROUND(A1620*P$13,0)</f>
        <v>2018044</v>
      </c>
      <c r="P1620" s="0" t="n">
        <f aca="false">O1620-O1619</f>
        <v>1329</v>
      </c>
      <c r="Q1620" s="0" t="n">
        <f aca="false">F$9*(Q$23-P$13*1000/(P1620*N$16))*P$13/SUM(P$24:P1620)</f>
        <v>768.492142879815</v>
      </c>
      <c r="R1620" s="0" t="n">
        <f aca="false">F$9*((Q$23^2 - (P$13*1000/(P1620*N$16))^2)/2)/(1000*COUNT(Q$24:Q1620)/N$16)</f>
        <v>769.519145737807</v>
      </c>
    </row>
    <row r="1621" customFormat="false" ht="13.8" hidden="false" customHeight="false" outlineLevel="0" collapsed="false">
      <c r="A1621" s="0" t="n">
        <f aca="false">SUM(M$23:M1621)</f>
        <v>8.07749379540077</v>
      </c>
      <c r="B1621" s="0" t="n">
        <f aca="false">C1621*3600/1609.344</f>
        <v>67.7079911605663</v>
      </c>
      <c r="C1621" s="0" t="n">
        <f aca="false">G1621</f>
        <v>30.2681803684196</v>
      </c>
      <c r="D1621" s="0" t="n">
        <f aca="false">(C1621+C1620)/2</f>
        <v>30.269178119218</v>
      </c>
      <c r="E1621" s="0" t="n">
        <f aca="false">F1621*$F$9</f>
        <v>7.60329012699573</v>
      </c>
      <c r="F1621" s="0" t="n">
        <f aca="false">(C1620-C1621)/0.5</f>
        <v>0.00399100319380352</v>
      </c>
      <c r="G1621" s="0" t="n">
        <f aca="false">G1620-L1620</f>
        <v>30.2681803684196</v>
      </c>
      <c r="H1621" s="0" t="n">
        <f aca="false">G1621*G1621</f>
        <v>916.16274281518</v>
      </c>
      <c r="I1621" s="0" t="n">
        <f aca="false">1000*COUNT(Q$24:Q1621)/N$16</f>
        <v>257.161248793048</v>
      </c>
      <c r="J1621" s="0" t="n">
        <f aca="false">$F$22*H1621+$E$22*G1621+$D$22</f>
        <v>714.985896521151</v>
      </c>
      <c r="K1621" s="0" t="n">
        <f aca="false">J1621/$F$9</f>
        <v>0.375299501778697</v>
      </c>
      <c r="L1621" s="0" t="n">
        <f aca="false">K1621*M1621</f>
        <v>0.00199544866602126</v>
      </c>
      <c r="M1621" s="0" t="n">
        <f aca="false">N1621</f>
        <v>0.00531694994681318</v>
      </c>
      <c r="N1621" s="0" t="n">
        <f aca="false">3600/(B1621*N$15)</f>
        <v>0.00531694994681318</v>
      </c>
      <c r="O1621" s="0" t="n">
        <f aca="false">ROUND(A1621*P$13,0)</f>
        <v>2019373</v>
      </c>
      <c r="P1621" s="0" t="n">
        <f aca="false">O1621-O1620</f>
        <v>1329</v>
      </c>
      <c r="Q1621" s="0" t="n">
        <f aca="false">F$9*(Q$23-P$13*1000/(P1621*N$16))*P$13/SUM(P$24:P1621)</f>
        <v>767.986078207516</v>
      </c>
      <c r="R1621" s="0" t="n">
        <f aca="false">F$9*((Q$23^2 - (P$13*1000/(P1621*N$16))^2)/2)/(1000*COUNT(Q$24:Q1621)/N$16)</f>
        <v>769.037594332464</v>
      </c>
    </row>
    <row r="1622" customFormat="false" ht="13.8" hidden="false" customHeight="false" outlineLevel="0" collapsed="false">
      <c r="A1622" s="0" t="n">
        <f aca="false">SUM(M$23:M1622)</f>
        <v>8.08281109589394</v>
      </c>
      <c r="B1622" s="0" t="n">
        <f aca="false">C1622*3600/1609.344</f>
        <v>67.7035274690264</v>
      </c>
      <c r="C1622" s="0" t="n">
        <f aca="false">G1622</f>
        <v>30.2661849197535</v>
      </c>
      <c r="D1622" s="0" t="n">
        <f aca="false">(C1622+C1621)/2</f>
        <v>30.2671826440866</v>
      </c>
      <c r="E1622" s="0" t="n">
        <f aca="false">F1622*$F$9</f>
        <v>7.60308844896544</v>
      </c>
      <c r="F1622" s="0" t="n">
        <f aca="false">(C1621-C1622)/0.5</f>
        <v>0.00399089733204505</v>
      </c>
      <c r="G1622" s="0" t="n">
        <f aca="false">G1621-L1621</f>
        <v>30.2661849197535</v>
      </c>
      <c r="H1622" s="0" t="n">
        <f aca="false">G1622*G1622</f>
        <v>916.041949596717</v>
      </c>
      <c r="I1622" s="0" t="n">
        <f aca="false">1000*COUNT(Q$24:Q1622)/N$16</f>
        <v>257.322175732218</v>
      </c>
      <c r="J1622" s="0" t="n">
        <f aca="false">$F$22*H1622+$E$22*G1622+$D$22</f>
        <v>714.919798171333</v>
      </c>
      <c r="K1622" s="0" t="n">
        <f aca="false">J1622/$F$9</f>
        <v>0.375264806440124</v>
      </c>
      <c r="L1622" s="0" t="n">
        <f aca="false">K1622*M1622</f>
        <v>0.00199539574035118</v>
      </c>
      <c r="M1622" s="0" t="n">
        <f aca="false">N1622</f>
        <v>0.00531730049316406</v>
      </c>
      <c r="N1622" s="0" t="n">
        <f aca="false">3600/(B1622*N$15)</f>
        <v>0.00531730049316406</v>
      </c>
      <c r="O1622" s="0" t="n">
        <f aca="false">ROUND(A1622*P$13,0)</f>
        <v>2020703</v>
      </c>
      <c r="P1622" s="0" t="n">
        <f aca="false">O1622-O1621</f>
        <v>1330</v>
      </c>
      <c r="Q1622" s="0" t="n">
        <f aca="false">F$9*(Q$23-P$13*1000/(P1622*N$16))*P$13/SUM(P$24:P1622)</f>
        <v>772.848233117712</v>
      </c>
      <c r="R1622" s="0" t="n">
        <f aca="false">F$9*((Q$23^2 - (P$13*1000/(P1622*N$16))^2)/2)/(1000*COUNT(Q$24:Q1622)/N$16)</f>
        <v>773.655996047533</v>
      </c>
    </row>
    <row r="1623" customFormat="false" ht="13.8" hidden="false" customHeight="false" outlineLevel="0" collapsed="false">
      <c r="A1623" s="0" t="n">
        <f aca="false">SUM(M$23:M1623)</f>
        <v>8.08812874697038</v>
      </c>
      <c r="B1623" s="0" t="n">
        <f aca="false">C1623*3600/1609.344</f>
        <v>67.6990638958778</v>
      </c>
      <c r="C1623" s="0" t="n">
        <f aca="false">G1623</f>
        <v>30.2641895240132</v>
      </c>
      <c r="D1623" s="0" t="n">
        <f aca="false">(C1623+C1622)/2</f>
        <v>30.2651872218834</v>
      </c>
      <c r="E1623" s="0" t="n">
        <f aca="false">F1623*$F$9</f>
        <v>7.60288679077981</v>
      </c>
      <c r="F1623" s="0" t="n">
        <f aca="false">(C1622-C1623)/0.5</f>
        <v>0.00399079148070314</v>
      </c>
      <c r="G1623" s="0" t="n">
        <f aca="false">G1622-L1622</f>
        <v>30.2641895240132</v>
      </c>
      <c r="H1623" s="0" t="n">
        <f aca="false">G1623*G1623</f>
        <v>915.92116754539</v>
      </c>
      <c r="I1623" s="0" t="n">
        <f aca="false">1000*COUNT(Q$24:Q1623)/N$16</f>
        <v>257.483102671387</v>
      </c>
      <c r="J1623" s="0" t="n">
        <f aca="false">$F$22*H1623+$E$22*G1623+$D$22</f>
        <v>714.853705438715</v>
      </c>
      <c r="K1623" s="0" t="n">
        <f aca="false">J1623/$F$9</f>
        <v>0.375230114050046</v>
      </c>
      <c r="L1623" s="0" t="n">
        <f aca="false">K1623*M1623</f>
        <v>0.00199534281989151</v>
      </c>
      <c r="M1623" s="0" t="n">
        <f aca="false">N1623</f>
        <v>0.00531765107644156</v>
      </c>
      <c r="N1623" s="0" t="n">
        <f aca="false">3600/(B1623*N$15)</f>
        <v>0.00531765107644156</v>
      </c>
      <c r="O1623" s="0" t="n">
        <f aca="false">ROUND(A1623*P$13,0)</f>
        <v>2022032</v>
      </c>
      <c r="P1623" s="0" t="n">
        <f aca="false">O1623-O1622</f>
        <v>1329</v>
      </c>
      <c r="Q1623" s="0" t="n">
        <f aca="false">F$9*(Q$23-P$13*1000/(P1623*N$16))*P$13/SUM(P$24:P1623)</f>
        <v>766.97556620951</v>
      </c>
      <c r="R1623" s="0" t="n">
        <f aca="false">F$9*((Q$23^2 - (P$13*1000/(P1623*N$16))^2)/2)/(1000*COUNT(Q$24:Q1623)/N$16)</f>
        <v>768.076297339549</v>
      </c>
    </row>
    <row r="1624" customFormat="false" ht="13.8" hidden="false" customHeight="false" outlineLevel="0" collapsed="false">
      <c r="A1624" s="0" t="n">
        <f aca="false">SUM(M$23:M1624)</f>
        <v>8.09344674866703</v>
      </c>
      <c r="B1624" s="0" t="n">
        <f aca="false">C1624*3600/1609.344</f>
        <v>67.6946004411088</v>
      </c>
      <c r="C1624" s="0" t="n">
        <f aca="false">G1624</f>
        <v>30.2621941811933</v>
      </c>
      <c r="D1624" s="0" t="n">
        <f aca="false">(C1624+C1623)/2</f>
        <v>30.2631918526032</v>
      </c>
      <c r="E1624" s="0" t="n">
        <f aca="false">F1624*$F$9</f>
        <v>7.60268515245238</v>
      </c>
      <c r="F1624" s="0" t="n">
        <f aca="false">(C1623-C1624)/0.5</f>
        <v>0.00399068563978489</v>
      </c>
      <c r="G1624" s="0" t="n">
        <f aca="false">G1623-L1623</f>
        <v>30.2621941811933</v>
      </c>
      <c r="H1624" s="0" t="n">
        <f aca="false">G1624*G1624</f>
        <v>915.80039666025</v>
      </c>
      <c r="I1624" s="0" t="n">
        <f aca="false">1000*COUNT(Q$24:Q1624)/N$16</f>
        <v>257.644029610557</v>
      </c>
      <c r="J1624" s="0" t="n">
        <f aca="false">$F$22*H1624+$E$22*G1624+$D$22</f>
        <v>714.787618322818</v>
      </c>
      <c r="K1624" s="0" t="n">
        <f aca="false">J1624/$F$9</f>
        <v>0.375195424608211</v>
      </c>
      <c r="L1624" s="0" t="n">
        <f aca="false">K1624*M1624</f>
        <v>0.00199528990464255</v>
      </c>
      <c r="M1624" s="0" t="n">
        <f aca="false">N1624</f>
        <v>0.00531800169665206</v>
      </c>
      <c r="N1624" s="0" t="n">
        <f aca="false">3600/(B1624*N$15)</f>
        <v>0.00531800169665206</v>
      </c>
      <c r="O1624" s="0" t="n">
        <f aca="false">ROUND(A1624*P$13,0)</f>
        <v>2023362</v>
      </c>
      <c r="P1624" s="0" t="n">
        <f aca="false">O1624-O1623</f>
        <v>1330</v>
      </c>
      <c r="Q1624" s="0" t="n">
        <f aca="false">F$9*(Q$23-P$13*1000/(P1624*N$16))*P$13/SUM(P$24:P1624)</f>
        <v>771.831992355667</v>
      </c>
      <c r="R1624" s="0" t="n">
        <f aca="false">F$9*((Q$23^2 - (P$13*1000/(P1624*N$16))^2)/2)/(1000*COUNT(Q$24:Q1624)/N$16)</f>
        <v>772.689530093695</v>
      </c>
    </row>
    <row r="1625" customFormat="false" ht="13.8" hidden="false" customHeight="false" outlineLevel="0" collapsed="false">
      <c r="A1625" s="0" t="n">
        <f aca="false">SUM(M$23:M1625)</f>
        <v>8.09876510102083</v>
      </c>
      <c r="B1625" s="0" t="n">
        <f aca="false">C1625*3600/1609.344</f>
        <v>67.690137104708</v>
      </c>
      <c r="C1625" s="0" t="n">
        <f aca="false">G1625</f>
        <v>30.2601988912887</v>
      </c>
      <c r="D1625" s="0" t="n">
        <f aca="false">(C1625+C1624)/2</f>
        <v>30.261196536241</v>
      </c>
      <c r="E1625" s="0" t="n">
        <f aca="false">F1625*$F$9</f>
        <v>7.60248353396961</v>
      </c>
      <c r="F1625" s="0" t="n">
        <f aca="false">(C1624-C1625)/0.5</f>
        <v>0.00399057980928319</v>
      </c>
      <c r="G1625" s="0" t="n">
        <f aca="false">G1624-L1624</f>
        <v>30.2601988912887</v>
      </c>
      <c r="H1625" s="0" t="n">
        <f aca="false">G1625*G1625</f>
        <v>915.679636940348</v>
      </c>
      <c r="I1625" s="0" t="n">
        <f aca="false">1000*COUNT(Q$24:Q1625)/N$16</f>
        <v>257.804956549726</v>
      </c>
      <c r="J1625" s="0" t="n">
        <f aca="false">$F$22*H1625+$E$22*G1625+$D$22</f>
        <v>714.721536823161</v>
      </c>
      <c r="K1625" s="0" t="n">
        <f aca="false">J1625/$F$9</f>
        <v>0.375160738114367</v>
      </c>
      <c r="L1625" s="0" t="n">
        <f aca="false">K1625*M1625</f>
        <v>0.00199523699460462</v>
      </c>
      <c r="M1625" s="0" t="n">
        <f aca="false">N1625</f>
        <v>0.00531835235380194</v>
      </c>
      <c r="N1625" s="0" t="n">
        <f aca="false">3600/(B1625*N$15)</f>
        <v>0.00531835235380194</v>
      </c>
      <c r="O1625" s="0" t="n">
        <f aca="false">ROUND(A1625*P$13,0)</f>
        <v>2024691</v>
      </c>
      <c r="P1625" s="0" t="n">
        <f aca="false">O1625-O1624</f>
        <v>1329</v>
      </c>
      <c r="Q1625" s="0" t="n">
        <f aca="false">F$9*(Q$23-P$13*1000/(P1625*N$16))*P$13/SUM(P$24:P1625)</f>
        <v>765.9677099697</v>
      </c>
      <c r="R1625" s="0" t="n">
        <f aca="false">F$9*((Q$23^2 - (P$13*1000/(P1625*N$16))^2)/2)/(1000*COUNT(Q$24:Q1625)/N$16)</f>
        <v>767.117400588813</v>
      </c>
    </row>
    <row r="1626" customFormat="false" ht="13.8" hidden="false" customHeight="false" outlineLevel="0" collapsed="false">
      <c r="A1626" s="0" t="n">
        <f aca="false">SUM(M$23:M1626)</f>
        <v>8.10408380406873</v>
      </c>
      <c r="B1626" s="0" t="n">
        <f aca="false">C1626*3600/1609.344</f>
        <v>67.6856738866635</v>
      </c>
      <c r="C1626" s="0" t="n">
        <f aca="false">G1626</f>
        <v>30.2582036542941</v>
      </c>
      <c r="D1626" s="0" t="n">
        <f aca="false">(C1626+C1625)/2</f>
        <v>30.2592012727914</v>
      </c>
      <c r="E1626" s="0" t="n">
        <f aca="false">F1626*$F$9</f>
        <v>7.60228193535857</v>
      </c>
      <c r="F1626" s="0" t="n">
        <f aca="false">(C1625-C1626)/0.5</f>
        <v>0.00399047398921226</v>
      </c>
      <c r="G1626" s="0" t="n">
        <f aca="false">G1625-L1625</f>
        <v>30.2582036542941</v>
      </c>
      <c r="H1626" s="0" t="n">
        <f aca="false">G1626*G1626</f>
        <v>915.558888384734</v>
      </c>
      <c r="I1626" s="0" t="n">
        <f aca="false">1000*COUNT(Q$24:Q1626)/N$16</f>
        <v>257.965883488896</v>
      </c>
      <c r="J1626" s="0" t="n">
        <f aca="false">$F$22*H1626+$E$22*G1626+$D$22</f>
        <v>714.655460939265</v>
      </c>
      <c r="K1626" s="0" t="n">
        <f aca="false">J1626/$F$9</f>
        <v>0.375126054568263</v>
      </c>
      <c r="L1626" s="0" t="n">
        <f aca="false">K1626*M1626</f>
        <v>0.00199518408977802</v>
      </c>
      <c r="M1626" s="0" t="n">
        <f aca="false">N1626</f>
        <v>0.0053187030478976</v>
      </c>
      <c r="N1626" s="0" t="n">
        <f aca="false">3600/(B1626*N$15)</f>
        <v>0.0053187030478976</v>
      </c>
      <c r="O1626" s="0" t="n">
        <f aca="false">ROUND(A1626*P$13,0)</f>
        <v>2026021</v>
      </c>
      <c r="P1626" s="0" t="n">
        <f aca="false">O1626-O1625</f>
        <v>1330</v>
      </c>
      <c r="Q1626" s="0" t="n">
        <f aca="false">F$9*(Q$23-P$13*1000/(P1626*N$16))*P$13/SUM(P$24:P1626)</f>
        <v>770.81842065344</v>
      </c>
      <c r="R1626" s="0" t="n">
        <f aca="false">F$9*((Q$23^2 - (P$13*1000/(P1626*N$16))^2)/2)/(1000*COUNT(Q$24:Q1626)/N$16)</f>
        <v>771.72547578291</v>
      </c>
    </row>
    <row r="1627" customFormat="false" ht="13.8" hidden="false" customHeight="false" outlineLevel="0" collapsed="false">
      <c r="A1627" s="0" t="n">
        <f aca="false">SUM(M$23:M1627)</f>
        <v>8.10940285784768</v>
      </c>
      <c r="B1627" s="0" t="n">
        <f aca="false">C1627*3600/1609.344</f>
        <v>67.6812107869637</v>
      </c>
      <c r="C1627" s="0" t="n">
        <f aca="false">G1627</f>
        <v>30.2562084702043</v>
      </c>
      <c r="D1627" s="0" t="n">
        <f aca="false">(C1627+C1626)/2</f>
        <v>30.2572060622492</v>
      </c>
      <c r="E1627" s="0" t="n">
        <f aca="false">F1627*$F$9</f>
        <v>7.60208035659219</v>
      </c>
      <c r="F1627" s="0" t="n">
        <f aca="false">(C1626-C1627)/0.5</f>
        <v>0.00399036817955789</v>
      </c>
      <c r="G1627" s="0" t="n">
        <f aca="false">G1626-L1626</f>
        <v>30.2562084702043</v>
      </c>
      <c r="H1627" s="0" t="n">
        <f aca="false">G1627*G1627</f>
        <v>915.438150992461</v>
      </c>
      <c r="I1627" s="0" t="n">
        <f aca="false">1000*COUNT(Q$24:Q1627)/N$16</f>
        <v>258.126810428066</v>
      </c>
      <c r="J1627" s="0" t="n">
        <f aca="false">$F$22*H1627+$E$22*G1627+$D$22</f>
        <v>714.589390670649</v>
      </c>
      <c r="K1627" s="0" t="n">
        <f aca="false">J1627/$F$9</f>
        <v>0.375091373969646</v>
      </c>
      <c r="L1627" s="0" t="n">
        <f aca="false">K1627*M1627</f>
        <v>0.00199513119016307</v>
      </c>
      <c r="M1627" s="0" t="n">
        <f aca="false">N1627</f>
        <v>0.0053190537789454</v>
      </c>
      <c r="N1627" s="0" t="n">
        <f aca="false">3600/(B1627*N$15)</f>
        <v>0.0053190537789454</v>
      </c>
      <c r="O1627" s="0" t="n">
        <f aca="false">ROUND(A1627*P$13,0)</f>
        <v>2027351</v>
      </c>
      <c r="P1627" s="0" t="n">
        <f aca="false">O1627-O1626</f>
        <v>1330</v>
      </c>
      <c r="Q1627" s="0" t="n">
        <f aca="false">F$9*(Q$23-P$13*1000/(P1627*N$16))*P$13/SUM(P$24:P1627)</f>
        <v>770.312442323361</v>
      </c>
      <c r="R1627" s="0" t="n">
        <f aca="false">F$9*((Q$23^2 - (P$13*1000/(P1627*N$16))^2)/2)/(1000*COUNT(Q$24:Q1627)/N$16)</f>
        <v>771.244350174567</v>
      </c>
    </row>
    <row r="1628" customFormat="false" ht="13.8" hidden="false" customHeight="false" outlineLevel="0" collapsed="false">
      <c r="A1628" s="0" t="n">
        <f aca="false">SUM(M$23:M1628)</f>
        <v>8.11472226239463</v>
      </c>
      <c r="B1628" s="0" t="n">
        <f aca="false">C1628*3600/1609.344</f>
        <v>67.6767478055971</v>
      </c>
      <c r="C1628" s="0" t="n">
        <f aca="false">G1628</f>
        <v>30.2542133390141</v>
      </c>
      <c r="D1628" s="0" t="n">
        <f aca="false">(C1628+C1627)/2</f>
        <v>30.2552109046092</v>
      </c>
      <c r="E1628" s="0" t="n">
        <f aca="false">F1628*$F$9</f>
        <v>7.60187879768401</v>
      </c>
      <c r="F1628" s="0" t="n">
        <f aca="false">(C1627-C1628)/0.5</f>
        <v>0.00399026238032718</v>
      </c>
      <c r="G1628" s="0" t="n">
        <f aca="false">G1627-L1627</f>
        <v>30.2542133390141</v>
      </c>
      <c r="H1628" s="0" t="n">
        <f aca="false">G1628*G1628</f>
        <v>915.317424762579</v>
      </c>
      <c r="I1628" s="0" t="n">
        <f aca="false">1000*COUNT(Q$24:Q1628)/N$16</f>
        <v>258.287737367235</v>
      </c>
      <c r="J1628" s="0" t="n">
        <f aca="false">$F$22*H1628+$E$22*G1628+$D$22</f>
        <v>714.523326016833</v>
      </c>
      <c r="K1628" s="0" t="n">
        <f aca="false">J1628/$F$9</f>
        <v>0.375056696318264</v>
      </c>
      <c r="L1628" s="0" t="n">
        <f aca="false">K1628*M1628</f>
        <v>0.00199507829576008</v>
      </c>
      <c r="M1628" s="0" t="n">
        <f aca="false">N1628</f>
        <v>0.00531940454695175</v>
      </c>
      <c r="N1628" s="0" t="n">
        <f aca="false">3600/(B1628*N$15)</f>
        <v>0.00531940454695175</v>
      </c>
      <c r="O1628" s="0" t="n">
        <f aca="false">ROUND(A1628*P$13,0)</f>
        <v>2028681</v>
      </c>
      <c r="P1628" s="0" t="n">
        <f aca="false">O1628-O1627</f>
        <v>1330</v>
      </c>
      <c r="Q1628" s="0" t="n">
        <f aca="false">F$9*(Q$23-P$13*1000/(P1628*N$16))*P$13/SUM(P$24:P1628)</f>
        <v>769.807127823106</v>
      </c>
      <c r="R1628" s="0" t="n">
        <f aca="false">F$9*((Q$23^2 - (P$13*1000/(P1628*N$16))^2)/2)/(1000*COUNT(Q$24:Q1628)/N$16)</f>
        <v>770.763824099692</v>
      </c>
    </row>
    <row r="1629" customFormat="false" ht="13.8" hidden="false" customHeight="false" outlineLevel="0" collapsed="false">
      <c r="A1629" s="0" t="n">
        <f aca="false">SUM(M$23:M1629)</f>
        <v>8.12004201774655</v>
      </c>
      <c r="B1629" s="0" t="n">
        <f aca="false">C1629*3600/1609.344</f>
        <v>67.6722849425518</v>
      </c>
      <c r="C1629" s="0" t="n">
        <f aca="false">G1629</f>
        <v>30.2522182607183</v>
      </c>
      <c r="D1629" s="0" t="n">
        <f aca="false">(C1629+C1628)/2</f>
        <v>30.2532157998662</v>
      </c>
      <c r="E1629" s="0" t="n">
        <f aca="false">F1629*$F$9</f>
        <v>7.60167725863402</v>
      </c>
      <c r="F1629" s="0" t="n">
        <f aca="false">(C1628-C1629)/0.5</f>
        <v>0.00399015659152013</v>
      </c>
      <c r="G1629" s="0" t="n">
        <f aca="false">G1628-L1628</f>
        <v>30.2522182607183</v>
      </c>
      <c r="H1629" s="0" t="n">
        <f aca="false">G1629*G1629</f>
        <v>915.196709694141</v>
      </c>
      <c r="I1629" s="0" t="n">
        <f aca="false">1000*COUNT(Q$24:Q1629)/N$16</f>
        <v>258.448664306405</v>
      </c>
      <c r="J1629" s="0" t="n">
        <f aca="false">$F$22*H1629+$E$22*G1629+$D$22</f>
        <v>714.457266977338</v>
      </c>
      <c r="K1629" s="0" t="n">
        <f aca="false">J1629/$F$9</f>
        <v>0.375022021613867</v>
      </c>
      <c r="L1629" s="0" t="n">
        <f aca="false">K1629*M1629</f>
        <v>0.00199502540656936</v>
      </c>
      <c r="M1629" s="0" t="n">
        <f aca="false">N1629</f>
        <v>0.00531975535192303</v>
      </c>
      <c r="N1629" s="0" t="n">
        <f aca="false">3600/(B1629*N$15)</f>
        <v>0.00531975535192303</v>
      </c>
      <c r="O1629" s="0" t="n">
        <f aca="false">ROUND(A1629*P$13,0)</f>
        <v>2030011</v>
      </c>
      <c r="P1629" s="0" t="n">
        <f aca="false">O1629-O1628</f>
        <v>1330</v>
      </c>
      <c r="Q1629" s="0" t="n">
        <f aca="false">F$9*(Q$23-P$13*1000/(P1629*N$16))*P$13/SUM(P$24:P1629)</f>
        <v>769.302475847144</v>
      </c>
      <c r="R1629" s="0" t="n">
        <f aca="false">F$9*((Q$23^2 - (P$13*1000/(P1629*N$16))^2)/2)/(1000*COUNT(Q$24:Q1629)/N$16)</f>
        <v>770.283896438359</v>
      </c>
    </row>
    <row r="1630" customFormat="false" ht="13.8" hidden="false" customHeight="false" outlineLevel="0" collapsed="false">
      <c r="A1630" s="0" t="n">
        <f aca="false">SUM(M$23:M1630)</f>
        <v>8.12536212394042</v>
      </c>
      <c r="B1630" s="0" t="n">
        <f aca="false">C1630*3600/1609.344</f>
        <v>67.6678221978163</v>
      </c>
      <c r="C1630" s="0" t="n">
        <f aca="false">G1630</f>
        <v>30.2502232353118</v>
      </c>
      <c r="D1630" s="0" t="n">
        <f aca="false">(C1630+C1629)/2</f>
        <v>30.2512207480151</v>
      </c>
      <c r="E1630" s="0" t="n">
        <f aca="false">F1630*$F$9</f>
        <v>7.60147573944223</v>
      </c>
      <c r="F1630" s="0" t="n">
        <f aca="false">(C1629-C1630)/0.5</f>
        <v>0.00399005081313675</v>
      </c>
      <c r="G1630" s="0" t="n">
        <f aca="false">G1629-L1629</f>
        <v>30.2502232353118</v>
      </c>
      <c r="H1630" s="0" t="n">
        <f aca="false">G1630*G1630</f>
        <v>915.076005786197</v>
      </c>
      <c r="I1630" s="0" t="n">
        <f aca="false">1000*COUNT(Q$24:Q1630)/N$16</f>
        <v>258.609591245574</v>
      </c>
      <c r="J1630" s="0" t="n">
        <f aca="false">$F$22*H1630+$E$22*G1630+$D$22</f>
        <v>714.391213551684</v>
      </c>
      <c r="K1630" s="0" t="n">
        <f aca="false">J1630/$F$9</f>
        <v>0.374987349856201</v>
      </c>
      <c r="L1630" s="0" t="n">
        <f aca="false">K1630*M1630</f>
        <v>0.00199497252259123</v>
      </c>
      <c r="M1630" s="0" t="n">
        <f aca="false">N1630</f>
        <v>0.00532010619386562</v>
      </c>
      <c r="N1630" s="0" t="n">
        <f aca="false">3600/(B1630*N$15)</f>
        <v>0.00532010619386562</v>
      </c>
      <c r="O1630" s="0" t="n">
        <f aca="false">ROUND(A1630*P$13,0)</f>
        <v>2031341</v>
      </c>
      <c r="P1630" s="0" t="n">
        <f aca="false">O1630-O1629</f>
        <v>1330</v>
      </c>
      <c r="Q1630" s="0" t="n">
        <f aca="false">F$9*(Q$23-P$13*1000/(P1630*N$16))*P$13/SUM(P$24:P1630)</f>
        <v>768.79848509336</v>
      </c>
      <c r="R1630" s="0" t="n">
        <f aca="false">F$9*((Q$23^2 - (P$13*1000/(P1630*N$16))^2)/2)/(1000*COUNT(Q$24:Q1630)/N$16)</f>
        <v>769.804566073432</v>
      </c>
    </row>
    <row r="1631" customFormat="false" ht="13.8" hidden="false" customHeight="false" outlineLevel="0" collapsed="false">
      <c r="A1631" s="0" t="n">
        <f aca="false">SUM(M$23:M1631)</f>
        <v>8.1306825810132</v>
      </c>
      <c r="B1631" s="0" t="n">
        <f aca="false">C1631*3600/1609.344</f>
        <v>67.6633595713788</v>
      </c>
      <c r="C1631" s="0" t="n">
        <f aca="false">G1631</f>
        <v>30.2482282627892</v>
      </c>
      <c r="D1631" s="0" t="n">
        <f aca="false">(C1631+C1630)/2</f>
        <v>30.2492257490505</v>
      </c>
      <c r="E1631" s="0" t="n">
        <f aca="false">F1631*$F$9</f>
        <v>7.60127424012217</v>
      </c>
      <c r="F1631" s="0" t="n">
        <f aca="false">(C1630-C1631)/0.5</f>
        <v>0.00398994504518413</v>
      </c>
      <c r="G1631" s="0" t="n">
        <f aca="false">G1630-L1630</f>
        <v>30.2482282627892</v>
      </c>
      <c r="H1631" s="0" t="n">
        <f aca="false">G1631*G1631</f>
        <v>914.955313037799</v>
      </c>
      <c r="I1631" s="0" t="n">
        <f aca="false">1000*COUNT(Q$24:Q1631)/N$16</f>
        <v>258.770518184744</v>
      </c>
      <c r="J1631" s="0" t="n">
        <f aca="false">$F$22*H1631+$E$22*G1631+$D$22</f>
        <v>714.325165739392</v>
      </c>
      <c r="K1631" s="0" t="n">
        <f aca="false">J1631/$F$9</f>
        <v>0.374952681045015</v>
      </c>
      <c r="L1631" s="0" t="n">
        <f aca="false">K1631*M1631</f>
        <v>0.001994919643826</v>
      </c>
      <c r="M1631" s="0" t="n">
        <f aca="false">N1631</f>
        <v>0.00532045707278593</v>
      </c>
      <c r="N1631" s="0" t="n">
        <f aca="false">3600/(B1631*N$15)</f>
        <v>0.00532045707278593</v>
      </c>
      <c r="O1631" s="0" t="n">
        <f aca="false">ROUND(A1631*P$13,0)</f>
        <v>2032671</v>
      </c>
      <c r="P1631" s="0" t="n">
        <f aca="false">O1631-O1630</f>
        <v>1330</v>
      </c>
      <c r="Q1631" s="0" t="n">
        <f aca="false">F$9*(Q$23-P$13*1000/(P1631*N$16))*P$13/SUM(P$24:P1631)</f>
        <v>768.295154263053</v>
      </c>
      <c r="R1631" s="0" t="n">
        <f aca="false">F$9*((Q$23^2 - (P$13*1000/(P1631*N$16))^2)/2)/(1000*COUNT(Q$24:Q1631)/N$16)</f>
        <v>769.325831890551</v>
      </c>
    </row>
    <row r="1632" customFormat="false" ht="13.8" hidden="false" customHeight="false" outlineLevel="0" collapsed="false">
      <c r="A1632" s="0" t="n">
        <f aca="false">SUM(M$23:M1632)</f>
        <v>8.13600338900189</v>
      </c>
      <c r="B1632" s="0" t="n">
        <f aca="false">C1632*3600/1609.344</f>
        <v>67.6588970632278</v>
      </c>
      <c r="C1632" s="0" t="n">
        <f aca="false">G1632</f>
        <v>30.2462333431454</v>
      </c>
      <c r="D1632" s="0" t="n">
        <f aca="false">(C1632+C1631)/2</f>
        <v>30.2472308029673</v>
      </c>
      <c r="E1632" s="0" t="n">
        <f aca="false">F1632*$F$9</f>
        <v>7.60107276066031</v>
      </c>
      <c r="F1632" s="0" t="n">
        <f aca="false">(C1631-C1632)/0.5</f>
        <v>0.00398983928765517</v>
      </c>
      <c r="G1632" s="0" t="n">
        <f aca="false">G1631-L1631</f>
        <v>30.2462333431454</v>
      </c>
      <c r="H1632" s="0" t="n">
        <f aca="false">G1632*G1632</f>
        <v>914.834631447998</v>
      </c>
      <c r="I1632" s="0" t="n">
        <f aca="false">1000*COUNT(Q$24:Q1632)/N$16</f>
        <v>258.931445123914</v>
      </c>
      <c r="J1632" s="0" t="n">
        <f aca="false">$F$22*H1632+$E$22*G1632+$D$22</f>
        <v>714.25912353998</v>
      </c>
      <c r="K1632" s="0" t="n">
        <f aca="false">J1632/$F$9</f>
        <v>0.374918015180057</v>
      </c>
      <c r="L1632" s="0" t="n">
        <f aca="false">K1632*M1632</f>
        <v>0.00199486677027397</v>
      </c>
      <c r="M1632" s="0" t="n">
        <f aca="false">N1632</f>
        <v>0.00532080798869034</v>
      </c>
      <c r="N1632" s="0" t="n">
        <f aca="false">3600/(B1632*N$15)</f>
        <v>0.00532080798869034</v>
      </c>
      <c r="O1632" s="0" t="n">
        <f aca="false">ROUND(A1632*P$13,0)</f>
        <v>2034001</v>
      </c>
      <c r="P1632" s="0" t="n">
        <f aca="false">O1632-O1631</f>
        <v>1330</v>
      </c>
      <c r="Q1632" s="0" t="n">
        <f aca="false">F$9*(Q$23-P$13*1000/(P1632*N$16))*P$13/SUM(P$24:P1632)</f>
        <v>767.79248206092</v>
      </c>
      <c r="R1632" s="0" t="n">
        <f aca="false">F$9*((Q$23^2 - (P$13*1000/(P1632*N$16))^2)/2)/(1000*COUNT(Q$24:Q1632)/N$16)</f>
        <v>768.847692778126</v>
      </c>
    </row>
    <row r="1633" customFormat="false" ht="13.8" hidden="false" customHeight="false" outlineLevel="0" collapsed="false">
      <c r="A1633" s="0" t="n">
        <f aca="false">SUM(M$23:M1633)</f>
        <v>8.14132454794348</v>
      </c>
      <c r="B1633" s="0" t="n">
        <f aca="false">C1633*3600/1609.344</f>
        <v>67.6544346733516</v>
      </c>
      <c r="C1633" s="0" t="n">
        <f aca="false">G1633</f>
        <v>30.2442384763751</v>
      </c>
      <c r="D1633" s="0" t="n">
        <f aca="false">(C1633+C1632)/2</f>
        <v>30.2452359097602</v>
      </c>
      <c r="E1633" s="0" t="n">
        <f aca="false">F1633*$F$9</f>
        <v>7.60087130105665</v>
      </c>
      <c r="F1633" s="0" t="n">
        <f aca="false">(C1632-C1633)/0.5</f>
        <v>0.00398973354054988</v>
      </c>
      <c r="G1633" s="0" t="n">
        <f aca="false">G1632-L1632</f>
        <v>30.2442384763751</v>
      </c>
      <c r="H1633" s="0" t="n">
        <f aca="false">G1633*G1633</f>
        <v>914.713961015847</v>
      </c>
      <c r="I1633" s="0" t="n">
        <f aca="false">1000*COUNT(Q$24:Q1633)/N$16</f>
        <v>259.092372063083</v>
      </c>
      <c r="J1633" s="0" t="n">
        <f aca="false">$F$22*H1633+$E$22*G1633+$D$22</f>
        <v>714.19308695297</v>
      </c>
      <c r="K1633" s="0" t="n">
        <f aca="false">J1633/$F$9</f>
        <v>0.374883352261076</v>
      </c>
      <c r="L1633" s="0" t="n">
        <f aca="false">K1633*M1633</f>
        <v>0.00199481390193548</v>
      </c>
      <c r="M1633" s="0" t="n">
        <f aca="false">N1633</f>
        <v>0.00532115894158525</v>
      </c>
      <c r="N1633" s="0" t="n">
        <f aca="false">3600/(B1633*N$15)</f>
        <v>0.00532115894158525</v>
      </c>
      <c r="O1633" s="0" t="n">
        <f aca="false">ROUND(A1633*P$13,0)</f>
        <v>2035331</v>
      </c>
      <c r="P1633" s="0" t="n">
        <f aca="false">O1633-O1632</f>
        <v>1330</v>
      </c>
      <c r="Q1633" s="0" t="n">
        <f aca="false">F$9*(Q$23-P$13*1000/(P1633*N$16))*P$13/SUM(P$24:P1633)</f>
        <v>767.290467195043</v>
      </c>
      <c r="R1633" s="0" t="n">
        <f aca="false">F$9*((Q$23^2 - (P$13*1000/(P1633*N$16))^2)/2)/(1000*COUNT(Q$24:Q1633)/N$16)</f>
        <v>768.370147627333</v>
      </c>
    </row>
    <row r="1634" customFormat="false" ht="13.8" hidden="false" customHeight="false" outlineLevel="0" collapsed="false">
      <c r="A1634" s="0" t="n">
        <f aca="false">SUM(M$23:M1634)</f>
        <v>8.14664605787496</v>
      </c>
      <c r="B1634" s="0" t="n">
        <f aca="false">C1634*3600/1609.344</f>
        <v>67.6499724017384</v>
      </c>
      <c r="C1634" s="0" t="n">
        <f aca="false">G1634</f>
        <v>30.2422436624732</v>
      </c>
      <c r="D1634" s="0" t="n">
        <f aca="false">(C1634+C1633)/2</f>
        <v>30.2432410694241</v>
      </c>
      <c r="E1634" s="0" t="n">
        <f aca="false">F1634*$F$9</f>
        <v>7.60066986131118</v>
      </c>
      <c r="F1634" s="0" t="n">
        <f aca="false">(C1633-C1634)/0.5</f>
        <v>0.00398962780386825</v>
      </c>
      <c r="G1634" s="0" t="n">
        <f aca="false">G1633-L1633</f>
        <v>30.2422436624732</v>
      </c>
      <c r="H1634" s="0" t="n">
        <f aca="false">G1634*G1634</f>
        <v>914.593301740398</v>
      </c>
      <c r="I1634" s="0" t="n">
        <f aca="false">1000*COUNT(Q$24:Q1634)/N$16</f>
        <v>259.253299002253</v>
      </c>
      <c r="J1634" s="0" t="n">
        <f aca="false">$F$22*H1634+$E$22*G1634+$D$22</f>
        <v>714.127055977883</v>
      </c>
      <c r="K1634" s="0" t="n">
        <f aca="false">J1634/$F$9</f>
        <v>0.374848692287819</v>
      </c>
      <c r="L1634" s="0" t="n">
        <f aca="false">K1634*M1634</f>
        <v>0.00199476103881082</v>
      </c>
      <c r="M1634" s="0" t="n">
        <f aca="false">N1634</f>
        <v>0.00532150993147706</v>
      </c>
      <c r="N1634" s="0" t="n">
        <f aca="false">3600/(B1634*N$15)</f>
        <v>0.00532150993147706</v>
      </c>
      <c r="O1634" s="0" t="n">
        <f aca="false">ROUND(A1634*P$13,0)</f>
        <v>2036662</v>
      </c>
      <c r="P1634" s="0" t="n">
        <f aca="false">O1634-O1633</f>
        <v>1331</v>
      </c>
      <c r="Q1634" s="0" t="n">
        <f aca="false">F$9*(Q$23-P$13*1000/(P1634*N$16))*P$13/SUM(P$24:P1634)</f>
        <v>772.106575261206</v>
      </c>
      <c r="R1634" s="0" t="n">
        <f aca="false">F$9*((Q$23^2 - (P$13*1000/(P1634*N$16))^2)/2)/(1000*COUNT(Q$24:Q1634)/N$16)</f>
        <v>772.943158392359</v>
      </c>
    </row>
    <row r="1635" customFormat="false" ht="13.8" hidden="false" customHeight="false" outlineLevel="0" collapsed="false">
      <c r="A1635" s="0" t="n">
        <f aca="false">SUM(M$23:M1635)</f>
        <v>8.15196791883333</v>
      </c>
      <c r="B1635" s="0" t="n">
        <f aca="false">C1635*3600/1609.344</f>
        <v>67.6455102483767</v>
      </c>
      <c r="C1635" s="0" t="n">
        <f aca="false">G1635</f>
        <v>30.2402489014343</v>
      </c>
      <c r="D1635" s="0" t="n">
        <f aca="false">(C1635+C1634)/2</f>
        <v>30.2412462819537</v>
      </c>
      <c r="E1635" s="0" t="n">
        <f aca="false">F1635*$F$9</f>
        <v>7.60046844145098</v>
      </c>
      <c r="F1635" s="0" t="n">
        <f aca="false">(C1634-C1635)/0.5</f>
        <v>0.00398952207762449</v>
      </c>
      <c r="G1635" s="0" t="n">
        <f aca="false">G1634-L1634</f>
        <v>30.2402489014343</v>
      </c>
      <c r="H1635" s="0" t="n">
        <f aca="false">G1635*G1635</f>
        <v>914.472653620701</v>
      </c>
      <c r="I1635" s="0" t="n">
        <f aca="false">1000*COUNT(Q$24:Q1635)/N$16</f>
        <v>259.414225941423</v>
      </c>
      <c r="J1635" s="0" t="n">
        <f aca="false">$F$22*H1635+$E$22*G1635+$D$22</f>
        <v>714.061030614238</v>
      </c>
      <c r="K1635" s="0" t="n">
        <f aca="false">J1635/$F$9</f>
        <v>0.374814035260035</v>
      </c>
      <c r="L1635" s="0" t="n">
        <f aca="false">K1635*M1635</f>
        <v>0.00199470818090031</v>
      </c>
      <c r="M1635" s="0" t="n">
        <f aca="false">N1635</f>
        <v>0.00532186095837216</v>
      </c>
      <c r="N1635" s="0" t="n">
        <f aca="false">3600/(B1635*N$15)</f>
        <v>0.00532186095837216</v>
      </c>
      <c r="O1635" s="0" t="n">
        <f aca="false">ROUND(A1635*P$13,0)</f>
        <v>2037992</v>
      </c>
      <c r="P1635" s="0" t="n">
        <f aca="false">O1635-O1634</f>
        <v>1330</v>
      </c>
      <c r="Q1635" s="0" t="n">
        <f aca="false">F$9*(Q$23-P$13*1000/(P1635*N$16))*P$13/SUM(P$24:P1635)</f>
        <v>766.288028098068</v>
      </c>
      <c r="R1635" s="0" t="n">
        <f aca="false">F$9*((Q$23^2 - (P$13*1000/(P1635*N$16))^2)/2)/(1000*COUNT(Q$24:Q1635)/N$16)</f>
        <v>767.416834789085</v>
      </c>
    </row>
    <row r="1636" customFormat="false" ht="13.8" hidden="false" customHeight="false" outlineLevel="0" collapsed="false">
      <c r="A1636" s="0" t="n">
        <f aca="false">SUM(M$23:M1636)</f>
        <v>8.15729013085561</v>
      </c>
      <c r="B1636" s="0" t="n">
        <f aca="false">C1636*3600/1609.344</f>
        <v>67.6410482132548</v>
      </c>
      <c r="C1636" s="0" t="n">
        <f aca="false">G1636</f>
        <v>30.2382541932534</v>
      </c>
      <c r="D1636" s="0" t="n">
        <f aca="false">(C1636+C1635)/2</f>
        <v>30.2392515473439</v>
      </c>
      <c r="E1636" s="0" t="n">
        <f aca="false">F1636*$F$9</f>
        <v>7.60026704143545</v>
      </c>
      <c r="F1636" s="0" t="n">
        <f aca="false">(C1635-C1636)/0.5</f>
        <v>0.00398941636179728</v>
      </c>
      <c r="G1636" s="0" t="n">
        <f aca="false">G1635-L1635</f>
        <v>30.2382541932534</v>
      </c>
      <c r="H1636" s="0" t="n">
        <f aca="false">G1636*G1636</f>
        <v>914.352016655809</v>
      </c>
      <c r="I1636" s="0" t="n">
        <f aca="false">1000*COUNT(Q$24:Q1636)/N$16</f>
        <v>259.575152880592</v>
      </c>
      <c r="J1636" s="0" t="n">
        <f aca="false">$F$22*H1636+$E$22*G1636+$D$22</f>
        <v>713.995010861555</v>
      </c>
      <c r="K1636" s="0" t="n">
        <f aca="false">J1636/$F$9</f>
        <v>0.374779381177473</v>
      </c>
      <c r="L1636" s="0" t="n">
        <f aca="false">K1636*M1636</f>
        <v>0.00199465532820426</v>
      </c>
      <c r="M1636" s="0" t="n">
        <f aca="false">N1636</f>
        <v>0.00532221202227695</v>
      </c>
      <c r="N1636" s="0" t="n">
        <f aca="false">3600/(B1636*N$15)</f>
        <v>0.00532221202227695</v>
      </c>
      <c r="O1636" s="0" t="n">
        <f aca="false">ROUND(A1636*P$13,0)</f>
        <v>2039323</v>
      </c>
      <c r="P1636" s="0" t="n">
        <f aca="false">O1636-O1635</f>
        <v>1331</v>
      </c>
      <c r="Q1636" s="0" t="n">
        <f aca="false">F$9*(Q$23-P$13*1000/(P1636*N$16))*P$13/SUM(P$24:P1636)</f>
        <v>771.098502835366</v>
      </c>
      <c r="R1636" s="0" t="n">
        <f aca="false">F$9*((Q$23^2 - (P$13*1000/(P1636*N$16))^2)/2)/(1000*COUNT(Q$24:Q1636)/N$16)</f>
        <v>771.984766379473</v>
      </c>
    </row>
    <row r="1637" customFormat="false" ht="13.8" hidden="false" customHeight="false" outlineLevel="0" collapsed="false">
      <c r="A1637" s="0" t="n">
        <f aca="false">SUM(M$23:M1637)</f>
        <v>8.1626126939788</v>
      </c>
      <c r="B1637" s="0" t="n">
        <f aca="false">C1637*3600/1609.344</f>
        <v>67.636586296361</v>
      </c>
      <c r="C1637" s="0" t="n">
        <f aca="false">G1637</f>
        <v>30.2362595379252</v>
      </c>
      <c r="D1637" s="0" t="n">
        <f aca="false">(C1637+C1636)/2</f>
        <v>30.2372568655893</v>
      </c>
      <c r="E1637" s="0" t="n">
        <f aca="false">F1637*$F$9</f>
        <v>7.60006566130518</v>
      </c>
      <c r="F1637" s="0" t="n">
        <f aca="false">(C1636-C1637)/0.5</f>
        <v>0.00398931065640795</v>
      </c>
      <c r="G1637" s="0" t="n">
        <f aca="false">G1636-L1636</f>
        <v>30.2362595379252</v>
      </c>
      <c r="H1637" s="0" t="n">
        <f aca="false">G1637*G1637</f>
        <v>914.231390844775</v>
      </c>
      <c r="I1637" s="0" t="n">
        <f aca="false">1000*COUNT(Q$24:Q1637)/N$16</f>
        <v>259.736079819762</v>
      </c>
      <c r="J1637" s="0" t="n">
        <f aca="false">$F$22*H1637+$E$22*G1637+$D$22</f>
        <v>713.928996719356</v>
      </c>
      <c r="K1637" s="0" t="n">
        <f aca="false">J1637/$F$9</f>
        <v>0.374744730039879</v>
      </c>
      <c r="L1637" s="0" t="n">
        <f aca="false">K1637*M1637</f>
        <v>0.00199460248072299</v>
      </c>
      <c r="M1637" s="0" t="n">
        <f aca="false">N1637</f>
        <v>0.00532256312319784</v>
      </c>
      <c r="N1637" s="0" t="n">
        <f aca="false">3600/(B1637*N$15)</f>
        <v>0.00532256312319784</v>
      </c>
      <c r="O1637" s="0" t="n">
        <f aca="false">ROUND(A1637*P$13,0)</f>
        <v>2040653</v>
      </c>
      <c r="P1637" s="0" t="n">
        <f aca="false">O1637-O1636</f>
        <v>1330</v>
      </c>
      <c r="Q1637" s="0" t="n">
        <f aca="false">F$9*(Q$23-P$13*1000/(P1637*N$16))*P$13/SUM(P$24:P1637)</f>
        <v>765.288204889213</v>
      </c>
      <c r="R1637" s="0" t="n">
        <f aca="false">F$9*((Q$23^2 - (P$13*1000/(P1637*N$16))^2)/2)/(1000*COUNT(Q$24:Q1637)/N$16)</f>
        <v>766.465884560103</v>
      </c>
    </row>
    <row r="1638" customFormat="false" ht="13.8" hidden="false" customHeight="false" outlineLevel="0" collapsed="false">
      <c r="A1638" s="0" t="n">
        <f aca="false">SUM(M$23:M1638)</f>
        <v>8.16793560823994</v>
      </c>
      <c r="B1638" s="0" t="n">
        <f aca="false">C1638*3600/1609.344</f>
        <v>67.6321244976837</v>
      </c>
      <c r="C1638" s="0" t="n">
        <f aca="false">G1638</f>
        <v>30.2342649354445</v>
      </c>
      <c r="D1638" s="0" t="n">
        <f aca="false">(C1638+C1637)/2</f>
        <v>30.2352622366849</v>
      </c>
      <c r="E1638" s="0" t="n">
        <f aca="false">F1638*$F$9</f>
        <v>7.59986430104664</v>
      </c>
      <c r="F1638" s="0" t="n">
        <f aca="false">(C1637-C1638)/0.5</f>
        <v>0.00398920496144939</v>
      </c>
      <c r="G1638" s="0" t="n">
        <f aca="false">G1637-L1637</f>
        <v>30.2342649354445</v>
      </c>
      <c r="H1638" s="0" t="n">
        <f aca="false">G1638*G1638</f>
        <v>914.11077618665</v>
      </c>
      <c r="I1638" s="0" t="n">
        <f aca="false">1000*COUNT(Q$24:Q1638)/N$16</f>
        <v>259.897006758931</v>
      </c>
      <c r="J1638" s="0" t="n">
        <f aca="false">$F$22*H1638+$E$22*G1638+$D$22</f>
        <v>713.862988187161</v>
      </c>
      <c r="K1638" s="0" t="n">
        <f aca="false">J1638/$F$9</f>
        <v>0.374710081847004</v>
      </c>
      <c r="L1638" s="0" t="n">
        <f aca="false">K1638*M1638</f>
        <v>0.00199454963845682</v>
      </c>
      <c r="M1638" s="0" t="n">
        <f aca="false">N1638</f>
        <v>0.00532291426114124</v>
      </c>
      <c r="N1638" s="0" t="n">
        <f aca="false">3600/(B1638*N$15)</f>
        <v>0.00532291426114124</v>
      </c>
      <c r="O1638" s="0" t="n">
        <f aca="false">ROUND(A1638*P$13,0)</f>
        <v>2041984</v>
      </c>
      <c r="P1638" s="0" t="n">
        <f aca="false">O1638-O1637</f>
        <v>1331</v>
      </c>
      <c r="Q1638" s="0" t="n">
        <f aca="false">F$9*(Q$23-P$13*1000/(P1638*N$16))*P$13/SUM(P$24:P1638)</f>
        <v>770.093059282278</v>
      </c>
      <c r="R1638" s="0" t="n">
        <f aca="false">F$9*((Q$23^2 - (P$13*1000/(P1638*N$16))^2)/2)/(1000*COUNT(Q$24:Q1638)/N$16)</f>
        <v>771.028748092935</v>
      </c>
    </row>
    <row r="1639" customFormat="false" ht="13.8" hidden="false" customHeight="false" outlineLevel="0" collapsed="false">
      <c r="A1639" s="0" t="n">
        <f aca="false">SUM(M$23:M1639)</f>
        <v>8.17325887367606</v>
      </c>
      <c r="B1639" s="0" t="n">
        <f aca="false">C1639*3600/1609.344</f>
        <v>67.6276628172111</v>
      </c>
      <c r="C1639" s="0" t="n">
        <f aca="false">G1639</f>
        <v>30.2322703858061</v>
      </c>
      <c r="D1639" s="0" t="n">
        <f aca="false">(C1639+C1638)/2</f>
        <v>30.2332676606253</v>
      </c>
      <c r="E1639" s="0" t="n">
        <f aca="false">F1639*$F$9</f>
        <v>7.59966296064631</v>
      </c>
      <c r="F1639" s="0" t="n">
        <f aca="false">(C1638-C1639)/0.5</f>
        <v>0.00398909927691449</v>
      </c>
      <c r="G1639" s="0" t="n">
        <f aca="false">G1638-L1638</f>
        <v>30.2322703858061</v>
      </c>
      <c r="H1639" s="0" t="n">
        <f aca="false">G1639*G1639</f>
        <v>913.990172680486</v>
      </c>
      <c r="I1639" s="0" t="n">
        <f aca="false">1000*COUNT(Q$24:Q1639)/N$16</f>
        <v>260.057933698101</v>
      </c>
      <c r="J1639" s="0" t="n">
        <f aca="false">$F$22*H1639+$E$22*G1639+$D$22</f>
        <v>713.79698526449</v>
      </c>
      <c r="K1639" s="0" t="n">
        <f aca="false">J1639/$F$9</f>
        <v>0.374675436598594</v>
      </c>
      <c r="L1639" s="0" t="n">
        <f aca="false">K1639*M1639</f>
        <v>0.00199449680140604</v>
      </c>
      <c r="M1639" s="0" t="n">
        <f aca="false">N1639</f>
        <v>0.00532326543611353</v>
      </c>
      <c r="N1639" s="0" t="n">
        <f aca="false">3600/(B1639*N$15)</f>
        <v>0.00532326543611353</v>
      </c>
      <c r="O1639" s="0" t="n">
        <f aca="false">ROUND(A1639*P$13,0)</f>
        <v>2043315</v>
      </c>
      <c r="P1639" s="0" t="n">
        <f aca="false">O1639-O1638</f>
        <v>1331</v>
      </c>
      <c r="Q1639" s="0" t="n">
        <f aca="false">F$9*(Q$23-P$13*1000/(P1639*N$16))*P$13/SUM(P$24:P1639)</f>
        <v>769.591131691567</v>
      </c>
      <c r="R1639" s="0" t="n">
        <f aca="false">F$9*((Q$23^2 - (P$13*1000/(P1639*N$16))^2)/2)/(1000*COUNT(Q$24:Q1639)/N$16)</f>
        <v>770.551626342878</v>
      </c>
    </row>
    <row r="1640" customFormat="false" ht="13.8" hidden="false" customHeight="false" outlineLevel="0" collapsed="false">
      <c r="A1640" s="0" t="n">
        <f aca="false">SUM(M$23:M1640)</f>
        <v>8.17858249032418</v>
      </c>
      <c r="B1640" s="0" t="n">
        <f aca="false">C1640*3600/1609.344</f>
        <v>67.6232012549317</v>
      </c>
      <c r="C1640" s="0" t="n">
        <f aca="false">G1640</f>
        <v>30.2302758890047</v>
      </c>
      <c r="D1640" s="0" t="n">
        <f aca="false">(C1640+C1639)/2</f>
        <v>30.2312731374054</v>
      </c>
      <c r="E1640" s="0" t="n">
        <f aca="false">F1640*$F$9</f>
        <v>7.5994616401177</v>
      </c>
      <c r="F1640" s="0" t="n">
        <f aca="false">(C1639-C1640)/0.5</f>
        <v>0.00398899360281035</v>
      </c>
      <c r="G1640" s="0" t="n">
        <f aca="false">G1639-L1639</f>
        <v>30.2302758890047</v>
      </c>
      <c r="H1640" s="0" t="n">
        <f aca="false">G1640*G1640</f>
        <v>913.869580325336</v>
      </c>
      <c r="I1640" s="0" t="n">
        <f aca="false">1000*COUNT(Q$24:Q1640)/N$16</f>
        <v>260.218860637271</v>
      </c>
      <c r="J1640" s="0" t="n">
        <f aca="false">$F$22*H1640+$E$22*G1640+$D$22</f>
        <v>713.730987950865</v>
      </c>
      <c r="K1640" s="0" t="n">
        <f aca="false">J1640/$F$9</f>
        <v>0.374640794294399</v>
      </c>
      <c r="L1640" s="0" t="n">
        <f aca="false">K1640*M1640</f>
        <v>0.00199444396957099</v>
      </c>
      <c r="M1640" s="0" t="n">
        <f aca="false">N1640</f>
        <v>0.00532361664812113</v>
      </c>
      <c r="N1640" s="0" t="n">
        <f aca="false">3600/(B1640*N$15)</f>
        <v>0.00532361664812113</v>
      </c>
      <c r="O1640" s="0" t="n">
        <f aca="false">ROUND(A1640*P$13,0)</f>
        <v>2044646</v>
      </c>
      <c r="P1640" s="0" t="n">
        <f aca="false">O1640-O1639</f>
        <v>1331</v>
      </c>
      <c r="Q1640" s="0" t="n">
        <f aca="false">F$9*(Q$23-P$13*1000/(P1640*N$16))*P$13/SUM(P$24:P1640)</f>
        <v>769.08985796264</v>
      </c>
      <c r="R1640" s="0" t="n">
        <f aca="false">F$9*((Q$23^2 - (P$13*1000/(P1640*N$16))^2)/2)/(1000*COUNT(Q$24:Q1640)/N$16)</f>
        <v>770.075094724855</v>
      </c>
    </row>
    <row r="1641" customFormat="false" ht="13.8" hidden="false" customHeight="false" outlineLevel="0" collapsed="false">
      <c r="A1641" s="0" t="n">
        <f aca="false">SUM(M$23:M1641)</f>
        <v>8.18390645822135</v>
      </c>
      <c r="B1641" s="0" t="n">
        <f aca="false">C1641*3600/1609.344</f>
        <v>67.6187398108337</v>
      </c>
      <c r="C1641" s="0" t="n">
        <f aca="false">G1641</f>
        <v>30.2282814450351</v>
      </c>
      <c r="D1641" s="0" t="n">
        <f aca="false">(C1641+C1640)/2</f>
        <v>30.2292786670199</v>
      </c>
      <c r="E1641" s="0" t="n">
        <f aca="false">F1641*$F$9</f>
        <v>7.59926033947437</v>
      </c>
      <c r="F1641" s="0" t="n">
        <f aca="false">(C1640-C1641)/0.5</f>
        <v>0.00398888793914409</v>
      </c>
      <c r="G1641" s="0" t="n">
        <f aca="false">G1640-L1640</f>
        <v>30.2282814450351</v>
      </c>
      <c r="H1641" s="0" t="n">
        <f aca="false">G1641*G1641</f>
        <v>913.748999120252</v>
      </c>
      <c r="I1641" s="0" t="n">
        <f aca="false">1000*COUNT(Q$24:Q1641)/N$16</f>
        <v>260.37978757644</v>
      </c>
      <c r="J1641" s="0" t="n">
        <f aca="false">$F$22*H1641+$E$22*G1641+$D$22</f>
        <v>713.664996245804</v>
      </c>
      <c r="K1641" s="0" t="n">
        <f aca="false">J1641/$F$9</f>
        <v>0.374606154934167</v>
      </c>
      <c r="L1641" s="0" t="n">
        <f aca="false">K1641*M1641</f>
        <v>0.00199439114295196</v>
      </c>
      <c r="M1641" s="0" t="n">
        <f aca="false">N1641</f>
        <v>0.00532396789717045</v>
      </c>
      <c r="N1641" s="0" t="n">
        <f aca="false">3600/(B1641*N$15)</f>
        <v>0.00532396789717045</v>
      </c>
      <c r="O1641" s="0" t="n">
        <f aca="false">ROUND(A1641*P$13,0)</f>
        <v>2045977</v>
      </c>
      <c r="P1641" s="0" t="n">
        <f aca="false">O1641-O1640</f>
        <v>1331</v>
      </c>
      <c r="Q1641" s="0" t="n">
        <f aca="false">F$9*(Q$23-P$13*1000/(P1641*N$16))*P$13/SUM(P$24:P1641)</f>
        <v>768.589236818648</v>
      </c>
      <c r="R1641" s="0" t="n">
        <f aca="false">F$9*((Q$23^2 - (P$13*1000/(P1641*N$16))^2)/2)/(1000*COUNT(Q$24:Q1641)/N$16)</f>
        <v>769.599152144679</v>
      </c>
    </row>
    <row r="1642" customFormat="false" ht="13.8" hidden="false" customHeight="false" outlineLevel="0" collapsed="false">
      <c r="A1642" s="0" t="n">
        <f aca="false">SUM(M$23:M1642)</f>
        <v>8.18923077740462</v>
      </c>
      <c r="B1642" s="0" t="n">
        <f aca="false">C1642*3600/1609.344</f>
        <v>67.6142784849054</v>
      </c>
      <c r="C1642" s="0" t="n">
        <f aca="false">G1642</f>
        <v>30.2262870538921</v>
      </c>
      <c r="D1642" s="0" t="n">
        <f aca="false">(C1642+C1641)/2</f>
        <v>30.2272842494636</v>
      </c>
      <c r="E1642" s="0" t="n">
        <f aca="false">F1642*$F$9</f>
        <v>7.59905905868923</v>
      </c>
      <c r="F1642" s="0" t="n">
        <f aca="false">(C1641-C1642)/0.5</f>
        <v>0.00398878228590149</v>
      </c>
      <c r="G1642" s="0" t="n">
        <f aca="false">G1641-L1641</f>
        <v>30.2262870538921</v>
      </c>
      <c r="H1642" s="0" t="n">
        <f aca="false">G1642*G1642</f>
        <v>913.628429064287</v>
      </c>
      <c r="I1642" s="0" t="n">
        <f aca="false">1000*COUNT(Q$24:Q1642)/N$16</f>
        <v>260.54071451561</v>
      </c>
      <c r="J1642" s="0" t="n">
        <f aca="false">$F$22*H1642+$E$22*G1642+$D$22</f>
        <v>713.59901014883</v>
      </c>
      <c r="K1642" s="0" t="n">
        <f aca="false">J1642/$F$9</f>
        <v>0.374571518517646</v>
      </c>
      <c r="L1642" s="0" t="n">
        <f aca="false">K1642*M1642</f>
        <v>0.00199433832154929</v>
      </c>
      <c r="M1642" s="0" t="n">
        <f aca="false">N1642</f>
        <v>0.0053243191832679</v>
      </c>
      <c r="N1642" s="0" t="n">
        <f aca="false">3600/(B1642*N$15)</f>
        <v>0.0053243191832679</v>
      </c>
      <c r="O1642" s="0" t="n">
        <f aca="false">ROUND(A1642*P$13,0)</f>
        <v>2047308</v>
      </c>
      <c r="P1642" s="0" t="n">
        <f aca="false">O1642-O1641</f>
        <v>1331</v>
      </c>
      <c r="Q1642" s="0" t="n">
        <f aca="false">F$9*(Q$23-P$13*1000/(P1642*N$16))*P$13/SUM(P$24:P1642)</f>
        <v>768.089266986065</v>
      </c>
      <c r="R1642" s="0" t="n">
        <f aca="false">F$9*((Q$23^2 - (P$13*1000/(P1642*N$16))^2)/2)/(1000*COUNT(Q$24:Q1642)/N$16)</f>
        <v>769.123797510865</v>
      </c>
    </row>
    <row r="1643" customFormat="false" ht="13.8" hidden="false" customHeight="false" outlineLevel="0" collapsed="false">
      <c r="A1643" s="0" t="n">
        <f aca="false">SUM(M$23:M1643)</f>
        <v>8.19455544791104</v>
      </c>
      <c r="B1643" s="0" t="n">
        <f aca="false">C1643*3600/1609.344</f>
        <v>67.6098172771353</v>
      </c>
      <c r="C1643" s="0" t="n">
        <f aca="false">G1643</f>
        <v>30.2242927155706</v>
      </c>
      <c r="D1643" s="0" t="n">
        <f aca="false">(C1643+C1642)/2</f>
        <v>30.2252898847314</v>
      </c>
      <c r="E1643" s="0" t="n">
        <f aca="false">F1643*$F$9</f>
        <v>7.59885779778936</v>
      </c>
      <c r="F1643" s="0" t="n">
        <f aca="false">(C1642-C1643)/0.5</f>
        <v>0.00398867664309677</v>
      </c>
      <c r="G1643" s="0" t="n">
        <f aca="false">G1642-L1642</f>
        <v>30.2242927155706</v>
      </c>
      <c r="H1643" s="0" t="n">
        <f aca="false">G1643*G1643</f>
        <v>913.507870156493</v>
      </c>
      <c r="I1643" s="0" t="n">
        <f aca="false">1000*COUNT(Q$24:Q1643)/N$16</f>
        <v>260.701641454779</v>
      </c>
      <c r="J1643" s="0" t="n">
        <f aca="false">$F$22*H1643+$E$22*G1643+$D$22</f>
        <v>713.533029659463</v>
      </c>
      <c r="K1643" s="0" t="n">
        <f aca="false">J1643/$F$9</f>
        <v>0.374536885044584</v>
      </c>
      <c r="L1643" s="0" t="n">
        <f aca="false">K1643*M1643</f>
        <v>0.00199428550536327</v>
      </c>
      <c r="M1643" s="0" t="n">
        <f aca="false">N1643</f>
        <v>0.00532467050641988</v>
      </c>
      <c r="N1643" s="0" t="n">
        <f aca="false">3600/(B1643*N$15)</f>
        <v>0.00532467050641988</v>
      </c>
      <c r="O1643" s="0" t="n">
        <f aca="false">ROUND(A1643*P$13,0)</f>
        <v>2048639</v>
      </c>
      <c r="P1643" s="0" t="n">
        <f aca="false">O1643-O1642</f>
        <v>1331</v>
      </c>
      <c r="Q1643" s="0" t="n">
        <f aca="false">F$9*(Q$23-P$13*1000/(P1643*N$16))*P$13/SUM(P$24:P1643)</f>
        <v>767.589947194678</v>
      </c>
      <c r="R1643" s="0" t="n">
        <f aca="false">F$9*((Q$23^2 - (P$13*1000/(P1643*N$16))^2)/2)/(1000*COUNT(Q$24:Q1643)/N$16)</f>
        <v>768.649029734624</v>
      </c>
    </row>
    <row r="1644" customFormat="false" ht="13.8" hidden="false" customHeight="false" outlineLevel="0" collapsed="false">
      <c r="A1644" s="0" t="n">
        <f aca="false">SUM(M$23:M1644)</f>
        <v>8.19988046977767</v>
      </c>
      <c r="B1644" s="0" t="n">
        <f aca="false">C1644*3600/1609.344</f>
        <v>67.6053561875117</v>
      </c>
      <c r="C1644" s="0" t="n">
        <f aca="false">G1644</f>
        <v>30.2222984300652</v>
      </c>
      <c r="D1644" s="0" t="n">
        <f aca="false">(C1644+C1643)/2</f>
        <v>30.2232955728179</v>
      </c>
      <c r="E1644" s="0" t="n">
        <f aca="false">F1644*$F$9</f>
        <v>7.59865655677476</v>
      </c>
      <c r="F1644" s="0" t="n">
        <f aca="false">(C1643-C1644)/0.5</f>
        <v>0.00398857101072991</v>
      </c>
      <c r="G1644" s="0" t="n">
        <f aca="false">G1643-L1643</f>
        <v>30.2222984300652</v>
      </c>
      <c r="H1644" s="0" t="n">
        <f aca="false">G1644*G1644</f>
        <v>913.387322395922</v>
      </c>
      <c r="I1644" s="0" t="n">
        <f aca="false">1000*COUNT(Q$24:Q1644)/N$16</f>
        <v>260.862568393949</v>
      </c>
      <c r="J1644" s="0" t="n">
        <f aca="false">$F$22*H1644+$E$22*G1644+$D$22</f>
        <v>713.467054777224</v>
      </c>
      <c r="K1644" s="0" t="n">
        <f aca="false">J1644/$F$9</f>
        <v>0.37450225451473</v>
      </c>
      <c r="L1644" s="0" t="n">
        <f aca="false">K1644*M1644</f>
        <v>0.00199423269439423</v>
      </c>
      <c r="M1644" s="0" t="n">
        <f aca="false">N1644</f>
        <v>0.00532502186663282</v>
      </c>
      <c r="N1644" s="0" t="n">
        <f aca="false">3600/(B1644*N$15)</f>
        <v>0.00532502186663282</v>
      </c>
      <c r="O1644" s="0" t="n">
        <f aca="false">ROUND(A1644*P$13,0)</f>
        <v>2049970</v>
      </c>
      <c r="P1644" s="0" t="n">
        <f aca="false">O1644-O1643</f>
        <v>1331</v>
      </c>
      <c r="Q1644" s="0" t="n">
        <f aca="false">F$9*(Q$23-P$13*1000/(P1644*N$16))*P$13/SUM(P$24:P1644)</f>
        <v>767.091276177572</v>
      </c>
      <c r="R1644" s="0" t="n">
        <f aca="false">F$9*((Q$23^2 - (P$13*1000/(P1644*N$16))^2)/2)/(1000*COUNT(Q$24:Q1644)/N$16)</f>
        <v>768.174847729852</v>
      </c>
    </row>
    <row r="1645" customFormat="false" ht="13.8" hidden="false" customHeight="false" outlineLevel="0" collapsed="false">
      <c r="A1645" s="0" t="n">
        <f aca="false">SUM(M$23:M1645)</f>
        <v>8.20520584304158</v>
      </c>
      <c r="B1645" s="0" t="n">
        <f aca="false">C1645*3600/1609.344</f>
        <v>67.6008952160228</v>
      </c>
      <c r="C1645" s="0" t="n">
        <f aca="false">G1645</f>
        <v>30.2203041973708</v>
      </c>
      <c r="D1645" s="0" t="n">
        <f aca="false">(C1645+C1644)/2</f>
        <v>30.221301313718</v>
      </c>
      <c r="E1645" s="0" t="n">
        <f aca="false">F1645*$F$9</f>
        <v>7.59845533561836</v>
      </c>
      <c r="F1645" s="0" t="n">
        <f aca="false">(C1644-C1645)/0.5</f>
        <v>0.00398846538878672</v>
      </c>
      <c r="G1645" s="0" t="n">
        <f aca="false">G1644-L1644</f>
        <v>30.2203041973708</v>
      </c>
      <c r="H1645" s="0" t="n">
        <f aca="false">G1645*G1645</f>
        <v>913.266785781629</v>
      </c>
      <c r="I1645" s="0" t="n">
        <f aca="false">1000*COUNT(Q$24:Q1645)/N$16</f>
        <v>261.023495333119</v>
      </c>
      <c r="J1645" s="0" t="n">
        <f aca="false">$F$22*H1645+$E$22*G1645+$D$22</f>
        <v>713.401085501633</v>
      </c>
      <c r="K1645" s="0" t="n">
        <f aca="false">J1645/$F$9</f>
        <v>0.374467626927833</v>
      </c>
      <c r="L1645" s="0" t="n">
        <f aca="false">K1645*M1645</f>
        <v>0.00199417988864248</v>
      </c>
      <c r="M1645" s="0" t="n">
        <f aca="false">N1645</f>
        <v>0.00532537326391312</v>
      </c>
      <c r="N1645" s="0" t="n">
        <f aca="false">3600/(B1645*N$15)</f>
        <v>0.00532537326391312</v>
      </c>
      <c r="O1645" s="0" t="n">
        <f aca="false">ROUND(A1645*P$13,0)</f>
        <v>2051301</v>
      </c>
      <c r="P1645" s="0" t="n">
        <f aca="false">O1645-O1644</f>
        <v>1331</v>
      </c>
      <c r="Q1645" s="0" t="n">
        <f aca="false">F$9*(Q$23-P$13*1000/(P1645*N$16))*P$13/SUM(P$24:P1645)</f>
        <v>766.593252671124</v>
      </c>
      <c r="R1645" s="0" t="n">
        <f aca="false">F$9*((Q$23^2 - (P$13*1000/(P1645*N$16))^2)/2)/(1000*COUNT(Q$24:Q1645)/N$16)</f>
        <v>767.701250413126</v>
      </c>
    </row>
    <row r="1646" customFormat="false" ht="13.8" hidden="false" customHeight="false" outlineLevel="0" collapsed="false">
      <c r="A1646" s="0" t="n">
        <f aca="false">SUM(M$23:M1646)</f>
        <v>8.21053156773985</v>
      </c>
      <c r="B1646" s="0" t="n">
        <f aca="false">C1646*3600/1609.344</f>
        <v>67.596434362657</v>
      </c>
      <c r="C1646" s="0" t="n">
        <f aca="false">G1646</f>
        <v>30.2183100174822</v>
      </c>
      <c r="D1646" s="0" t="n">
        <f aca="false">(C1646+C1645)/2</f>
        <v>30.2193071074265</v>
      </c>
      <c r="E1646" s="0" t="n">
        <f aca="false">F1646*$F$9</f>
        <v>7.59825413434723</v>
      </c>
      <c r="F1646" s="0" t="n">
        <f aca="false">(C1645-C1646)/0.5</f>
        <v>0.0039883597772814</v>
      </c>
      <c r="G1646" s="0" t="n">
        <f aca="false">G1645-L1645</f>
        <v>30.2183100174822</v>
      </c>
      <c r="H1646" s="0" t="n">
        <f aca="false">G1646*G1646</f>
        <v>913.146260312664</v>
      </c>
      <c r="I1646" s="0" t="n">
        <f aca="false">1000*COUNT(Q$24:Q1646)/N$16</f>
        <v>261.184422272288</v>
      </c>
      <c r="J1646" s="0" t="n">
        <f aca="false">$F$22*H1646+$E$22*G1646+$D$22</f>
        <v>713.335121832211</v>
      </c>
      <c r="K1646" s="0" t="n">
        <f aca="false">J1646/$F$9</f>
        <v>0.374433002283641</v>
      </c>
      <c r="L1646" s="0" t="n">
        <f aca="false">K1646*M1646</f>
        <v>0.00199412708810833</v>
      </c>
      <c r="M1646" s="0" t="n">
        <f aca="false">N1646</f>
        <v>0.0053257246982672</v>
      </c>
      <c r="N1646" s="0" t="n">
        <f aca="false">3600/(B1646*N$15)</f>
        <v>0.0053257246982672</v>
      </c>
      <c r="O1646" s="0" t="n">
        <f aca="false">ROUND(A1646*P$13,0)</f>
        <v>2052633</v>
      </c>
      <c r="P1646" s="0" t="n">
        <f aca="false">O1646-O1645</f>
        <v>1332</v>
      </c>
      <c r="Q1646" s="0" t="n">
        <f aca="false">F$9*(Q$23-P$13*1000/(P1646*N$16))*P$13/SUM(P$24:P1646)</f>
        <v>771.364022031049</v>
      </c>
      <c r="R1646" s="0" t="n">
        <f aca="false">F$9*((Q$23^2 - (P$13*1000/(P1646*N$16))^2)/2)/(1000*COUNT(Q$24:Q1646)/N$16)</f>
        <v>772.229576316899</v>
      </c>
    </row>
    <row r="1647" customFormat="false" ht="13.8" hidden="false" customHeight="false" outlineLevel="0" collapsed="false">
      <c r="A1647" s="0" t="n">
        <f aca="false">SUM(M$23:M1647)</f>
        <v>8.21585764390955</v>
      </c>
      <c r="B1647" s="0" t="n">
        <f aca="false">C1647*3600/1609.344</f>
        <v>67.5919736274026</v>
      </c>
      <c r="C1647" s="0" t="n">
        <f aca="false">G1647</f>
        <v>30.2163158903941</v>
      </c>
      <c r="D1647" s="0" t="n">
        <f aca="false">(C1647+C1646)/2</f>
        <v>30.2173129539381</v>
      </c>
      <c r="E1647" s="0" t="n">
        <f aca="false">F1647*$F$9</f>
        <v>7.59805295296136</v>
      </c>
      <c r="F1647" s="0" t="n">
        <f aca="false">(C1646-C1647)/0.5</f>
        <v>0.00398825417621396</v>
      </c>
      <c r="G1647" s="0" t="n">
        <f aca="false">G1646-L1646</f>
        <v>30.2163158903941</v>
      </c>
      <c r="H1647" s="0" t="n">
        <f aca="false">G1647*G1647</f>
        <v>913.025745988081</v>
      </c>
      <c r="I1647" s="0" t="n">
        <f aca="false">1000*COUNT(Q$24:Q1647)/N$16</f>
        <v>261.345349211458</v>
      </c>
      <c r="J1647" s="0" t="n">
        <f aca="false">$F$22*H1647+$E$22*G1647+$D$22</f>
        <v>713.269163768479</v>
      </c>
      <c r="K1647" s="0" t="n">
        <f aca="false">J1647/$F$9</f>
        <v>0.374398380581902</v>
      </c>
      <c r="L1647" s="0" t="n">
        <f aca="false">K1647*M1647</f>
        <v>0.0019940742927921</v>
      </c>
      <c r="M1647" s="0" t="n">
        <f aca="false">N1647</f>
        <v>0.00532607616970148</v>
      </c>
      <c r="N1647" s="0" t="n">
        <f aca="false">3600/(B1647*N$15)</f>
        <v>0.00532607616970148</v>
      </c>
      <c r="O1647" s="0" t="n">
        <f aca="false">ROUND(A1647*P$13,0)</f>
        <v>2053964</v>
      </c>
      <c r="P1647" s="0" t="n">
        <f aca="false">O1647-O1646</f>
        <v>1331</v>
      </c>
      <c r="Q1647" s="0" t="n">
        <f aca="false">F$9*(Q$23-P$13*1000/(P1647*N$16))*P$13/SUM(P$24:P1647)</f>
        <v>765.598770191958</v>
      </c>
      <c r="R1647" s="0" t="n">
        <f aca="false">F$9*((Q$23^2 - (P$13*1000/(P1647*N$16))^2)/2)/(1000*COUNT(Q$24:Q1647)/N$16)</f>
        <v>766.755805523455</v>
      </c>
    </row>
    <row r="1648" customFormat="false" ht="13.8" hidden="false" customHeight="false" outlineLevel="0" collapsed="false">
      <c r="A1648" s="0" t="n">
        <f aca="false">SUM(M$23:M1648)</f>
        <v>8.22118407158777</v>
      </c>
      <c r="B1648" s="0" t="n">
        <f aca="false">C1648*3600/1609.344</f>
        <v>67.587513010248</v>
      </c>
      <c r="C1648" s="0" t="n">
        <f aca="false">G1648</f>
        <v>30.2143218161013</v>
      </c>
      <c r="D1648" s="0" t="n">
        <f aca="false">(C1648+C1647)/2</f>
        <v>30.2153188532477</v>
      </c>
      <c r="E1648" s="0" t="n">
        <f aca="false">F1648*$F$9</f>
        <v>7.59785179146077</v>
      </c>
      <c r="F1648" s="0" t="n">
        <f aca="false">(C1647-C1648)/0.5</f>
        <v>0.00398814858558438</v>
      </c>
      <c r="G1648" s="0" t="n">
        <f aca="false">G1647-L1647</f>
        <v>30.2143218161013</v>
      </c>
      <c r="H1648" s="0" t="n">
        <f aca="false">G1648*G1648</f>
        <v>912.905242806934</v>
      </c>
      <c r="I1648" s="0" t="n">
        <f aca="false">1000*COUNT(Q$24:Q1648)/N$16</f>
        <v>261.506276150628</v>
      </c>
      <c r="J1648" s="0" t="n">
        <f aca="false">$F$22*H1648+$E$22*G1648+$D$22</f>
        <v>713.203211309959</v>
      </c>
      <c r="K1648" s="0" t="n">
        <f aca="false">J1648/$F$9</f>
        <v>0.374363761822365</v>
      </c>
      <c r="L1648" s="0" t="n">
        <f aca="false">K1648*M1648</f>
        <v>0.0019940215026941</v>
      </c>
      <c r="M1648" s="0" t="n">
        <f aca="false">N1648</f>
        <v>0.00532642767822238</v>
      </c>
      <c r="N1648" s="0" t="n">
        <f aca="false">3600/(B1648*N$15)</f>
        <v>0.00532642767822238</v>
      </c>
      <c r="O1648" s="0" t="n">
        <f aca="false">ROUND(A1648*P$13,0)</f>
        <v>2055296</v>
      </c>
      <c r="P1648" s="0" t="n">
        <f aca="false">O1648-O1647</f>
        <v>1332</v>
      </c>
      <c r="Q1648" s="0" t="n">
        <f aca="false">F$9*(Q$23-P$13*1000/(P1648*N$16))*P$13/SUM(P$24:P1648)</f>
        <v>770.36399944658</v>
      </c>
      <c r="R1648" s="0" t="n">
        <f aca="false">F$9*((Q$23^2 - (P$13*1000/(P1648*N$16))^2)/2)/(1000*COUNT(Q$24:Q1648)/N$16)</f>
        <v>771.279139915278</v>
      </c>
    </row>
    <row r="1649" customFormat="false" ht="13.8" hidden="false" customHeight="false" outlineLevel="0" collapsed="false">
      <c r="A1649" s="0" t="n">
        <f aca="false">SUM(M$23:M1649)</f>
        <v>8.22651085081161</v>
      </c>
      <c r="B1649" s="0" t="n">
        <f aca="false">C1649*3600/1609.344</f>
        <v>67.5830525111815</v>
      </c>
      <c r="C1649" s="0" t="n">
        <f aca="false">G1649</f>
        <v>30.2123277945986</v>
      </c>
      <c r="D1649" s="0" t="n">
        <f aca="false">(C1649+C1648)/2</f>
        <v>30.2133248053499</v>
      </c>
      <c r="E1649" s="0" t="n">
        <f aca="false">F1649*$F$9</f>
        <v>7.59765064983191</v>
      </c>
      <c r="F1649" s="0" t="n">
        <f aca="false">(C1648-C1649)/0.5</f>
        <v>0.00398804300538558</v>
      </c>
      <c r="G1649" s="0" t="n">
        <f aca="false">G1648-L1648</f>
        <v>30.2123277945986</v>
      </c>
      <c r="H1649" s="0" t="n">
        <f aca="false">G1649*G1649</f>
        <v>912.784750768275</v>
      </c>
      <c r="I1649" s="0" t="n">
        <f aca="false">1000*COUNT(Q$24:Q1649)/N$16</f>
        <v>261.667203089797</v>
      </c>
      <c r="J1649" s="0" t="n">
        <f aca="false">$F$22*H1649+$E$22*G1649+$D$22</f>
        <v>713.13726445617</v>
      </c>
      <c r="K1649" s="0" t="n">
        <f aca="false">J1649/$F$9</f>
        <v>0.374329146004779</v>
      </c>
      <c r="L1649" s="0" t="n">
        <f aca="false">K1649*M1649</f>
        <v>0.00199396871781465</v>
      </c>
      <c r="M1649" s="0" t="n">
        <f aca="false">N1649</f>
        <v>0.00532677922383631</v>
      </c>
      <c r="N1649" s="0" t="n">
        <f aca="false">3600/(B1649*N$15)</f>
        <v>0.00532677922383631</v>
      </c>
      <c r="O1649" s="0" t="n">
        <f aca="false">ROUND(A1649*P$13,0)</f>
        <v>2056628</v>
      </c>
      <c r="P1649" s="0" t="n">
        <f aca="false">O1649-O1648</f>
        <v>1332</v>
      </c>
      <c r="Q1649" s="0" t="n">
        <f aca="false">F$9*(Q$23-P$13*1000/(P1649*N$16))*P$13/SUM(P$24:P1649)</f>
        <v>769.864772595888</v>
      </c>
      <c r="R1649" s="0" t="n">
        <f aca="false">F$9*((Q$23^2 - (P$13*1000/(P1649*N$16))^2)/2)/(1000*COUNT(Q$24:Q1649)/N$16)</f>
        <v>770.804798500816</v>
      </c>
    </row>
    <row r="1650" customFormat="false" ht="13.8" hidden="false" customHeight="false" outlineLevel="0" collapsed="false">
      <c r="A1650" s="0" t="n">
        <f aca="false">SUM(M$23:M1650)</f>
        <v>8.23183798161816</v>
      </c>
      <c r="B1650" s="0" t="n">
        <f aca="false">C1650*3600/1609.344</f>
        <v>67.5785921301914</v>
      </c>
      <c r="C1650" s="0" t="n">
        <f aca="false">G1650</f>
        <v>30.2103338258808</v>
      </c>
      <c r="D1650" s="0" t="n">
        <f aca="false">(C1650+C1649)/2</f>
        <v>30.2113308102397</v>
      </c>
      <c r="E1650" s="0" t="n">
        <f aca="false">F1650*$F$9</f>
        <v>7.59744952810186</v>
      </c>
      <c r="F1650" s="0" t="n">
        <f aca="false">(C1649-C1650)/0.5</f>
        <v>0.00398793743563175</v>
      </c>
      <c r="G1650" s="0" t="n">
        <f aca="false">G1649-L1649</f>
        <v>30.2103338258808</v>
      </c>
      <c r="H1650" s="0" t="n">
        <f aca="false">G1650*G1650</f>
        <v>912.664269871156</v>
      </c>
      <c r="I1650" s="0" t="n">
        <f aca="false">1000*COUNT(Q$24:Q1650)/N$16</f>
        <v>261.828130028967</v>
      </c>
      <c r="J1650" s="0" t="n">
        <f aca="false">$F$22*H1650+$E$22*G1650+$D$22</f>
        <v>713.071323206634</v>
      </c>
      <c r="K1650" s="0" t="n">
        <f aca="false">J1650/$F$9</f>
        <v>0.374294533128892</v>
      </c>
      <c r="L1650" s="0" t="n">
        <f aca="false">K1650*M1650</f>
        <v>0.00199391593815406</v>
      </c>
      <c r="M1650" s="0" t="n">
        <f aca="false">N1650</f>
        <v>0.0053271308065497</v>
      </c>
      <c r="N1650" s="0" t="n">
        <f aca="false">3600/(B1650*N$15)</f>
        <v>0.0053271308065497</v>
      </c>
      <c r="O1650" s="0" t="n">
        <f aca="false">ROUND(A1650*P$13,0)</f>
        <v>2057959</v>
      </c>
      <c r="P1650" s="0" t="n">
        <f aca="false">O1650-O1649</f>
        <v>1331</v>
      </c>
      <c r="Q1650" s="0" t="n">
        <f aca="false">F$9*(Q$23-P$13*1000/(P1650*N$16))*P$13/SUM(P$24:P1650)</f>
        <v>764.111689261758</v>
      </c>
      <c r="R1650" s="0" t="n">
        <f aca="false">F$9*((Q$23^2 - (P$13*1000/(P1650*N$16))^2)/2)/(1000*COUNT(Q$24:Q1650)/N$16)</f>
        <v>765.341996416773</v>
      </c>
    </row>
    <row r="1651" customFormat="false" ht="13.8" hidden="false" customHeight="false" outlineLevel="0" collapsed="false">
      <c r="A1651" s="0" t="n">
        <f aca="false">SUM(M$23:M1651)</f>
        <v>8.23716546404453</v>
      </c>
      <c r="B1651" s="0" t="n">
        <f aca="false">C1651*3600/1609.344</f>
        <v>67.5741318672661</v>
      </c>
      <c r="C1651" s="0" t="n">
        <f aca="false">G1651</f>
        <v>30.2083399099426</v>
      </c>
      <c r="D1651" s="0" t="n">
        <f aca="false">(C1651+C1650)/2</f>
        <v>30.2093368679117</v>
      </c>
      <c r="E1651" s="0" t="n">
        <f aca="false">F1651*$F$9</f>
        <v>7.59724842624353</v>
      </c>
      <c r="F1651" s="0" t="n">
        <f aca="false">(C1650-C1651)/0.5</f>
        <v>0.00398783187630869</v>
      </c>
      <c r="G1651" s="0" t="n">
        <f aca="false">G1650-L1650</f>
        <v>30.2083399099426</v>
      </c>
      <c r="H1651" s="0" t="n">
        <f aca="false">G1651*G1651</f>
        <v>912.543800114632</v>
      </c>
      <c r="I1651" s="0" t="n">
        <f aca="false">1000*COUNT(Q$24:Q1651)/N$16</f>
        <v>261.989056968136</v>
      </c>
      <c r="J1651" s="0" t="n">
        <f aca="false">$F$22*H1651+$E$22*G1651+$D$22</f>
        <v>713.005387560871</v>
      </c>
      <c r="K1651" s="0" t="n">
        <f aca="false">J1651/$F$9</f>
        <v>0.374259923194452</v>
      </c>
      <c r="L1651" s="0" t="n">
        <f aca="false">K1651*M1651</f>
        <v>0.00199386316371265</v>
      </c>
      <c r="M1651" s="0" t="n">
        <f aca="false">N1651</f>
        <v>0.00532748242636898</v>
      </c>
      <c r="N1651" s="0" t="n">
        <f aca="false">3600/(B1651*N$15)</f>
        <v>0.00532748242636898</v>
      </c>
      <c r="O1651" s="0" t="n">
        <f aca="false">ROUND(A1651*P$13,0)</f>
        <v>2059291</v>
      </c>
      <c r="P1651" s="0" t="n">
        <f aca="false">O1651-O1650</f>
        <v>1332</v>
      </c>
      <c r="Q1651" s="0" t="n">
        <f aca="false">F$9*(Q$23-P$13*1000/(P1651*N$16))*P$13/SUM(P$24:P1651)</f>
        <v>768.868631079589</v>
      </c>
      <c r="R1651" s="0" t="n">
        <f aca="false">F$9*((Q$23^2 - (P$13*1000/(P1651*N$16))^2)/2)/(1000*COUNT(Q$24:Q1651)/N$16)</f>
        <v>769.857863858923</v>
      </c>
    </row>
    <row r="1652" customFormat="false" ht="13.8" hidden="false" customHeight="false" outlineLevel="0" collapsed="false">
      <c r="A1652" s="0" t="n">
        <f aca="false">SUM(M$23:M1652)</f>
        <v>8.24249329812783</v>
      </c>
      <c r="B1652" s="0" t="n">
        <f aca="false">C1652*3600/1609.344</f>
        <v>67.5696717223938</v>
      </c>
      <c r="C1652" s="0" t="n">
        <f aca="false">G1652</f>
        <v>30.2063460467789</v>
      </c>
      <c r="D1652" s="0" t="n">
        <f aca="false">(C1652+C1651)/2</f>
        <v>30.2073429783608</v>
      </c>
      <c r="E1652" s="0" t="n">
        <f aca="false">F1652*$F$9</f>
        <v>7.59704734427048</v>
      </c>
      <c r="F1652" s="0" t="n">
        <f aca="false">(C1651-C1652)/0.5</f>
        <v>0.0039877263274235</v>
      </c>
      <c r="G1652" s="0" t="n">
        <f aca="false">G1651-L1651</f>
        <v>30.2063460467789</v>
      </c>
      <c r="H1652" s="0" t="n">
        <f aca="false">G1652*G1652</f>
        <v>912.423341497756</v>
      </c>
      <c r="I1652" s="0" t="n">
        <f aca="false">1000*COUNT(Q$24:Q1652)/N$16</f>
        <v>262.149983907306</v>
      </c>
      <c r="J1652" s="0" t="n">
        <f aca="false">$F$22*H1652+$E$22*G1652+$D$22</f>
        <v>712.939457518404</v>
      </c>
      <c r="K1652" s="0" t="n">
        <f aca="false">J1652/$F$9</f>
        <v>0.374225316201208</v>
      </c>
      <c r="L1652" s="0" t="n">
        <f aca="false">K1652*M1652</f>
        <v>0.00199381039449073</v>
      </c>
      <c r="M1652" s="0" t="n">
        <f aca="false">N1652</f>
        <v>0.00532783408330057</v>
      </c>
      <c r="N1652" s="0" t="n">
        <f aca="false">3600/(B1652*N$15)</f>
        <v>0.00532783408330057</v>
      </c>
      <c r="O1652" s="0" t="n">
        <f aca="false">ROUND(A1652*P$13,0)</f>
        <v>2060623</v>
      </c>
      <c r="P1652" s="0" t="n">
        <f aca="false">O1652-O1651</f>
        <v>1332</v>
      </c>
      <c r="Q1652" s="0" t="n">
        <f aca="false">F$9*(Q$23-P$13*1000/(P1652*N$16))*P$13/SUM(P$24:P1652)</f>
        <v>768.371339839956</v>
      </c>
      <c r="R1652" s="0" t="n">
        <f aca="false">F$9*((Q$23^2 - (P$13*1000/(P1652*N$16))^2)/2)/(1000*COUNT(Q$24:Q1652)/N$16)</f>
        <v>769.385268485161</v>
      </c>
    </row>
    <row r="1653" customFormat="false" ht="13.8" hidden="false" customHeight="false" outlineLevel="0" collapsed="false">
      <c r="A1653" s="0" t="n">
        <f aca="false">SUM(M$23:M1653)</f>
        <v>8.24782148390518</v>
      </c>
      <c r="B1653" s="0" t="n">
        <f aca="false">C1653*3600/1609.344</f>
        <v>67.5652116955628</v>
      </c>
      <c r="C1653" s="0" t="n">
        <f aca="false">G1653</f>
        <v>30.2043522363844</v>
      </c>
      <c r="D1653" s="0" t="n">
        <f aca="false">(C1653+C1652)/2</f>
        <v>30.2053491415817</v>
      </c>
      <c r="E1653" s="0" t="n">
        <f aca="false">F1653*$F$9</f>
        <v>7.59684628219624</v>
      </c>
      <c r="F1653" s="0" t="n">
        <f aca="false">(C1652-C1653)/0.5</f>
        <v>0.00398762078898329</v>
      </c>
      <c r="G1653" s="0" t="n">
        <f aca="false">G1652-L1652</f>
        <v>30.2043522363844</v>
      </c>
      <c r="H1653" s="0" t="n">
        <f aca="false">G1653*G1653</f>
        <v>912.30289401958</v>
      </c>
      <c r="I1653" s="0" t="n">
        <f aca="false">1000*COUNT(Q$24:Q1653)/N$16</f>
        <v>262.310910846476</v>
      </c>
      <c r="J1653" s="0" t="n">
        <f aca="false">$F$22*H1653+$E$22*G1653+$D$22</f>
        <v>712.873533078753</v>
      </c>
      <c r="K1653" s="0" t="n">
        <f aca="false">J1653/$F$9</f>
        <v>0.374190712148909</v>
      </c>
      <c r="L1653" s="0" t="n">
        <f aca="false">K1653*M1653</f>
        <v>0.00199375763048862</v>
      </c>
      <c r="M1653" s="0" t="n">
        <f aca="false">N1653</f>
        <v>0.00532818577735089</v>
      </c>
      <c r="N1653" s="0" t="n">
        <f aca="false">3600/(B1653*N$15)</f>
        <v>0.00532818577735089</v>
      </c>
      <c r="O1653" s="0" t="n">
        <f aca="false">ROUND(A1653*P$13,0)</f>
        <v>2061955</v>
      </c>
      <c r="P1653" s="0" t="n">
        <f aca="false">O1653-O1652</f>
        <v>1332</v>
      </c>
      <c r="Q1653" s="0" t="n">
        <f aca="false">F$9*(Q$23-P$13*1000/(P1653*N$16))*P$13/SUM(P$24:P1653)</f>
        <v>767.874691463673</v>
      </c>
      <c r="R1653" s="0" t="n">
        <f aca="false">F$9*((Q$23^2 - (P$13*1000/(P1653*N$16))^2)/2)/(1000*COUNT(Q$24:Q1653)/N$16)</f>
        <v>768.913252983023</v>
      </c>
    </row>
    <row r="1654" customFormat="false" ht="13.8" hidden="false" customHeight="false" outlineLevel="0" collapsed="false">
      <c r="A1654" s="0" t="n">
        <f aca="false">SUM(M$23:M1654)</f>
        <v>8.25315002141371</v>
      </c>
      <c r="B1654" s="0" t="n">
        <f aca="false">C1654*3600/1609.344</f>
        <v>67.5607517867617</v>
      </c>
      <c r="C1654" s="0" t="n">
        <f aca="false">G1654</f>
        <v>30.2023584787539</v>
      </c>
      <c r="D1654" s="0" t="n">
        <f aca="false">(C1654+C1653)/2</f>
        <v>30.2033553575692</v>
      </c>
      <c r="E1654" s="0" t="n">
        <f aca="false">F1654*$F$9</f>
        <v>7.59664523999373</v>
      </c>
      <c r="F1654" s="0" t="n">
        <f aca="false">(C1653-C1654)/0.5</f>
        <v>0.00398751526097385</v>
      </c>
      <c r="G1654" s="0" t="n">
        <f aca="false">G1653-L1653</f>
        <v>30.2023584787539</v>
      </c>
      <c r="H1654" s="0" t="n">
        <f aca="false">G1654*G1654</f>
        <v>912.182457679159</v>
      </c>
      <c r="I1654" s="0" t="n">
        <f aca="false">1000*COUNT(Q$24:Q1654)/N$16</f>
        <v>262.471837785645</v>
      </c>
      <c r="J1654" s="0" t="n">
        <f aca="false">$F$22*H1654+$E$22*G1654+$D$22</f>
        <v>712.807614241438</v>
      </c>
      <c r="K1654" s="0" t="n">
        <f aca="false">J1654/$F$9</f>
        <v>0.374156111037303</v>
      </c>
      <c r="L1654" s="0" t="n">
        <f aca="false">K1654*M1654</f>
        <v>0.00199370487170663</v>
      </c>
      <c r="M1654" s="0" t="n">
        <f aca="false">N1654</f>
        <v>0.00532853750852638</v>
      </c>
      <c r="N1654" s="0" t="n">
        <f aca="false">3600/(B1654*N$15)</f>
        <v>0.00532853750852638</v>
      </c>
      <c r="O1654" s="0" t="n">
        <f aca="false">ROUND(A1654*P$13,0)</f>
        <v>2063288</v>
      </c>
      <c r="P1654" s="0" t="n">
        <f aca="false">O1654-O1653</f>
        <v>1333</v>
      </c>
      <c r="Q1654" s="0" t="n">
        <f aca="false">F$9*(Q$23-P$13*1000/(P1654*N$16))*P$13/SUM(P$24:P1654)</f>
        <v>772.611745784966</v>
      </c>
      <c r="R1654" s="0" t="n">
        <f aca="false">F$9*((Q$23^2 - (P$13*1000/(P1654*N$16))^2)/2)/(1000*COUNT(Q$24:Q1654)/N$16)</f>
        <v>773.407428080152</v>
      </c>
    </row>
    <row r="1655" customFormat="false" ht="13.8" hidden="false" customHeight="false" outlineLevel="0" collapsed="false">
      <c r="A1655" s="0" t="n">
        <f aca="false">SUM(M$23:M1655)</f>
        <v>8.25847891069054</v>
      </c>
      <c r="B1655" s="0" t="n">
        <f aca="false">C1655*3600/1609.344</f>
        <v>67.5562919959785</v>
      </c>
      <c r="C1655" s="0" t="n">
        <f aca="false">G1655</f>
        <v>30.2003647738822</v>
      </c>
      <c r="D1655" s="0" t="n">
        <f aca="false">(C1655+C1654)/2</f>
        <v>30.2013616263181</v>
      </c>
      <c r="E1655" s="0" t="n">
        <f aca="false">F1655*$F$9</f>
        <v>7.59644421770356</v>
      </c>
      <c r="F1655" s="0" t="n">
        <f aca="false">(C1654-C1655)/0.5</f>
        <v>0.00398740974341649</v>
      </c>
      <c r="G1655" s="0" t="n">
        <f aca="false">G1654-L1654</f>
        <v>30.2003647738822</v>
      </c>
      <c r="H1655" s="0" t="n">
        <f aca="false">G1655*G1655</f>
        <v>912.062032475546</v>
      </c>
      <c r="I1655" s="0" t="n">
        <f aca="false">1000*COUNT(Q$24:Q1655)/N$16</f>
        <v>262.632764724815</v>
      </c>
      <c r="J1655" s="0" t="n">
        <f aca="false">$F$22*H1655+$E$22*G1655+$D$22</f>
        <v>712.741701005982</v>
      </c>
      <c r="K1655" s="0" t="n">
        <f aca="false">J1655/$F$9</f>
        <v>0.37412151286614</v>
      </c>
      <c r="L1655" s="0" t="n">
        <f aca="false">K1655*M1655</f>
        <v>0.00199365211814509</v>
      </c>
      <c r="M1655" s="0" t="n">
        <f aca="false">N1655</f>
        <v>0.00532888927683346</v>
      </c>
      <c r="N1655" s="0" t="n">
        <f aca="false">3600/(B1655*N$15)</f>
        <v>0.00532888927683346</v>
      </c>
      <c r="O1655" s="0" t="n">
        <f aca="false">ROUND(A1655*P$13,0)</f>
        <v>2064620</v>
      </c>
      <c r="P1655" s="0" t="n">
        <f aca="false">O1655-O1654</f>
        <v>1332</v>
      </c>
      <c r="Q1655" s="0" t="n">
        <f aca="false">F$9*(Q$23-P$13*1000/(P1655*N$16))*P$13/SUM(P$24:P1655)</f>
        <v>766.882946664868</v>
      </c>
      <c r="R1655" s="0" t="n">
        <f aca="false">F$9*((Q$23^2 - (P$13*1000/(P1655*N$16))^2)/2)/(1000*COUNT(Q$24:Q1655)/N$16)</f>
        <v>767.970957329857</v>
      </c>
    </row>
    <row r="1656" customFormat="false" ht="13.8" hidden="false" customHeight="false" outlineLevel="0" collapsed="false">
      <c r="A1656" s="0" t="n">
        <f aca="false">SUM(M$23:M1656)</f>
        <v>8.26380815177282</v>
      </c>
      <c r="B1656" s="0" t="n">
        <f aca="false">C1656*3600/1609.344</f>
        <v>67.5518323232017</v>
      </c>
      <c r="C1656" s="0" t="n">
        <f aca="false">G1656</f>
        <v>30.1983711217641</v>
      </c>
      <c r="D1656" s="0" t="n">
        <f aca="false">(C1656+C1655)/2</f>
        <v>30.1993679478231</v>
      </c>
      <c r="E1656" s="0" t="n">
        <f aca="false">F1656*$F$9</f>
        <v>7.59624321528512</v>
      </c>
      <c r="F1656" s="0" t="n">
        <f aca="false">(C1655-C1656)/0.5</f>
        <v>0.0039873042362899</v>
      </c>
      <c r="G1656" s="0" t="n">
        <f aca="false">G1655-L1655</f>
        <v>30.1983711217641</v>
      </c>
      <c r="H1656" s="0" t="n">
        <f aca="false">G1656*G1656</f>
        <v>911.941618407795</v>
      </c>
      <c r="I1656" s="0" t="n">
        <f aca="false">1000*COUNT(Q$24:Q1656)/N$16</f>
        <v>262.793691663985</v>
      </c>
      <c r="J1656" s="0" t="n">
        <f aca="false">$F$22*H1656+$E$22*G1656+$D$22</f>
        <v>712.675793371905</v>
      </c>
      <c r="K1656" s="0" t="n">
        <f aca="false">J1656/$F$9</f>
        <v>0.374086917635167</v>
      </c>
      <c r="L1656" s="0" t="n">
        <f aca="false">K1656*M1656</f>
        <v>0.00199359936980429</v>
      </c>
      <c r="M1656" s="0" t="n">
        <f aca="false">N1656</f>
        <v>0.00532924108227857</v>
      </c>
      <c r="N1656" s="0" t="n">
        <f aca="false">3600/(B1656*N$15)</f>
        <v>0.00532924108227857</v>
      </c>
      <c r="O1656" s="0" t="n">
        <f aca="false">ROUND(A1656*P$13,0)</f>
        <v>2065952</v>
      </c>
      <c r="P1656" s="0" t="n">
        <f aca="false">O1656-O1655</f>
        <v>1332</v>
      </c>
      <c r="Q1656" s="0" t="n">
        <f aca="false">F$9*(Q$23-P$13*1000/(P1656*N$16))*P$13/SUM(P$24:P1656)</f>
        <v>766.38821989625</v>
      </c>
      <c r="R1656" s="0" t="n">
        <f aca="false">F$9*((Q$23^2 - (P$13*1000/(P1656*N$16))^2)/2)/(1000*COUNT(Q$24:Q1656)/N$16)</f>
        <v>767.500675053476</v>
      </c>
    </row>
    <row r="1657" customFormat="false" ht="13.8" hidden="false" customHeight="false" outlineLevel="0" collapsed="false">
      <c r="A1657" s="0" t="n">
        <f aca="false">SUM(M$23:M1657)</f>
        <v>8.26913774469769</v>
      </c>
      <c r="B1657" s="0" t="n">
        <f aca="false">C1657*3600/1609.344</f>
        <v>67.5473727684195</v>
      </c>
      <c r="C1657" s="0" t="n">
        <f aca="false">G1657</f>
        <v>30.1963775223943</v>
      </c>
      <c r="D1657" s="0" t="n">
        <f aca="false">(C1657+C1656)/2</f>
        <v>30.1973743220792</v>
      </c>
      <c r="E1657" s="0" t="n">
        <f aca="false">F1657*$F$9</f>
        <v>7.5960422327655</v>
      </c>
      <c r="F1657" s="0" t="n">
        <f aca="false">(C1656-C1657)/0.5</f>
        <v>0.00398719873960829</v>
      </c>
      <c r="G1657" s="0" t="n">
        <f aca="false">G1656-L1656</f>
        <v>30.1963775223943</v>
      </c>
      <c r="H1657" s="0" t="n">
        <f aca="false">G1657*G1657</f>
        <v>911.821215474958</v>
      </c>
      <c r="I1657" s="0" t="n">
        <f aca="false">1000*COUNT(Q$24:Q1657)/N$16</f>
        <v>262.954618603154</v>
      </c>
      <c r="J1657" s="0" t="n">
        <f aca="false">$F$22*H1657+$E$22*G1657+$D$22</f>
        <v>712.609891338729</v>
      </c>
      <c r="K1657" s="0" t="n">
        <f aca="false">J1657/$F$9</f>
        <v>0.374052325344134</v>
      </c>
      <c r="L1657" s="0" t="n">
        <f aca="false">K1657*M1657</f>
        <v>0.00199354662668457</v>
      </c>
      <c r="M1657" s="0" t="n">
        <f aca="false">N1657</f>
        <v>0.00532959292486814</v>
      </c>
      <c r="N1657" s="0" t="n">
        <f aca="false">3600/(B1657*N$15)</f>
        <v>0.00532959292486814</v>
      </c>
      <c r="O1657" s="0" t="n">
        <f aca="false">ROUND(A1657*P$13,0)</f>
        <v>2067284</v>
      </c>
      <c r="P1657" s="0" t="n">
        <f aca="false">O1657-O1656</f>
        <v>1332</v>
      </c>
      <c r="Q1657" s="0" t="n">
        <f aca="false">F$9*(Q$23-P$13*1000/(P1657*N$16))*P$13/SUM(P$24:P1657)</f>
        <v>765.894131026242</v>
      </c>
      <c r="R1657" s="0" t="n">
        <f aca="false">F$9*((Q$23^2 - (P$13*1000/(P1657*N$16))^2)/2)/(1000*COUNT(Q$24:Q1657)/N$16)</f>
        <v>767.030968397997</v>
      </c>
    </row>
    <row r="1658" customFormat="false" ht="13.8" hidden="false" customHeight="false" outlineLevel="0" collapsed="false">
      <c r="A1658" s="0" t="n">
        <f aca="false">SUM(M$23:M1658)</f>
        <v>8.2744676895023</v>
      </c>
      <c r="B1658" s="0" t="n">
        <f aca="false">C1658*3600/1609.344</f>
        <v>67.5429133316204</v>
      </c>
      <c r="C1658" s="0" t="n">
        <f aca="false">G1658</f>
        <v>30.1943839757676</v>
      </c>
      <c r="D1658" s="0" t="n">
        <f aca="false">(C1658+C1657)/2</f>
        <v>30.1953807490809</v>
      </c>
      <c r="E1658" s="0" t="n">
        <f aca="false">F1658*$F$9</f>
        <v>7.59584127014467</v>
      </c>
      <c r="F1658" s="0" t="n">
        <f aca="false">(C1657-C1658)/0.5</f>
        <v>0.00398709325337165</v>
      </c>
      <c r="G1658" s="0" t="n">
        <f aca="false">G1657-L1657</f>
        <v>30.1943839757676</v>
      </c>
      <c r="H1658" s="0" t="n">
        <f aca="false">G1658*G1658</f>
        <v>911.70082367609</v>
      </c>
      <c r="I1658" s="0" t="n">
        <f aca="false">1000*COUNT(Q$24:Q1658)/N$16</f>
        <v>263.115545542324</v>
      </c>
      <c r="J1658" s="0" t="n">
        <f aca="false">$F$22*H1658+$E$22*G1658+$D$22</f>
        <v>712.543994905975</v>
      </c>
      <c r="K1658" s="0" t="n">
        <f aca="false">J1658/$F$9</f>
        <v>0.374017735992788</v>
      </c>
      <c r="L1658" s="0" t="n">
        <f aca="false">K1658*M1658</f>
        <v>0.00199349388878624</v>
      </c>
      <c r="M1658" s="0" t="n">
        <f aca="false">N1658</f>
        <v>0.00532994480460861</v>
      </c>
      <c r="N1658" s="0" t="n">
        <f aca="false">3600/(B1658*N$15)</f>
        <v>0.00532994480460861</v>
      </c>
      <c r="O1658" s="0" t="n">
        <f aca="false">ROUND(A1658*P$13,0)</f>
        <v>2068617</v>
      </c>
      <c r="P1658" s="0" t="n">
        <f aca="false">O1658-O1657</f>
        <v>1333</v>
      </c>
      <c r="Q1658" s="0" t="n">
        <f aca="false">F$9*(Q$23-P$13*1000/(P1658*N$16))*P$13/SUM(P$24:P1658)</f>
        <v>770.620252054728</v>
      </c>
      <c r="R1658" s="0" t="n">
        <f aca="false">F$9*((Q$23^2 - (P$13*1000/(P1658*N$16))^2)/2)/(1000*COUNT(Q$24:Q1658)/N$16)</f>
        <v>771.515299815736</v>
      </c>
    </row>
    <row r="1659" customFormat="false" ht="13.8" hidden="false" customHeight="false" outlineLevel="0" collapsed="false">
      <c r="A1659" s="0" t="n">
        <f aca="false">SUM(M$23:M1659)</f>
        <v>8.2797979862238</v>
      </c>
      <c r="B1659" s="0" t="n">
        <f aca="false">C1659*3600/1609.344</f>
        <v>67.5384540127926</v>
      </c>
      <c r="C1659" s="0" t="n">
        <f aca="false">G1659</f>
        <v>30.1923904818788</v>
      </c>
      <c r="D1659" s="0" t="n">
        <f aca="false">(C1659+C1658)/2</f>
        <v>30.1933872288232</v>
      </c>
      <c r="E1659" s="0" t="n">
        <f aca="false">F1659*$F$9</f>
        <v>7.59564032740912</v>
      </c>
      <c r="F1659" s="0" t="n">
        <f aca="false">(C1658-C1659)/0.5</f>
        <v>0.00398698777757289</v>
      </c>
      <c r="G1659" s="0" t="n">
        <f aca="false">G1658-L1658</f>
        <v>30.1923904818788</v>
      </c>
      <c r="H1659" s="0" t="n">
        <f aca="false">G1659*G1659</f>
        <v>911.580443010246</v>
      </c>
      <c r="I1659" s="0" t="n">
        <f aca="false">1000*COUNT(Q$24:Q1659)/N$16</f>
        <v>263.276472481493</v>
      </c>
      <c r="J1659" s="0" t="n">
        <f aca="false">$F$22*H1659+$E$22*G1659+$D$22</f>
        <v>712.478104073163</v>
      </c>
      <c r="K1659" s="0" t="n">
        <f aca="false">J1659/$F$9</f>
        <v>0.37398314958088</v>
      </c>
      <c r="L1659" s="0" t="n">
        <f aca="false">K1659*M1659</f>
        <v>0.00199344115610961</v>
      </c>
      <c r="M1659" s="0" t="n">
        <f aca="false">N1659</f>
        <v>0.00533029672150641</v>
      </c>
      <c r="N1659" s="0" t="n">
        <f aca="false">3600/(B1659*N$15)</f>
        <v>0.00533029672150641</v>
      </c>
      <c r="O1659" s="0" t="n">
        <f aca="false">ROUND(A1659*P$13,0)</f>
        <v>2069949</v>
      </c>
      <c r="P1659" s="0" t="n">
        <f aca="false">O1659-O1658</f>
        <v>1332</v>
      </c>
      <c r="Q1659" s="0" t="n">
        <f aca="false">F$9*(Q$23-P$13*1000/(P1659*N$16))*P$13/SUM(P$24:P1659)</f>
        <v>764.907492309227</v>
      </c>
      <c r="R1659" s="0" t="n">
        <f aca="false">F$9*((Q$23^2 - (P$13*1000/(P1659*N$16))^2)/2)/(1000*COUNT(Q$24:Q1659)/N$16)</f>
        <v>766.093277727584</v>
      </c>
    </row>
    <row r="1660" customFormat="false" ht="13.8" hidden="false" customHeight="false" outlineLevel="0" collapsed="false">
      <c r="A1660" s="0" t="n">
        <f aca="false">SUM(M$23:M1660)</f>
        <v>8.28512863489937</v>
      </c>
      <c r="B1660" s="0" t="n">
        <f aca="false">C1660*3600/1609.344</f>
        <v>67.5339948119244</v>
      </c>
      <c r="C1660" s="0" t="n">
        <f aca="false">G1660</f>
        <v>30.1903970407227</v>
      </c>
      <c r="D1660" s="0" t="n">
        <f aca="false">(C1660+C1659)/2</f>
        <v>30.1913937613007</v>
      </c>
      <c r="E1660" s="0" t="n">
        <f aca="false">F1660*$F$9</f>
        <v>7.59543940457237</v>
      </c>
      <c r="F1660" s="0" t="n">
        <f aca="false">(C1659-C1660)/0.5</f>
        <v>0.00398688231221911</v>
      </c>
      <c r="G1660" s="0" t="n">
        <f aca="false">G1659-L1659</f>
        <v>30.1903970407227</v>
      </c>
      <c r="H1660" s="0" t="n">
        <f aca="false">G1660*G1660</f>
        <v>911.460073476477</v>
      </c>
      <c r="I1660" s="0" t="n">
        <f aca="false">1000*COUNT(Q$24:Q1660)/N$16</f>
        <v>263.437399420663</v>
      </c>
      <c r="J1660" s="0" t="n">
        <f aca="false">$F$22*H1660+$E$22*G1660+$D$22</f>
        <v>712.412218839817</v>
      </c>
      <c r="K1660" s="0" t="n">
        <f aca="false">J1660/$F$9</f>
        <v>0.373948566108157</v>
      </c>
      <c r="L1660" s="0" t="n">
        <f aca="false">K1660*M1660</f>
        <v>0.00199338842865499</v>
      </c>
      <c r="M1660" s="0" t="n">
        <f aca="false">N1660</f>
        <v>0.00533064867556798</v>
      </c>
      <c r="N1660" s="0" t="n">
        <f aca="false">3600/(B1660*N$15)</f>
        <v>0.00533064867556798</v>
      </c>
      <c r="O1660" s="0" t="n">
        <f aca="false">ROUND(A1660*P$13,0)</f>
        <v>2071282</v>
      </c>
      <c r="P1660" s="0" t="n">
        <f aca="false">O1660-O1659</f>
        <v>1333</v>
      </c>
      <c r="Q1660" s="0" t="n">
        <f aca="false">F$9*(Q$23-P$13*1000/(P1660*N$16))*P$13/SUM(P$24:P1660)</f>
        <v>769.628164315341</v>
      </c>
      <c r="R1660" s="0" t="n">
        <f aca="false">F$9*((Q$23^2 - (P$13*1000/(P1660*N$16))^2)/2)/(1000*COUNT(Q$24:Q1660)/N$16)</f>
        <v>770.572703236853</v>
      </c>
    </row>
    <row r="1661" customFormat="false" ht="13.8" hidden="false" customHeight="false" outlineLevel="0" collapsed="false">
      <c r="A1661" s="0" t="n">
        <f aca="false">SUM(M$23:M1661)</f>
        <v>8.29045963556617</v>
      </c>
      <c r="B1661" s="0" t="n">
        <f aca="false">C1661*3600/1609.344</f>
        <v>67.5295357290042</v>
      </c>
      <c r="C1661" s="0" t="n">
        <f aca="false">G1661</f>
        <v>30.188403652294</v>
      </c>
      <c r="D1661" s="0" t="n">
        <f aca="false">(C1661+C1660)/2</f>
        <v>30.1894003465084</v>
      </c>
      <c r="E1661" s="0" t="n">
        <f aca="false">F1661*$F$9</f>
        <v>7.59523850163443</v>
      </c>
      <c r="F1661" s="0" t="n">
        <f aca="false">(C1660-C1661)/0.5</f>
        <v>0.0039867768573103</v>
      </c>
      <c r="G1661" s="0" t="n">
        <f aca="false">G1660-L1660</f>
        <v>30.188403652294</v>
      </c>
      <c r="H1661" s="0" t="n">
        <f aca="false">G1661*G1661</f>
        <v>911.33971507384</v>
      </c>
      <c r="I1661" s="0" t="n">
        <f aca="false">1000*COUNT(Q$24:Q1661)/N$16</f>
        <v>263.598326359833</v>
      </c>
      <c r="J1661" s="0" t="n">
        <f aca="false">$F$22*H1661+$E$22*G1661+$D$22</f>
        <v>712.346339205456</v>
      </c>
      <c r="K1661" s="0" t="n">
        <f aca="false">J1661/$F$9</f>
        <v>0.373913985574369</v>
      </c>
      <c r="L1661" s="0" t="n">
        <f aca="false">K1661*M1661</f>
        <v>0.00199333570642272</v>
      </c>
      <c r="M1661" s="0" t="n">
        <f aca="false">N1661</f>
        <v>0.00533100066679977</v>
      </c>
      <c r="N1661" s="0" t="n">
        <f aca="false">3600/(B1661*N$15)</f>
        <v>0.00533100066679977</v>
      </c>
      <c r="O1661" s="0" t="n">
        <f aca="false">ROUND(A1661*P$13,0)</f>
        <v>2072615</v>
      </c>
      <c r="P1661" s="0" t="n">
        <f aca="false">O1661-O1660</f>
        <v>1333</v>
      </c>
      <c r="Q1661" s="0" t="n">
        <f aca="false">F$9*(Q$23-P$13*1000/(P1661*N$16))*P$13/SUM(P$24:P1661)</f>
        <v>769.132892077266</v>
      </c>
      <c r="R1661" s="0" t="n">
        <f aca="false">F$9*((Q$23^2 - (P$13*1000/(P1661*N$16))^2)/2)/(1000*COUNT(Q$24:Q1661)/N$16)</f>
        <v>770.102268131091</v>
      </c>
    </row>
    <row r="1662" customFormat="false" ht="13.8" hidden="false" customHeight="false" outlineLevel="0" collapsed="false">
      <c r="A1662" s="0" t="n">
        <f aca="false">SUM(M$23:M1662)</f>
        <v>8.29579098826138</v>
      </c>
      <c r="B1662" s="0" t="n">
        <f aca="false">C1662*3600/1609.344</f>
        <v>67.5250767640202</v>
      </c>
      <c r="C1662" s="0" t="n">
        <f aca="false">G1662</f>
        <v>30.1864103165876</v>
      </c>
      <c r="D1662" s="0" t="n">
        <f aca="false">(C1662+C1661)/2</f>
        <v>30.1874069844408</v>
      </c>
      <c r="E1662" s="0" t="n">
        <f aca="false">F1662*$F$9</f>
        <v>7.5950376185953</v>
      </c>
      <c r="F1662" s="0" t="n">
        <f aca="false">(C1661-C1662)/0.5</f>
        <v>0.00398667141284648</v>
      </c>
      <c r="G1662" s="0" t="n">
        <f aca="false">G1661-L1661</f>
        <v>30.1864103165876</v>
      </c>
      <c r="H1662" s="0" t="n">
        <f aca="false">G1662*G1662</f>
        <v>911.219367801387</v>
      </c>
      <c r="I1662" s="0" t="n">
        <f aca="false">1000*COUNT(Q$24:Q1662)/N$16</f>
        <v>263.759253299002</v>
      </c>
      <c r="J1662" s="0" t="n">
        <f aca="false">$F$22*H1662+$E$22*G1662+$D$22</f>
        <v>712.280465169602</v>
      </c>
      <c r="K1662" s="0" t="n">
        <f aca="false">J1662/$F$9</f>
        <v>0.373879407979263</v>
      </c>
      <c r="L1662" s="0" t="n">
        <f aca="false">K1662*M1662</f>
        <v>0.00199328298941309</v>
      </c>
      <c r="M1662" s="0" t="n">
        <f aca="false">N1662</f>
        <v>0.0053313526952082</v>
      </c>
      <c r="N1662" s="0" t="n">
        <f aca="false">3600/(B1662*N$15)</f>
        <v>0.0053313526952082</v>
      </c>
      <c r="O1662" s="0" t="n">
        <f aca="false">ROUND(A1662*P$13,0)</f>
        <v>2073948</v>
      </c>
      <c r="P1662" s="0" t="n">
        <f aca="false">O1662-O1661</f>
        <v>1333</v>
      </c>
      <c r="Q1662" s="0" t="n">
        <f aca="false">F$9*(Q$23-P$13*1000/(P1662*N$16))*P$13/SUM(P$24:P1662)</f>
        <v>768.638256865876</v>
      </c>
      <c r="R1662" s="0" t="n">
        <f aca="false">F$9*((Q$23^2 - (P$13*1000/(P1662*N$16))^2)/2)/(1000*COUNT(Q$24:Q1662)/N$16)</f>
        <v>769.63240707671</v>
      </c>
    </row>
    <row r="1663" customFormat="false" ht="13.8" hidden="false" customHeight="false" outlineLevel="0" collapsed="false">
      <c r="A1663" s="0" t="n">
        <f aca="false">SUM(M$23:M1663)</f>
        <v>8.30112269302218</v>
      </c>
      <c r="B1663" s="0" t="n">
        <f aca="false">C1663*3600/1609.344</f>
        <v>67.5206179169609</v>
      </c>
      <c r="C1663" s="0" t="n">
        <f aca="false">G1663</f>
        <v>30.1844170335982</v>
      </c>
      <c r="D1663" s="0" t="n">
        <f aca="false">(C1663+C1662)/2</f>
        <v>30.1854136750929</v>
      </c>
      <c r="E1663" s="0" t="n">
        <f aca="false">F1663*$F$9</f>
        <v>7.59483675545497</v>
      </c>
      <c r="F1663" s="0" t="n">
        <f aca="false">(C1662-C1663)/0.5</f>
        <v>0.00398656597882763</v>
      </c>
      <c r="G1663" s="0" t="n">
        <f aca="false">G1662-L1662</f>
        <v>30.1844170335982</v>
      </c>
      <c r="H1663" s="0" t="n">
        <f aca="false">G1663*G1663</f>
        <v>911.099031658173</v>
      </c>
      <c r="I1663" s="0" t="n">
        <f aca="false">1000*COUNT(Q$24:Q1663)/N$16</f>
        <v>263.920180238172</v>
      </c>
      <c r="J1663" s="0" t="n">
        <f aca="false">$F$22*H1663+$E$22*G1663+$D$22</f>
        <v>712.214596731778</v>
      </c>
      <c r="K1663" s="0" t="n">
        <f aca="false">J1663/$F$9</f>
        <v>0.37384483332259</v>
      </c>
      <c r="L1663" s="0" t="n">
        <f aca="false">K1663*M1663</f>
        <v>0.00199323027762643</v>
      </c>
      <c r="M1663" s="0" t="n">
        <f aca="false">N1663</f>
        <v>0.00533170476079973</v>
      </c>
      <c r="N1663" s="0" t="n">
        <f aca="false">3600/(B1663*N$15)</f>
        <v>0.00533170476079973</v>
      </c>
      <c r="O1663" s="0" t="n">
        <f aca="false">ROUND(A1663*P$13,0)</f>
        <v>2075281</v>
      </c>
      <c r="P1663" s="0" t="n">
        <f aca="false">O1663-O1662</f>
        <v>1333</v>
      </c>
      <c r="Q1663" s="0" t="n">
        <f aca="false">F$9*(Q$23-P$13*1000/(P1663*N$16))*P$13/SUM(P$24:P1663)</f>
        <v>768.14425745293</v>
      </c>
      <c r="R1663" s="0" t="n">
        <f aca="false">F$9*((Q$23^2 - (P$13*1000/(P1663*N$16))^2)/2)/(1000*COUNT(Q$24:Q1663)/N$16)</f>
        <v>769.163119023615</v>
      </c>
    </row>
    <row r="1664" customFormat="false" ht="13.8" hidden="false" customHeight="false" outlineLevel="0" collapsed="false">
      <c r="A1664" s="0" t="n">
        <f aca="false">SUM(M$23:M1664)</f>
        <v>8.30645474988576</v>
      </c>
      <c r="B1664" s="0" t="n">
        <f aca="false">C1664*3600/1609.344</f>
        <v>67.5161591878144</v>
      </c>
      <c r="C1664" s="0" t="n">
        <f aca="false">G1664</f>
        <v>30.1824238033206</v>
      </c>
      <c r="D1664" s="0" t="n">
        <f aca="false">(C1664+C1663)/2</f>
        <v>30.1834204184594</v>
      </c>
      <c r="E1664" s="0" t="n">
        <f aca="false">F1664*$F$9</f>
        <v>7.59463591221345</v>
      </c>
      <c r="F1664" s="0" t="n">
        <f aca="false">(C1663-C1664)/0.5</f>
        <v>0.00398646055525376</v>
      </c>
      <c r="G1664" s="0" t="n">
        <f aca="false">G1663-L1663</f>
        <v>30.1824238033206</v>
      </c>
      <c r="H1664" s="0" t="n">
        <f aca="false">G1664*G1664</f>
        <v>910.978706643252</v>
      </c>
      <c r="I1664" s="0" t="n">
        <f aca="false">1000*COUNT(Q$24:Q1664)/N$16</f>
        <v>264.081107177341</v>
      </c>
      <c r="J1664" s="0" t="n">
        <f aca="false">$F$22*H1664+$E$22*G1664+$D$22</f>
        <v>712.148733891503</v>
      </c>
      <c r="K1664" s="0" t="n">
        <f aca="false">J1664/$F$9</f>
        <v>0.373810261604097</v>
      </c>
      <c r="L1664" s="0" t="n">
        <f aca="false">K1664*M1664</f>
        <v>0.00199317757106306</v>
      </c>
      <c r="M1664" s="0" t="n">
        <f aca="false">N1664</f>
        <v>0.0053320568635808</v>
      </c>
      <c r="N1664" s="0" t="n">
        <f aca="false">3600/(B1664*N$15)</f>
        <v>0.0053320568635808</v>
      </c>
      <c r="O1664" s="0" t="n">
        <f aca="false">ROUND(A1664*P$13,0)</f>
        <v>2076614</v>
      </c>
      <c r="P1664" s="0" t="n">
        <f aca="false">O1664-O1663</f>
        <v>1333</v>
      </c>
      <c r="Q1664" s="0" t="n">
        <f aca="false">F$9*(Q$23-P$13*1000/(P1664*N$16))*P$13/SUM(P$24:P1664)</f>
        <v>767.650892613344</v>
      </c>
      <c r="R1664" s="0" t="n">
        <f aca="false">F$9*((Q$23^2 - (P$13*1000/(P1664*N$16))^2)/2)/(1000*COUNT(Q$24:Q1664)/N$16)</f>
        <v>768.694402924271</v>
      </c>
    </row>
    <row r="1665" customFormat="false" ht="13.8" hidden="false" customHeight="false" outlineLevel="0" collapsed="false">
      <c r="A1665" s="0" t="n">
        <f aca="false">SUM(M$23:M1665)</f>
        <v>8.31178715888932</v>
      </c>
      <c r="B1665" s="0" t="n">
        <f aca="false">C1665*3600/1609.344</f>
        <v>67.5117005765692</v>
      </c>
      <c r="C1665" s="0" t="n">
        <f aca="false">G1665</f>
        <v>30.1804306257495</v>
      </c>
      <c r="D1665" s="0" t="n">
        <f aca="false">(C1665+C1664)/2</f>
        <v>30.181427214535</v>
      </c>
      <c r="E1665" s="0" t="n">
        <f aca="false">F1665*$F$9</f>
        <v>7.59443508887074</v>
      </c>
      <c r="F1665" s="0" t="n">
        <f aca="false">(C1664-C1665)/0.5</f>
        <v>0.00398635514212486</v>
      </c>
      <c r="G1665" s="0" t="n">
        <f aca="false">G1664-L1664</f>
        <v>30.1804306257495</v>
      </c>
      <c r="H1665" s="0" t="n">
        <f aca="false">G1665*G1665</f>
        <v>910.858392755679</v>
      </c>
      <c r="I1665" s="0" t="n">
        <f aca="false">1000*COUNT(Q$24:Q1665)/N$16</f>
        <v>264.242034116511</v>
      </c>
      <c r="J1665" s="0" t="n">
        <f aca="false">$F$22*H1665+$E$22*G1665+$D$22</f>
        <v>712.082876648301</v>
      </c>
      <c r="K1665" s="0" t="n">
        <f aca="false">J1665/$F$9</f>
        <v>0.373775692823534</v>
      </c>
      <c r="L1665" s="0" t="n">
        <f aca="false">K1665*M1665</f>
        <v>0.00199312486972329</v>
      </c>
      <c r="M1665" s="0" t="n">
        <f aca="false">N1665</f>
        <v>0.00533240900355786</v>
      </c>
      <c r="N1665" s="0" t="n">
        <f aca="false">3600/(B1665*N$15)</f>
        <v>0.00533240900355786</v>
      </c>
      <c r="O1665" s="0" t="n">
        <f aca="false">ROUND(A1665*P$13,0)</f>
        <v>2077947</v>
      </c>
      <c r="P1665" s="0" t="n">
        <f aca="false">O1665-O1664</f>
        <v>1333</v>
      </c>
      <c r="Q1665" s="0" t="n">
        <f aca="false">F$9*(Q$23-P$13*1000/(P1665*N$16))*P$13/SUM(P$24:P1665)</f>
        <v>767.158161125178</v>
      </c>
      <c r="R1665" s="0" t="n">
        <f aca="false">F$9*((Q$23^2 - (P$13*1000/(P1665*N$16))^2)/2)/(1000*COUNT(Q$24:Q1665)/N$16)</f>
        <v>768.226257733695</v>
      </c>
    </row>
    <row r="1666" customFormat="false" ht="13.8" hidden="false" customHeight="false" outlineLevel="0" collapsed="false">
      <c r="A1666" s="0" t="n">
        <f aca="false">SUM(M$23:M1666)</f>
        <v>8.31711992007005</v>
      </c>
      <c r="B1666" s="0" t="n">
        <f aca="false">C1666*3600/1609.344</f>
        <v>67.5072420832135</v>
      </c>
      <c r="C1666" s="0" t="n">
        <f aca="false">G1666</f>
        <v>30.1784375008798</v>
      </c>
      <c r="D1666" s="0" t="n">
        <f aca="false">(C1666+C1665)/2</f>
        <v>30.1794340633146</v>
      </c>
      <c r="E1666" s="0" t="n">
        <f aca="false">F1666*$F$9</f>
        <v>7.59423428544037</v>
      </c>
      <c r="F1666" s="0" t="n">
        <f aca="false">(C1665-C1666)/0.5</f>
        <v>0.00398624973944806</v>
      </c>
      <c r="G1666" s="0" t="n">
        <f aca="false">G1665-L1665</f>
        <v>30.1784375008798</v>
      </c>
      <c r="H1666" s="0" t="n">
        <f aca="false">G1666*G1666</f>
        <v>910.738089994507</v>
      </c>
      <c r="I1666" s="0" t="n">
        <f aca="false">1000*COUNT(Q$24:Q1666)/N$16</f>
        <v>264.402961055681</v>
      </c>
      <c r="J1666" s="0" t="n">
        <f aca="false">$F$22*H1666+$E$22*G1666+$D$22</f>
        <v>712.017025001691</v>
      </c>
      <c r="K1666" s="0" t="n">
        <f aca="false">J1666/$F$9</f>
        <v>0.37374112698065</v>
      </c>
      <c r="L1666" s="0" t="n">
        <f aca="false">K1666*M1666</f>
        <v>0.00199307217360744</v>
      </c>
      <c r="M1666" s="0" t="n">
        <f aca="false">N1666</f>
        <v>0.00533276118073735</v>
      </c>
      <c r="N1666" s="0" t="n">
        <f aca="false">3600/(B1666*N$15)</f>
        <v>0.00533276118073735</v>
      </c>
      <c r="O1666" s="0" t="n">
        <f aca="false">ROUND(A1666*P$13,0)</f>
        <v>2079280</v>
      </c>
      <c r="P1666" s="0" t="n">
        <f aca="false">O1666-O1665</f>
        <v>1333</v>
      </c>
      <c r="Q1666" s="0" t="n">
        <f aca="false">F$9*(Q$23-P$13*1000/(P1666*N$16))*P$13/SUM(P$24:P1666)</f>
        <v>766.666061769629</v>
      </c>
      <c r="R1666" s="0" t="n">
        <f aca="false">F$9*((Q$23^2 - (P$13*1000/(P1666*N$16))^2)/2)/(1000*COUNT(Q$24:Q1666)/N$16)</f>
        <v>767.758682409451</v>
      </c>
    </row>
    <row r="1667" customFormat="false" ht="13.8" hidden="false" customHeight="false" outlineLevel="0" collapsed="false">
      <c r="A1667" s="0" t="n">
        <f aca="false">SUM(M$23:M1667)</f>
        <v>8.32245303346518</v>
      </c>
      <c r="B1667" s="0" t="n">
        <f aca="false">C1667*3600/1609.344</f>
        <v>67.5027837077357</v>
      </c>
      <c r="C1667" s="0" t="n">
        <f aca="false">G1667</f>
        <v>30.1764444287062</v>
      </c>
      <c r="D1667" s="0" t="n">
        <f aca="false">(C1667+C1666)/2</f>
        <v>30.177440964793</v>
      </c>
      <c r="E1667" s="0" t="n">
        <f aca="false">F1667*$F$9</f>
        <v>7.5940335019088</v>
      </c>
      <c r="F1667" s="0" t="n">
        <f aca="false">(C1666-C1667)/0.5</f>
        <v>0.00398614434721622</v>
      </c>
      <c r="G1667" s="0" t="n">
        <f aca="false">G1666-L1666</f>
        <v>30.1764444287062</v>
      </c>
      <c r="H1667" s="0" t="n">
        <f aca="false">G1667*G1667</f>
        <v>910.617798358792</v>
      </c>
      <c r="I1667" s="0" t="n">
        <f aca="false">1000*COUNT(Q$24:Q1667)/N$16</f>
        <v>264.56388799485</v>
      </c>
      <c r="J1667" s="0" t="n">
        <f aca="false">$F$22*H1667+$E$22*G1667+$D$22</f>
        <v>711.951178951197</v>
      </c>
      <c r="K1667" s="0" t="n">
        <f aca="false">J1667/$F$9</f>
        <v>0.373706564075193</v>
      </c>
      <c r="L1667" s="0" t="n">
        <f aca="false">K1667*M1667</f>
        <v>0.00199301948271582</v>
      </c>
      <c r="M1667" s="0" t="n">
        <f aca="false">N1667</f>
        <v>0.00533311339512573</v>
      </c>
      <c r="N1667" s="0" t="n">
        <f aca="false">3600/(B1667*N$15)</f>
        <v>0.00533311339512573</v>
      </c>
      <c r="O1667" s="0" t="n">
        <f aca="false">ROUND(A1667*P$13,0)</f>
        <v>2080613</v>
      </c>
      <c r="P1667" s="0" t="n">
        <f aca="false">O1667-O1666</f>
        <v>1333</v>
      </c>
      <c r="Q1667" s="0" t="n">
        <f aca="false">F$9*(Q$23-P$13*1000/(P1667*N$16))*P$13/SUM(P$24:P1667)</f>
        <v>766.174593331017</v>
      </c>
      <c r="R1667" s="0" t="n">
        <f aca="false">F$9*((Q$23^2 - (P$13*1000/(P1667*N$16))^2)/2)/(1000*COUNT(Q$24:Q1667)/N$16)</f>
        <v>767.291675911635</v>
      </c>
    </row>
    <row r="1668" customFormat="false" ht="13.8" hidden="false" customHeight="false" outlineLevel="0" collapsed="false">
      <c r="A1668" s="0" t="n">
        <f aca="false">SUM(M$23:M1668)</f>
        <v>8.32778649911191</v>
      </c>
      <c r="B1668" s="0" t="n">
        <f aca="false">C1668*3600/1609.344</f>
        <v>67.4983254501241</v>
      </c>
      <c r="C1668" s="0" t="n">
        <f aca="false">G1668</f>
        <v>30.1744514092235</v>
      </c>
      <c r="D1668" s="0" t="n">
        <f aca="false">(C1668+C1667)/2</f>
        <v>30.1754479189648</v>
      </c>
      <c r="E1668" s="0" t="n">
        <f aca="false">F1668*$F$9</f>
        <v>7.59383273827604</v>
      </c>
      <c r="F1668" s="0" t="n">
        <f aca="false">(C1667-C1668)/0.5</f>
        <v>0.00398603896542937</v>
      </c>
      <c r="G1668" s="0" t="n">
        <f aca="false">G1667-L1667</f>
        <v>30.1744514092235</v>
      </c>
      <c r="H1668" s="0" t="n">
        <f aca="false">G1668*G1668</f>
        <v>910.497517847588</v>
      </c>
      <c r="I1668" s="0" t="n">
        <f aca="false">1000*COUNT(Q$24:Q1668)/N$16</f>
        <v>264.72481493402</v>
      </c>
      <c r="J1668" s="0" t="n">
        <f aca="false">$F$22*H1668+$E$22*G1668+$D$22</f>
        <v>711.885338496339</v>
      </c>
      <c r="K1668" s="0" t="n">
        <f aca="false">J1668/$F$9</f>
        <v>0.373672004106912</v>
      </c>
      <c r="L1668" s="0" t="n">
        <f aca="false">K1668*M1668</f>
        <v>0.00199296679704876</v>
      </c>
      <c r="M1668" s="0" t="n">
        <f aca="false">N1668</f>
        <v>0.00533346564672944</v>
      </c>
      <c r="N1668" s="0" t="n">
        <f aca="false">3600/(B1668*N$15)</f>
        <v>0.00533346564672944</v>
      </c>
      <c r="O1668" s="0" t="n">
        <f aca="false">ROUND(A1668*P$13,0)</f>
        <v>2081947</v>
      </c>
      <c r="P1668" s="0" t="n">
        <f aca="false">O1668-O1667</f>
        <v>1334</v>
      </c>
      <c r="Q1668" s="0" t="n">
        <f aca="false">F$9*(Q$23-P$13*1000/(P1668*N$16))*P$13/SUM(P$24:P1668)</f>
        <v>770.862113398356</v>
      </c>
      <c r="R1668" s="0" t="n">
        <f aca="false">F$9*((Q$23^2 - (P$13*1000/(P1668*N$16))^2)/2)/(1000*COUNT(Q$24:Q1668)/N$16)</f>
        <v>771.737520617297</v>
      </c>
    </row>
    <row r="1669" customFormat="false" ht="13.8" hidden="false" customHeight="false" outlineLevel="0" collapsed="false">
      <c r="A1669" s="0" t="n">
        <f aca="false">SUM(M$23:M1669)</f>
        <v>8.33312031704747</v>
      </c>
      <c r="B1669" s="0" t="n">
        <f aca="false">C1669*3600/1609.344</f>
        <v>67.4938673103669</v>
      </c>
      <c r="C1669" s="0" t="n">
        <f aca="false">G1669</f>
        <v>30.1724584424264</v>
      </c>
      <c r="D1669" s="0" t="n">
        <f aca="false">(C1669+C1668)/2</f>
        <v>30.1734549258249</v>
      </c>
      <c r="E1669" s="0" t="n">
        <f aca="false">F1669*$F$9</f>
        <v>7.59363199455563</v>
      </c>
      <c r="F1669" s="0" t="n">
        <f aca="false">(C1668-C1669)/0.5</f>
        <v>0.0039859335940946</v>
      </c>
      <c r="G1669" s="0" t="n">
        <f aca="false">G1668-L1668</f>
        <v>30.1724584424264</v>
      </c>
      <c r="H1669" s="0" t="n">
        <f aca="false">G1669*G1669</f>
        <v>910.377248459949</v>
      </c>
      <c r="I1669" s="0" t="n">
        <f aca="false">1000*COUNT(Q$24:Q1669)/N$16</f>
        <v>264.88574187319</v>
      </c>
      <c r="J1669" s="0" t="n">
        <f aca="false">$F$22*H1669+$E$22*G1669+$D$22</f>
        <v>711.81950363664</v>
      </c>
      <c r="K1669" s="0" t="n">
        <f aca="false">J1669/$F$9</f>
        <v>0.373637447075556</v>
      </c>
      <c r="L1669" s="0" t="n">
        <f aca="false">K1669*M1669</f>
        <v>0.00199291411660656</v>
      </c>
      <c r="M1669" s="0" t="n">
        <f aca="false">N1669</f>
        <v>0.00533381793555494</v>
      </c>
      <c r="N1669" s="0" t="n">
        <f aca="false">3600/(B1669*N$15)</f>
        <v>0.00533381793555494</v>
      </c>
      <c r="O1669" s="0" t="n">
        <f aca="false">ROUND(A1669*P$13,0)</f>
        <v>2083280</v>
      </c>
      <c r="P1669" s="0" t="n">
        <f aca="false">O1669-O1668</f>
        <v>1333</v>
      </c>
      <c r="Q1669" s="0" t="n">
        <f aca="false">F$9*(Q$23-P$13*1000/(P1669*N$16))*P$13/SUM(P$24:P1669)</f>
        <v>765.193176843459</v>
      </c>
      <c r="R1669" s="0" t="n">
        <f aca="false">F$9*((Q$23^2 - (P$13*1000/(P1669*N$16))^2)/2)/(1000*COUNT(Q$24:Q1669)/N$16)</f>
        <v>766.359365248316</v>
      </c>
    </row>
    <row r="1670" customFormat="false" ht="13.8" hidden="false" customHeight="false" outlineLevel="0" collapsed="false">
      <c r="A1670" s="0" t="n">
        <f aca="false">SUM(M$23:M1670)</f>
        <v>8.33845448730907</v>
      </c>
      <c r="B1670" s="0" t="n">
        <f aca="false">C1670*3600/1609.344</f>
        <v>67.4894092884525</v>
      </c>
      <c r="C1670" s="0" t="n">
        <f aca="false">G1670</f>
        <v>30.1704655283098</v>
      </c>
      <c r="D1670" s="0" t="n">
        <f aca="false">(C1670+C1669)/2</f>
        <v>30.1714619853681</v>
      </c>
      <c r="E1670" s="0" t="n">
        <f aca="false">F1670*$F$9</f>
        <v>7.59343127074756</v>
      </c>
      <c r="F1670" s="0" t="n">
        <f aca="false">(C1669-C1670)/0.5</f>
        <v>0.00398582823321192</v>
      </c>
      <c r="G1670" s="0" t="n">
        <f aca="false">G1669-L1669</f>
        <v>30.1704655283098</v>
      </c>
      <c r="H1670" s="0" t="n">
        <f aca="false">G1670*G1670</f>
        <v>910.256990194931</v>
      </c>
      <c r="I1670" s="0" t="n">
        <f aca="false">1000*COUNT(Q$24:Q1670)/N$16</f>
        <v>265.046668812359</v>
      </c>
      <c r="J1670" s="0" t="n">
        <f aca="false">$F$22*H1670+$E$22*G1670+$D$22</f>
        <v>711.75367437162</v>
      </c>
      <c r="K1670" s="0" t="n">
        <f aca="false">J1670/$F$9</f>
        <v>0.373602892980875</v>
      </c>
      <c r="L1670" s="0" t="n">
        <f aca="false">K1670*M1670</f>
        <v>0.00199286144138955</v>
      </c>
      <c r="M1670" s="0" t="n">
        <f aca="false">N1670</f>
        <v>0.00533417026160868</v>
      </c>
      <c r="N1670" s="0" t="n">
        <f aca="false">3600/(B1670*N$15)</f>
        <v>0.00533417026160868</v>
      </c>
      <c r="O1670" s="0" t="n">
        <f aca="false">ROUND(A1670*P$13,0)</f>
        <v>2084614</v>
      </c>
      <c r="P1670" s="0" t="n">
        <f aca="false">O1670-O1669</f>
        <v>1334</v>
      </c>
      <c r="Q1670" s="0" t="n">
        <f aca="false">F$9*(Q$23-P$13*1000/(P1670*N$16))*P$13/SUM(P$24:P1670)</f>
        <v>769.875324763724</v>
      </c>
      <c r="R1670" s="0" t="n">
        <f aca="false">F$9*((Q$23^2 - (P$13*1000/(P1670*N$16))^2)/2)/(1000*COUNT(Q$24:Q1670)/N$16)</f>
        <v>770.800377301429</v>
      </c>
    </row>
    <row r="1671" customFormat="false" ht="13.8" hidden="false" customHeight="false" outlineLevel="0" collapsed="false">
      <c r="A1671" s="0" t="n">
        <f aca="false">SUM(M$23:M1671)</f>
        <v>8.34378900993397</v>
      </c>
      <c r="B1671" s="0" t="n">
        <f aca="false">C1671*3600/1609.344</f>
        <v>67.4849513843692</v>
      </c>
      <c r="C1671" s="0" t="n">
        <f aca="false">G1671</f>
        <v>30.1684726668684</v>
      </c>
      <c r="D1671" s="0" t="n">
        <f aca="false">(C1671+C1670)/2</f>
        <v>30.1694690975891</v>
      </c>
      <c r="E1671" s="0" t="n">
        <f aca="false">F1671*$F$9</f>
        <v>7.59323056685182</v>
      </c>
      <c r="F1671" s="0" t="n">
        <f aca="false">(C1670-C1671)/0.5</f>
        <v>0.00398572288278132</v>
      </c>
      <c r="G1671" s="0" t="n">
        <f aca="false">G1670-L1670</f>
        <v>30.1684726668684</v>
      </c>
      <c r="H1671" s="0" t="n">
        <f aca="false">G1671*G1671</f>
        <v>910.136743051587</v>
      </c>
      <c r="I1671" s="0" t="n">
        <f aca="false">1000*COUNT(Q$24:Q1671)/N$16</f>
        <v>265.207595751529</v>
      </c>
      <c r="J1671" s="0" t="n">
        <f aca="false">$F$22*H1671+$E$22*G1671+$D$22</f>
        <v>711.687850700803</v>
      </c>
      <c r="K1671" s="0" t="n">
        <f aca="false">J1671/$F$9</f>
        <v>0.373568341822616</v>
      </c>
      <c r="L1671" s="0" t="n">
        <f aca="false">K1671*M1671</f>
        <v>0.00199280877139805</v>
      </c>
      <c r="M1671" s="0" t="n">
        <f aca="false">N1671</f>
        <v>0.00533452262489712</v>
      </c>
      <c r="N1671" s="0" t="n">
        <f aca="false">3600/(B1671*N$15)</f>
        <v>0.00533452262489712</v>
      </c>
      <c r="O1671" s="0" t="n">
        <f aca="false">ROUND(A1671*P$13,0)</f>
        <v>2085947</v>
      </c>
      <c r="P1671" s="0" t="n">
        <f aca="false">O1671-O1670</f>
        <v>1333</v>
      </c>
      <c r="Q1671" s="0" t="n">
        <f aca="false">F$9*(Q$23-P$13*1000/(P1671*N$16))*P$13/SUM(P$24:P1671)</f>
        <v>764.214271392274</v>
      </c>
      <c r="R1671" s="0" t="n">
        <f aca="false">F$9*((Q$23^2 - (P$13*1000/(P1671*N$16))^2)/2)/(1000*COUNT(Q$24:Q1671)/N$16)</f>
        <v>765.429317474956</v>
      </c>
    </row>
    <row r="1672" customFormat="false" ht="13.8" hidden="false" customHeight="false" outlineLevel="0" collapsed="false">
      <c r="A1672" s="0" t="n">
        <f aca="false">SUM(M$23:M1672)</f>
        <v>8.3491238849594</v>
      </c>
      <c r="B1672" s="0" t="n">
        <f aca="false">C1672*3600/1609.344</f>
        <v>67.4804935981054</v>
      </c>
      <c r="C1672" s="0" t="n">
        <f aca="false">G1672</f>
        <v>30.166479858097</v>
      </c>
      <c r="D1672" s="0" t="n">
        <f aca="false">(C1672+C1671)/2</f>
        <v>30.1674762624827</v>
      </c>
      <c r="E1672" s="0" t="n">
        <f aca="false">F1672*$F$9</f>
        <v>7.5930298828549</v>
      </c>
      <c r="F1672" s="0" t="n">
        <f aca="false">(C1671-C1672)/0.5</f>
        <v>0.00398561754279569</v>
      </c>
      <c r="G1672" s="0" t="n">
        <f aca="false">G1671-L1671</f>
        <v>30.166479858097</v>
      </c>
      <c r="H1672" s="0" t="n">
        <f aca="false">G1672*G1672</f>
        <v>910.016507028973</v>
      </c>
      <c r="I1672" s="0" t="n">
        <f aca="false">1000*COUNT(Q$24:Q1672)/N$16</f>
        <v>265.368522690698</v>
      </c>
      <c r="J1672" s="0" t="n">
        <f aca="false">$F$22*H1672+$E$22*G1672+$D$22</f>
        <v>711.622032623708</v>
      </c>
      <c r="K1672" s="0" t="n">
        <f aca="false">J1672/$F$9</f>
        <v>0.37353379360053</v>
      </c>
      <c r="L1672" s="0" t="n">
        <f aca="false">K1672*M1672</f>
        <v>0.00199275610663237</v>
      </c>
      <c r="M1672" s="0" t="n">
        <f aca="false">N1672</f>
        <v>0.00533487502542672</v>
      </c>
      <c r="N1672" s="0" t="n">
        <f aca="false">3600/(B1672*N$15)</f>
        <v>0.00533487502542672</v>
      </c>
      <c r="O1672" s="0" t="n">
        <f aca="false">ROUND(A1672*P$13,0)</f>
        <v>2087281</v>
      </c>
      <c r="P1672" s="0" t="n">
        <f aca="false">O1672-O1671</f>
        <v>1334</v>
      </c>
      <c r="Q1672" s="0" t="n">
        <f aca="false">F$9*(Q$23-P$13*1000/(P1672*N$16))*P$13/SUM(P$24:P1672)</f>
        <v>768.891059296015</v>
      </c>
      <c r="R1672" s="0" t="n">
        <f aca="false">F$9*((Q$23^2 - (P$13*1000/(P1672*N$16))^2)/2)/(1000*COUNT(Q$24:Q1672)/N$16)</f>
        <v>769.865507225866</v>
      </c>
    </row>
    <row r="1673" customFormat="false" ht="13.8" hidden="false" customHeight="false" outlineLevel="0" collapsed="false">
      <c r="A1673" s="0" t="n">
        <f aca="false">SUM(M$23:M1673)</f>
        <v>8.3544591124226</v>
      </c>
      <c r="B1673" s="0" t="n">
        <f aca="false">C1673*3600/1609.344</f>
        <v>67.4760359296492</v>
      </c>
      <c r="C1673" s="0" t="n">
        <f aca="false">G1673</f>
        <v>30.1644871019904</v>
      </c>
      <c r="D1673" s="0" t="n">
        <f aca="false">(C1673+C1672)/2</f>
        <v>30.1654834800437</v>
      </c>
      <c r="E1673" s="0" t="n">
        <f aca="false">F1673*$F$9</f>
        <v>7.59282921877032</v>
      </c>
      <c r="F1673" s="0" t="n">
        <f aca="false">(C1672-C1673)/0.5</f>
        <v>0.00398551221326215</v>
      </c>
      <c r="G1673" s="0" t="n">
        <f aca="false">G1672-L1672</f>
        <v>30.1644871019904</v>
      </c>
      <c r="H1673" s="0" t="n">
        <f aca="false">G1673*G1673</f>
        <v>909.896282126145</v>
      </c>
      <c r="I1673" s="0" t="n">
        <f aca="false">1000*COUNT(Q$24:Q1673)/N$16</f>
        <v>265.529449629868</v>
      </c>
      <c r="J1673" s="0" t="n">
        <f aca="false">$F$22*H1673+$E$22*G1673+$D$22</f>
        <v>711.55622013986</v>
      </c>
      <c r="K1673" s="0" t="n">
        <f aca="false">J1673/$F$9</f>
        <v>0.373499248314365</v>
      </c>
      <c r="L1673" s="0" t="n">
        <f aca="false">K1673*M1673</f>
        <v>0.00199270344709283</v>
      </c>
      <c r="M1673" s="0" t="n">
        <f aca="false">N1673</f>
        <v>0.00533522746320394</v>
      </c>
      <c r="N1673" s="0" t="n">
        <f aca="false">3600/(B1673*N$15)</f>
        <v>0.00533522746320394</v>
      </c>
      <c r="O1673" s="0" t="n">
        <f aca="false">ROUND(A1673*P$13,0)</f>
        <v>2088615</v>
      </c>
      <c r="P1673" s="0" t="n">
        <f aca="false">O1673-O1672</f>
        <v>1334</v>
      </c>
      <c r="Q1673" s="0" t="n">
        <f aca="false">F$9*(Q$23-P$13*1000/(P1673*N$16))*P$13/SUM(P$24:P1673)</f>
        <v>768.39968567213</v>
      </c>
      <c r="R1673" s="0" t="n">
        <f aca="false">F$9*((Q$23^2 - (P$13*1000/(P1673*N$16))^2)/2)/(1000*COUNT(Q$24:Q1673)/N$16)</f>
        <v>769.398922069971</v>
      </c>
    </row>
    <row r="1674" customFormat="false" ht="13.8" hidden="false" customHeight="false" outlineLevel="0" collapsed="false">
      <c r="A1674" s="0" t="n">
        <f aca="false">SUM(M$23:M1674)</f>
        <v>8.35979469236084</v>
      </c>
      <c r="B1674" s="0" t="n">
        <f aca="false">C1674*3600/1609.344</f>
        <v>67.4715783789891</v>
      </c>
      <c r="C1674" s="0" t="n">
        <f aca="false">G1674</f>
        <v>30.1624943985433</v>
      </c>
      <c r="D1674" s="0" t="n">
        <f aca="false">(C1674+C1673)/2</f>
        <v>30.1634907502668</v>
      </c>
      <c r="E1674" s="0" t="n">
        <f aca="false">F1674*$F$9</f>
        <v>7.59262857461162</v>
      </c>
      <c r="F1674" s="0" t="n">
        <f aca="false">(C1673-C1674)/0.5</f>
        <v>0.0039854068941878</v>
      </c>
      <c r="G1674" s="0" t="n">
        <f aca="false">G1673-L1673</f>
        <v>30.1624943985433</v>
      </c>
      <c r="H1674" s="0" t="n">
        <f aca="false">G1674*G1674</f>
        <v>909.776068342156</v>
      </c>
      <c r="I1674" s="0" t="n">
        <f aca="false">1000*COUNT(Q$24:Q1674)/N$16</f>
        <v>265.690376569038</v>
      </c>
      <c r="J1674" s="0" t="n">
        <f aca="false">$F$22*H1674+$E$22*G1674+$D$22</f>
        <v>711.490413248778</v>
      </c>
      <c r="K1674" s="0" t="n">
        <f aca="false">J1674/$F$9</f>
        <v>0.373464705963871</v>
      </c>
      <c r="L1674" s="0" t="n">
        <f aca="false">K1674*M1674</f>
        <v>0.00199265079277975</v>
      </c>
      <c r="M1674" s="0" t="n">
        <f aca="false">N1674</f>
        <v>0.00533557993823523</v>
      </c>
      <c r="N1674" s="0" t="n">
        <f aca="false">3600/(B1674*N$15)</f>
        <v>0.00533557993823523</v>
      </c>
      <c r="O1674" s="0" t="n">
        <f aca="false">ROUND(A1674*P$13,0)</f>
        <v>2089949</v>
      </c>
      <c r="P1674" s="0" t="n">
        <f aca="false">O1674-O1673</f>
        <v>1334</v>
      </c>
      <c r="Q1674" s="0" t="n">
        <f aca="false">F$9*(Q$23-P$13*1000/(P1674*N$16))*P$13/SUM(P$24:P1674)</f>
        <v>767.908939689398</v>
      </c>
      <c r="R1674" s="0" t="n">
        <f aca="false">F$9*((Q$23^2 - (P$13*1000/(P1674*N$16))^2)/2)/(1000*COUNT(Q$24:Q1674)/N$16)</f>
        <v>768.932902129287</v>
      </c>
    </row>
    <row r="1675" customFormat="false" ht="13.8" hidden="false" customHeight="false" outlineLevel="0" collapsed="false">
      <c r="A1675" s="0" t="n">
        <f aca="false">SUM(M$23:M1675)</f>
        <v>8.36513062481136</v>
      </c>
      <c r="B1675" s="0" t="n">
        <f aca="false">C1675*3600/1609.344</f>
        <v>67.4671209461134</v>
      </c>
      <c r="C1675" s="0" t="n">
        <f aca="false">G1675</f>
        <v>30.1605017477505</v>
      </c>
      <c r="D1675" s="0" t="n">
        <f aca="false">(C1675+C1674)/2</f>
        <v>30.1614980731469</v>
      </c>
      <c r="E1675" s="0" t="n">
        <f aca="false">F1675*$F$9</f>
        <v>7.59242795035173</v>
      </c>
      <c r="F1675" s="0" t="n">
        <f aca="false">(C1674-C1675)/0.5</f>
        <v>0.00398530158555843</v>
      </c>
      <c r="G1675" s="0" t="n">
        <f aca="false">G1674-L1674</f>
        <v>30.1605017477505</v>
      </c>
      <c r="H1675" s="0" t="n">
        <f aca="false">G1675*G1675</f>
        <v>909.655865676062</v>
      </c>
      <c r="I1675" s="0" t="n">
        <f aca="false">1000*COUNT(Q$24:Q1675)/N$16</f>
        <v>265.851303508207</v>
      </c>
      <c r="J1675" s="0" t="n">
        <f aca="false">$F$22*H1675+$E$22*G1675+$D$22</f>
        <v>711.424611949986</v>
      </c>
      <c r="K1675" s="0" t="n">
        <f aca="false">J1675/$F$9</f>
        <v>0.373430166548795</v>
      </c>
      <c r="L1675" s="0" t="n">
        <f aca="false">K1675*M1675</f>
        <v>0.00199259814369344</v>
      </c>
      <c r="M1675" s="0" t="n">
        <f aca="false">N1675</f>
        <v>0.00533593245052706</v>
      </c>
      <c r="N1675" s="0" t="n">
        <f aca="false">3600/(B1675*N$15)</f>
        <v>0.00533593245052706</v>
      </c>
      <c r="O1675" s="0" t="n">
        <f aca="false">ROUND(A1675*P$13,0)</f>
        <v>2091283</v>
      </c>
      <c r="P1675" s="0" t="n">
        <f aca="false">O1675-O1674</f>
        <v>1334</v>
      </c>
      <c r="Q1675" s="0" t="n">
        <f aca="false">F$9*(Q$23-P$13*1000/(P1675*N$16))*P$13/SUM(P$24:P1675)</f>
        <v>767.418820146037</v>
      </c>
      <c r="R1675" s="0" t="n">
        <f aca="false">F$9*((Q$23^2 - (P$13*1000/(P1675*N$16))^2)/2)/(1000*COUNT(Q$24:Q1675)/N$16)</f>
        <v>768.467446377393</v>
      </c>
    </row>
    <row r="1676" customFormat="false" ht="13.8" hidden="false" customHeight="false" outlineLevel="0" collapsed="false">
      <c r="A1676" s="0" t="n">
        <f aca="false">SUM(M$23:M1676)</f>
        <v>8.37046690981145</v>
      </c>
      <c r="B1676" s="0" t="n">
        <f aca="false">C1676*3600/1609.344</f>
        <v>67.4626636310102</v>
      </c>
      <c r="C1676" s="0" t="n">
        <f aca="false">G1676</f>
        <v>30.1585091496068</v>
      </c>
      <c r="D1676" s="0" t="n">
        <f aca="false">(C1676+C1675)/2</f>
        <v>30.1595054486787</v>
      </c>
      <c r="E1676" s="0" t="n">
        <f aca="false">F1676*$F$9</f>
        <v>7.59222734601771</v>
      </c>
      <c r="F1676" s="0" t="n">
        <f aca="false">(C1675-C1676)/0.5</f>
        <v>0.00398519628738825</v>
      </c>
      <c r="G1676" s="0" t="n">
        <f aca="false">G1675-L1675</f>
        <v>30.1585091496068</v>
      </c>
      <c r="H1676" s="0" t="n">
        <f aca="false">G1676*G1676</f>
        <v>909.535674126918</v>
      </c>
      <c r="I1676" s="0" t="n">
        <f aca="false">1000*COUNT(Q$24:Q1676)/N$16</f>
        <v>266.012230447377</v>
      </c>
      <c r="J1676" s="0" t="n">
        <f aca="false">$F$22*H1676+$E$22*G1676+$D$22</f>
        <v>711.358816243005</v>
      </c>
      <c r="K1676" s="0" t="n">
        <f aca="false">J1676/$F$9</f>
        <v>0.373395630068888</v>
      </c>
      <c r="L1676" s="0" t="n">
        <f aca="false">K1676*M1676</f>
        <v>0.00199254549983423</v>
      </c>
      <c r="M1676" s="0" t="n">
        <f aca="false">N1676</f>
        <v>0.00533628500008589</v>
      </c>
      <c r="N1676" s="0" t="n">
        <f aca="false">3600/(B1676*N$15)</f>
        <v>0.00533628500008589</v>
      </c>
      <c r="O1676" s="0" t="n">
        <f aca="false">ROUND(A1676*P$13,0)</f>
        <v>2092617</v>
      </c>
      <c r="P1676" s="0" t="n">
        <f aca="false">O1676-O1675</f>
        <v>1334</v>
      </c>
      <c r="Q1676" s="0" t="n">
        <f aca="false">F$9*(Q$23-P$13*1000/(P1676*N$16))*P$13/SUM(P$24:P1676)</f>
        <v>766.929325843335</v>
      </c>
      <c r="R1676" s="0" t="n">
        <f aca="false">F$9*((Q$23^2 - (P$13*1000/(P1676*N$16))^2)/2)/(1000*COUNT(Q$24:Q1676)/N$16)</f>
        <v>768.002553790353</v>
      </c>
    </row>
    <row r="1677" customFormat="false" ht="13.8" hidden="false" customHeight="false" outlineLevel="0" collapsed="false">
      <c r="A1677" s="0" t="n">
        <f aca="false">SUM(M$23:M1677)</f>
        <v>8.37580354739837</v>
      </c>
      <c r="B1677" s="0" t="n">
        <f aca="false">C1677*3600/1609.344</f>
        <v>67.4582064336681</v>
      </c>
      <c r="C1677" s="0" t="n">
        <f aca="false">G1677</f>
        <v>30.156516604107</v>
      </c>
      <c r="D1677" s="0" t="n">
        <f aca="false">(C1677+C1676)/2</f>
        <v>30.1575128768569</v>
      </c>
      <c r="E1677" s="0" t="n">
        <f aca="false">F1677*$F$9</f>
        <v>7.59202676159604</v>
      </c>
      <c r="F1677" s="0" t="n">
        <f aca="false">(C1676-C1677)/0.5</f>
        <v>0.00398509099967015</v>
      </c>
      <c r="G1677" s="0" t="n">
        <f aca="false">G1676-L1676</f>
        <v>30.156516604107</v>
      </c>
      <c r="H1677" s="0" t="n">
        <f aca="false">G1677*G1677</f>
        <v>909.41549369378</v>
      </c>
      <c r="I1677" s="0" t="n">
        <f aca="false">1000*COUNT(Q$24:Q1677)/N$16</f>
        <v>266.173157386546</v>
      </c>
      <c r="J1677" s="0" t="n">
        <f aca="false">$F$22*H1677+$E$22*G1677+$D$22</f>
        <v>711.293026127357</v>
      </c>
      <c r="K1677" s="0" t="n">
        <f aca="false">J1677/$F$9</f>
        <v>0.373361096523898</v>
      </c>
      <c r="L1677" s="0" t="n">
        <f aca="false">K1677*M1677</f>
        <v>0.00199249286120242</v>
      </c>
      <c r="M1677" s="0" t="n">
        <f aca="false">N1677</f>
        <v>0.0053366375869182</v>
      </c>
      <c r="N1677" s="0" t="n">
        <f aca="false">3600/(B1677*N$15)</f>
        <v>0.0053366375869182</v>
      </c>
      <c r="O1677" s="0" t="n">
        <f aca="false">ROUND(A1677*P$13,0)</f>
        <v>2093951</v>
      </c>
      <c r="P1677" s="0" t="n">
        <f aca="false">O1677-O1676</f>
        <v>1334</v>
      </c>
      <c r="Q1677" s="0" t="n">
        <f aca="false">F$9*(Q$23-P$13*1000/(P1677*N$16))*P$13/SUM(P$24:P1677)</f>
        <v>766.440455585633</v>
      </c>
      <c r="R1677" s="0" t="n">
        <f aca="false">F$9*((Q$23^2 - (P$13*1000/(P1677*N$16))^2)/2)/(1000*COUNT(Q$24:Q1677)/N$16)</f>
        <v>767.538223346707</v>
      </c>
    </row>
    <row r="1678" customFormat="false" ht="13.8" hidden="false" customHeight="false" outlineLevel="0" collapsed="false">
      <c r="A1678" s="0" t="n">
        <f aca="false">SUM(M$23:M1678)</f>
        <v>8.3811405376094</v>
      </c>
      <c r="B1678" s="0" t="n">
        <f aca="false">C1678*3600/1609.344</f>
        <v>67.4537493540752</v>
      </c>
      <c r="C1678" s="0" t="n">
        <f aca="false">G1678</f>
        <v>30.1545241112458</v>
      </c>
      <c r="D1678" s="0" t="n">
        <f aca="false">(C1678+C1677)/2</f>
        <v>30.1555203576764</v>
      </c>
      <c r="E1678" s="0" t="n">
        <f aca="false">F1678*$F$9</f>
        <v>7.59182619708671</v>
      </c>
      <c r="F1678" s="0" t="n">
        <f aca="false">(C1677-C1678)/0.5</f>
        <v>0.00398498572240413</v>
      </c>
      <c r="G1678" s="0" t="n">
        <f aca="false">G1677-L1677</f>
        <v>30.1545241112458</v>
      </c>
      <c r="H1678" s="0" t="n">
        <f aca="false">G1678*G1678</f>
        <v>909.295324375703</v>
      </c>
      <c r="I1678" s="0" t="n">
        <f aca="false">1000*COUNT(Q$24:Q1678)/N$16</f>
        <v>266.334084325716</v>
      </c>
      <c r="J1678" s="0" t="n">
        <f aca="false">$F$22*H1678+$E$22*G1678+$D$22</f>
        <v>711.227241602564</v>
      </c>
      <c r="K1678" s="0" t="n">
        <f aca="false">J1678/$F$9</f>
        <v>0.373326565913574</v>
      </c>
      <c r="L1678" s="0" t="n">
        <f aca="false">K1678*M1678</f>
        <v>0.00199244022779835</v>
      </c>
      <c r="M1678" s="0" t="n">
        <f aca="false">N1678</f>
        <v>0.00533699021103044</v>
      </c>
      <c r="N1678" s="0" t="n">
        <f aca="false">3600/(B1678*N$15)</f>
        <v>0.00533699021103044</v>
      </c>
      <c r="O1678" s="0" t="n">
        <f aca="false">ROUND(A1678*P$13,0)</f>
        <v>2095285</v>
      </c>
      <c r="P1678" s="0" t="n">
        <f aca="false">O1678-O1677</f>
        <v>1334</v>
      </c>
      <c r="Q1678" s="0" t="n">
        <f aca="false">F$9*(Q$23-P$13*1000/(P1678*N$16))*P$13/SUM(P$24:P1678)</f>
        <v>765.952208180322</v>
      </c>
      <c r="R1678" s="0" t="n">
        <f aca="false">F$9*((Q$23^2 - (P$13*1000/(P1678*N$16))^2)/2)/(1000*COUNT(Q$24:Q1678)/N$16)</f>
        <v>767.074454027464</v>
      </c>
    </row>
    <row r="1679" customFormat="false" ht="13.8" hidden="false" customHeight="false" outlineLevel="0" collapsed="false">
      <c r="A1679" s="0" t="n">
        <f aca="false">SUM(M$23:M1679)</f>
        <v>8.38647788048183</v>
      </c>
      <c r="B1679" s="0" t="n">
        <f aca="false">C1679*3600/1609.344</f>
        <v>67.4492923922199</v>
      </c>
      <c r="C1679" s="0" t="n">
        <f aca="false">G1679</f>
        <v>30.152531671018</v>
      </c>
      <c r="D1679" s="0" t="n">
        <f aca="false">(C1679+C1678)/2</f>
        <v>30.1535278911319</v>
      </c>
      <c r="E1679" s="0" t="n">
        <f aca="false">F1679*$F$9</f>
        <v>7.59162565250326</v>
      </c>
      <c r="F1679" s="0" t="n">
        <f aca="false">(C1678-C1679)/0.5</f>
        <v>0.00398488045559731</v>
      </c>
      <c r="G1679" s="0" t="n">
        <f aca="false">G1678-L1678</f>
        <v>30.152531671018</v>
      </c>
      <c r="H1679" s="0" t="n">
        <f aca="false">G1679*G1679</f>
        <v>909.175166171743</v>
      </c>
      <c r="I1679" s="0" t="n">
        <f aca="false">1000*COUNT(Q$24:Q1679)/N$16</f>
        <v>266.495011264886</v>
      </c>
      <c r="J1679" s="0" t="n">
        <f aca="false">$F$22*H1679+$E$22*G1679+$D$22</f>
        <v>711.161462668148</v>
      </c>
      <c r="K1679" s="0" t="n">
        <f aca="false">J1679/$F$9</f>
        <v>0.373292038237666</v>
      </c>
      <c r="L1679" s="0" t="n">
        <f aca="false">K1679*M1679</f>
        <v>0.00199238759962233</v>
      </c>
      <c r="M1679" s="0" t="n">
        <f aca="false">N1679</f>
        <v>0.00533734287242908</v>
      </c>
      <c r="N1679" s="0" t="n">
        <f aca="false">3600/(B1679*N$15)</f>
        <v>0.00533734287242908</v>
      </c>
      <c r="O1679" s="0" t="n">
        <f aca="false">ROUND(A1679*P$13,0)</f>
        <v>2096619</v>
      </c>
      <c r="P1679" s="0" t="n">
        <f aca="false">O1679-O1678</f>
        <v>1334</v>
      </c>
      <c r="Q1679" s="0" t="n">
        <f aca="false">F$9*(Q$23-P$13*1000/(P1679*N$16))*P$13/SUM(P$24:P1679)</f>
        <v>765.464582437828</v>
      </c>
      <c r="R1679" s="0" t="n">
        <f aca="false">F$9*((Q$23^2 - (P$13*1000/(P1679*N$16))^2)/2)/(1000*COUNT(Q$24:Q1679)/N$16)</f>
        <v>766.611244816095</v>
      </c>
    </row>
    <row r="1680" customFormat="false" ht="13.8" hidden="false" customHeight="false" outlineLevel="0" collapsed="false">
      <c r="A1680" s="0" t="n">
        <f aca="false">SUM(M$23:M1680)</f>
        <v>8.39181557605295</v>
      </c>
      <c r="B1680" s="0" t="n">
        <f aca="false">C1680*3600/1609.344</f>
        <v>67.4448355480905</v>
      </c>
      <c r="C1680" s="0" t="n">
        <f aca="false">G1680</f>
        <v>30.1505392834184</v>
      </c>
      <c r="D1680" s="0" t="n">
        <f aca="false">(C1680+C1679)/2</f>
        <v>30.1515354772182</v>
      </c>
      <c r="E1680" s="0" t="n">
        <f aca="false">F1680*$F$9</f>
        <v>7.59142512783215</v>
      </c>
      <c r="F1680" s="0" t="n">
        <f aca="false">(C1679-C1680)/0.5</f>
        <v>0.00398477519924256</v>
      </c>
      <c r="G1680" s="0" t="n">
        <f aca="false">G1679-L1679</f>
        <v>30.1505392834184</v>
      </c>
      <c r="H1680" s="0" t="n">
        <f aca="false">G1680*G1680</f>
        <v>909.055019080954</v>
      </c>
      <c r="I1680" s="0" t="n">
        <f aca="false">1000*COUNT(Q$24:Q1680)/N$16</f>
        <v>266.655938204055</v>
      </c>
      <c r="J1680" s="0" t="n">
        <f aca="false">$F$22*H1680+$E$22*G1680+$D$22</f>
        <v>711.095689323631</v>
      </c>
      <c r="K1680" s="0" t="n">
        <f aca="false">J1680/$F$9</f>
        <v>0.373257513495923</v>
      </c>
      <c r="L1680" s="0" t="n">
        <f aca="false">K1680*M1680</f>
        <v>0.00199233497667468</v>
      </c>
      <c r="M1680" s="0" t="n">
        <f aca="false">N1680</f>
        <v>0.0053376955711206</v>
      </c>
      <c r="N1680" s="0" t="n">
        <f aca="false">3600/(B1680*N$15)</f>
        <v>0.0053376955711206</v>
      </c>
      <c r="O1680" s="0" t="n">
        <f aca="false">ROUND(A1680*P$13,0)</f>
        <v>2097954</v>
      </c>
      <c r="P1680" s="0" t="n">
        <f aca="false">O1680-O1679</f>
        <v>1335</v>
      </c>
      <c r="Q1680" s="0" t="n">
        <f aca="false">F$9*(Q$23-P$13*1000/(P1680*N$16))*P$13/SUM(P$24:P1680)</f>
        <v>770.108704617269</v>
      </c>
      <c r="R1680" s="0" t="n">
        <f aca="false">F$9*((Q$23^2 - (P$13*1000/(P1680*N$16))^2)/2)/(1000*COUNT(Q$24:Q1680)/N$16)</f>
        <v>771.014348547819</v>
      </c>
    </row>
    <row r="1681" customFormat="false" ht="13.8" hidden="false" customHeight="false" outlineLevel="0" collapsed="false">
      <c r="A1681" s="0" t="n">
        <f aca="false">SUM(M$23:M1681)</f>
        <v>8.39715362436006</v>
      </c>
      <c r="B1681" s="0" t="n">
        <f aca="false">C1681*3600/1609.344</f>
        <v>67.4403788216752</v>
      </c>
      <c r="C1681" s="0" t="n">
        <f aca="false">G1681</f>
        <v>30.1485469484417</v>
      </c>
      <c r="D1681" s="0" t="n">
        <f aca="false">(C1681+C1680)/2</f>
        <v>30.14954311593</v>
      </c>
      <c r="E1681" s="0" t="n">
        <f aca="false">F1681*$F$9</f>
        <v>7.59122462308693</v>
      </c>
      <c r="F1681" s="0" t="n">
        <f aca="false">(C1680-C1681)/0.5</f>
        <v>0.00398466995334701</v>
      </c>
      <c r="G1681" s="0" t="n">
        <f aca="false">G1680-L1680</f>
        <v>30.1485469484417</v>
      </c>
      <c r="H1681" s="0" t="n">
        <f aca="false">G1681*G1681</f>
        <v>908.934883102393</v>
      </c>
      <c r="I1681" s="0" t="n">
        <f aca="false">1000*COUNT(Q$24:Q1681)/N$16</f>
        <v>266.816865143225</v>
      </c>
      <c r="J1681" s="0" t="n">
        <f aca="false">$F$22*H1681+$E$22*G1681+$D$22</f>
        <v>711.029921568536</v>
      </c>
      <c r="K1681" s="0" t="n">
        <f aca="false">J1681/$F$9</f>
        <v>0.373222991688094</v>
      </c>
      <c r="L1681" s="0" t="n">
        <f aca="false">K1681*M1681</f>
        <v>0.00199228235895571</v>
      </c>
      <c r="M1681" s="0" t="n">
        <f aca="false">N1681</f>
        <v>0.00533804830711148</v>
      </c>
      <c r="N1681" s="0" t="n">
        <f aca="false">3600/(B1681*N$15)</f>
        <v>0.00533804830711148</v>
      </c>
      <c r="O1681" s="0" t="n">
        <f aca="false">ROUND(A1681*P$13,0)</f>
        <v>2099288</v>
      </c>
      <c r="P1681" s="0" t="n">
        <f aca="false">O1681-O1680</f>
        <v>1334</v>
      </c>
      <c r="Q1681" s="0" t="n">
        <f aca="false">F$9*(Q$23-P$13*1000/(P1681*N$16))*P$13/SUM(P$24:P1681)</f>
        <v>764.490826822941</v>
      </c>
      <c r="R1681" s="0" t="n">
        <f aca="false">F$9*((Q$23^2 - (P$13*1000/(P1681*N$16))^2)/2)/(1000*COUNT(Q$24:Q1681)/N$16)</f>
        <v>765.68650266312</v>
      </c>
    </row>
    <row r="1682" customFormat="false" ht="13.8" hidden="false" customHeight="false" outlineLevel="0" collapsed="false">
      <c r="A1682" s="0" t="n">
        <f aca="false">SUM(M$23:M1682)</f>
        <v>8.40249202544047</v>
      </c>
      <c r="B1682" s="0" t="n">
        <f aca="false">C1682*3600/1609.344</f>
        <v>67.4359222129625</v>
      </c>
      <c r="C1682" s="0" t="n">
        <f aca="false">G1682</f>
        <v>30.1465546660827</v>
      </c>
      <c r="D1682" s="0" t="n">
        <f aca="false">(C1682+C1681)/2</f>
        <v>30.1475508072622</v>
      </c>
      <c r="E1682" s="0" t="n">
        <f aca="false">F1682*$F$9</f>
        <v>7.59102413826758</v>
      </c>
      <c r="F1682" s="0" t="n">
        <f aca="false">(C1681-C1682)/0.5</f>
        <v>0.00398456471791064</v>
      </c>
      <c r="G1682" s="0" t="n">
        <f aca="false">G1681-L1681</f>
        <v>30.1465546660827</v>
      </c>
      <c r="H1682" s="0" t="n">
        <f aca="false">G1682*G1682</f>
        <v>908.814758235115</v>
      </c>
      <c r="I1682" s="0" t="n">
        <f aca="false">1000*COUNT(Q$24:Q1682)/N$16</f>
        <v>266.977792082395</v>
      </c>
      <c r="J1682" s="0" t="n">
        <f aca="false">$F$22*H1682+$E$22*G1682+$D$22</f>
        <v>710.964159402385</v>
      </c>
      <c r="K1682" s="0" t="n">
        <f aca="false">J1682/$F$9</f>
        <v>0.373188472813928</v>
      </c>
      <c r="L1682" s="0" t="n">
        <f aca="false">K1682*M1682</f>
        <v>0.00199222974646575</v>
      </c>
      <c r="M1682" s="0" t="n">
        <f aca="false">N1682</f>
        <v>0.00533840108040817</v>
      </c>
      <c r="N1682" s="0" t="n">
        <f aca="false">3600/(B1682*N$15)</f>
        <v>0.00533840108040817</v>
      </c>
      <c r="O1682" s="0" t="n">
        <f aca="false">ROUND(A1682*P$13,0)</f>
        <v>2100623</v>
      </c>
      <c r="P1682" s="0" t="n">
        <f aca="false">O1682-O1681</f>
        <v>1335</v>
      </c>
      <c r="Q1682" s="0" t="n">
        <f aca="false">F$9*(Q$23-P$13*1000/(P1682*N$16))*P$13/SUM(P$24:P1682)</f>
        <v>769.129664122512</v>
      </c>
      <c r="R1682" s="0" t="n">
        <f aca="false">F$9*((Q$23^2 - (P$13*1000/(P1682*N$16))^2)/2)/(1000*COUNT(Q$24:Q1682)/N$16)</f>
        <v>770.084855662288</v>
      </c>
    </row>
    <row r="1683" customFormat="false" ht="13.8" hidden="false" customHeight="false" outlineLevel="0" collapsed="false">
      <c r="A1683" s="0" t="n">
        <f aca="false">SUM(M$23:M1683)</f>
        <v>8.40783077933148</v>
      </c>
      <c r="B1683" s="0" t="n">
        <f aca="false">C1683*3600/1609.344</f>
        <v>67.4314657219405</v>
      </c>
      <c r="C1683" s="0" t="n">
        <f aca="false">G1683</f>
        <v>30.1445624363363</v>
      </c>
      <c r="D1683" s="0" t="n">
        <f aca="false">(C1683+C1682)/2</f>
        <v>30.1455585512095</v>
      </c>
      <c r="E1683" s="0" t="n">
        <f aca="false">F1683*$F$9</f>
        <v>7.59082367337411</v>
      </c>
      <c r="F1683" s="0" t="n">
        <f aca="false">(C1682-C1683)/0.5</f>
        <v>0.00398445949293347</v>
      </c>
      <c r="G1683" s="0" t="n">
        <f aca="false">G1682-L1682</f>
        <v>30.1445624363363</v>
      </c>
      <c r="H1683" s="0" t="n">
        <f aca="false">G1683*G1683</f>
        <v>908.694644478176</v>
      </c>
      <c r="I1683" s="0" t="n">
        <f aca="false">1000*COUNT(Q$24:Q1683)/N$16</f>
        <v>267.138719021564</v>
      </c>
      <c r="J1683" s="0" t="n">
        <f aca="false">$F$22*H1683+$E$22*G1683+$D$22</f>
        <v>710.898402824699</v>
      </c>
      <c r="K1683" s="0" t="n">
        <f aca="false">J1683/$F$9</f>
        <v>0.373153956873174</v>
      </c>
      <c r="L1683" s="0" t="n">
        <f aca="false">K1683*M1683</f>
        <v>0.00199217713920511</v>
      </c>
      <c r="M1683" s="0" t="n">
        <f aca="false">N1683</f>
        <v>0.00533875389101716</v>
      </c>
      <c r="N1683" s="0" t="n">
        <f aca="false">3600/(B1683*N$15)</f>
        <v>0.00533875389101716</v>
      </c>
      <c r="O1683" s="0" t="n">
        <f aca="false">ROUND(A1683*P$13,0)</f>
        <v>2101958</v>
      </c>
      <c r="P1683" s="0" t="n">
        <f aca="false">O1683-O1682</f>
        <v>1335</v>
      </c>
      <c r="Q1683" s="0" t="n">
        <f aca="false">F$9*(Q$23-P$13*1000/(P1683*N$16))*P$13/SUM(P$24:P1683)</f>
        <v>768.640893830264</v>
      </c>
      <c r="R1683" s="0" t="n">
        <f aca="false">F$9*((Q$23^2 - (P$13*1000/(P1683*N$16))^2)/2)/(1000*COUNT(Q$24:Q1683)/N$16)</f>
        <v>769.620949122733</v>
      </c>
    </row>
    <row r="1684" customFormat="false" ht="13.8" hidden="false" customHeight="false" outlineLevel="0" collapsed="false">
      <c r="A1684" s="0" t="n">
        <f aca="false">SUM(M$23:M1684)</f>
        <v>8.41316988607043</v>
      </c>
      <c r="B1684" s="0" t="n">
        <f aca="false">C1684*3600/1609.344</f>
        <v>67.4270093485976</v>
      </c>
      <c r="C1684" s="0" t="n">
        <f aca="false">G1684</f>
        <v>30.1425702591971</v>
      </c>
      <c r="D1684" s="0" t="n">
        <f aca="false">(C1684+C1683)/2</f>
        <v>30.1435663477667</v>
      </c>
      <c r="E1684" s="0" t="n">
        <f aca="false">F1684*$F$9</f>
        <v>7.59062322839299</v>
      </c>
      <c r="F1684" s="0" t="n">
        <f aca="false">(C1683-C1684)/0.5</f>
        <v>0.00398435427840838</v>
      </c>
      <c r="G1684" s="0" t="n">
        <f aca="false">G1683-L1683</f>
        <v>30.1425702591971</v>
      </c>
      <c r="H1684" s="0" t="n">
        <f aca="false">G1684*G1684</f>
        <v>908.574541830632</v>
      </c>
      <c r="I1684" s="0" t="n">
        <f aca="false">1000*COUNT(Q$24:Q1684)/N$16</f>
        <v>267.299645960734</v>
      </c>
      <c r="J1684" s="0" t="n">
        <f aca="false">$F$22*H1684+$E$22*G1684+$D$22</f>
        <v>710.832651835002</v>
      </c>
      <c r="K1684" s="0" t="n">
        <f aca="false">J1684/$F$9</f>
        <v>0.373119443865582</v>
      </c>
      <c r="L1684" s="0" t="n">
        <f aca="false">K1684*M1684</f>
        <v>0.00199212453717411</v>
      </c>
      <c r="M1684" s="0" t="n">
        <f aca="false">N1684</f>
        <v>0.00533910673894493</v>
      </c>
      <c r="N1684" s="0" t="n">
        <f aca="false">3600/(B1684*N$15)</f>
        <v>0.00533910673894493</v>
      </c>
      <c r="O1684" s="0" t="n">
        <f aca="false">ROUND(A1684*P$13,0)</f>
        <v>2103292</v>
      </c>
      <c r="P1684" s="0" t="n">
        <f aca="false">O1684-O1683</f>
        <v>1334</v>
      </c>
      <c r="Q1684" s="0" t="n">
        <f aca="false">F$9*(Q$23-P$13*1000/(P1684*N$16))*P$13/SUM(P$24:P1684)</f>
        <v>763.034648277663</v>
      </c>
      <c r="R1684" s="0" t="n">
        <f aca="false">F$9*((Q$23^2 - (P$13*1000/(P1684*N$16))^2)/2)/(1000*COUNT(Q$24:Q1684)/N$16)</f>
        <v>764.30356497017</v>
      </c>
    </row>
    <row r="1685" customFormat="false" ht="13.8" hidden="false" customHeight="false" outlineLevel="0" collapsed="false">
      <c r="A1685" s="0" t="n">
        <f aca="false">SUM(M$23:M1685)</f>
        <v>8.41850934569463</v>
      </c>
      <c r="B1685" s="0" t="n">
        <f aca="false">C1685*3600/1609.344</f>
        <v>67.4225530929221</v>
      </c>
      <c r="C1685" s="0" t="n">
        <f aca="false">G1685</f>
        <v>30.1405781346599</v>
      </c>
      <c r="D1685" s="0" t="n">
        <f aca="false">(C1685+C1684)/2</f>
        <v>30.1415741969285</v>
      </c>
      <c r="E1685" s="0" t="n">
        <f aca="false">F1685*$F$9</f>
        <v>7.59042280335128</v>
      </c>
      <c r="F1685" s="0" t="n">
        <f aca="false">(C1684-C1685)/0.5</f>
        <v>0.00398424907434958</v>
      </c>
      <c r="G1685" s="0" t="n">
        <f aca="false">G1684-L1684</f>
        <v>30.1405781346599</v>
      </c>
      <c r="H1685" s="0" t="n">
        <f aca="false">G1685*G1685</f>
        <v>908.454450291538</v>
      </c>
      <c r="I1685" s="0" t="n">
        <f aca="false">1000*COUNT(Q$24:Q1685)/N$16</f>
        <v>267.460572899903</v>
      </c>
      <c r="J1685" s="0" t="n">
        <f aca="false">$F$22*H1685+$E$22*G1685+$D$22</f>
        <v>710.766906432814</v>
      </c>
      <c r="K1685" s="0" t="n">
        <f aca="false">J1685/$F$9</f>
        <v>0.373084933790901</v>
      </c>
      <c r="L1685" s="0" t="n">
        <f aca="false">K1685*M1685</f>
        <v>0.00199207194037308</v>
      </c>
      <c r="M1685" s="0" t="n">
        <f aca="false">N1685</f>
        <v>0.00533945962419795</v>
      </c>
      <c r="N1685" s="0" t="n">
        <f aca="false">3600/(B1685*N$15)</f>
        <v>0.00533945962419795</v>
      </c>
      <c r="O1685" s="0" t="n">
        <f aca="false">ROUND(A1685*P$13,0)</f>
        <v>2104627</v>
      </c>
      <c r="P1685" s="0" t="n">
        <f aca="false">O1685-O1684</f>
        <v>1335</v>
      </c>
      <c r="Q1685" s="0" t="n">
        <f aca="false">F$9*(Q$23-P$13*1000/(P1685*N$16))*P$13/SUM(P$24:P1685)</f>
        <v>767.665579476291</v>
      </c>
      <c r="R1685" s="0" t="n">
        <f aca="false">F$9*((Q$23^2 - (P$13*1000/(P1685*N$16))^2)/2)/(1000*COUNT(Q$24:Q1685)/N$16)</f>
        <v>768.694810796472</v>
      </c>
    </row>
    <row r="1686" customFormat="false" ht="13.8" hidden="false" customHeight="false" outlineLevel="0" collapsed="false">
      <c r="A1686" s="0" t="n">
        <f aca="false">SUM(M$23:M1686)</f>
        <v>8.42384915824141</v>
      </c>
      <c r="B1686" s="0" t="n">
        <f aca="false">C1686*3600/1609.344</f>
        <v>67.4180969549023</v>
      </c>
      <c r="C1686" s="0" t="n">
        <f aca="false">G1686</f>
        <v>30.1385860627195</v>
      </c>
      <c r="D1686" s="0" t="n">
        <f aca="false">(C1686+C1685)/2</f>
        <v>30.1395820986897</v>
      </c>
      <c r="E1686" s="0" t="n">
        <f aca="false">F1686*$F$9</f>
        <v>7.59022239822191</v>
      </c>
      <c r="F1686" s="0" t="n">
        <f aca="false">(C1685-C1686)/0.5</f>
        <v>0.00398414388074286</v>
      </c>
      <c r="G1686" s="0" t="n">
        <f aca="false">G1685-L1685</f>
        <v>30.1385860627195</v>
      </c>
      <c r="H1686" s="0" t="n">
        <f aca="false">G1686*G1686</f>
        <v>908.334369859951</v>
      </c>
      <c r="I1686" s="0" t="n">
        <f aca="false">1000*COUNT(Q$24:Q1686)/N$16</f>
        <v>267.621499839073</v>
      </c>
      <c r="J1686" s="0" t="n">
        <f aca="false">$F$22*H1686+$E$22*G1686+$D$22</f>
        <v>710.70116661766</v>
      </c>
      <c r="K1686" s="0" t="n">
        <f aca="false">J1686/$F$9</f>
        <v>0.373050426648879</v>
      </c>
      <c r="L1686" s="0" t="n">
        <f aca="false">K1686*M1686</f>
        <v>0.00199201934880233</v>
      </c>
      <c r="M1686" s="0" t="n">
        <f aca="false">N1686</f>
        <v>0.0053398125467827</v>
      </c>
      <c r="N1686" s="0" t="n">
        <f aca="false">3600/(B1686*N$15)</f>
        <v>0.0053398125467827</v>
      </c>
      <c r="O1686" s="0" t="n">
        <f aca="false">ROUND(A1686*P$13,0)</f>
        <v>2105962</v>
      </c>
      <c r="P1686" s="0" t="n">
        <f aca="false">O1686-O1685</f>
        <v>1335</v>
      </c>
      <c r="Q1686" s="0" t="n">
        <f aca="false">F$9*(Q$23-P$13*1000/(P1686*N$16))*P$13/SUM(P$24:P1686)</f>
        <v>767.178667631341</v>
      </c>
      <c r="R1686" s="0" t="n">
        <f aca="false">F$9*((Q$23^2 - (P$13*1000/(P1686*N$16))^2)/2)/(1000*COUNT(Q$24:Q1686)/N$16)</f>
        <v>768.232576995632</v>
      </c>
    </row>
    <row r="1687" customFormat="false" ht="13.8" hidden="false" customHeight="false" outlineLevel="0" collapsed="false">
      <c r="A1687" s="0" t="n">
        <f aca="false">SUM(M$23:M1687)</f>
        <v>8.42918932374811</v>
      </c>
      <c r="B1687" s="0" t="n">
        <f aca="false">C1687*3600/1609.344</f>
        <v>67.4136409345265</v>
      </c>
      <c r="C1687" s="0" t="n">
        <f aca="false">G1687</f>
        <v>30.1365940433707</v>
      </c>
      <c r="D1687" s="0" t="n">
        <f aca="false">(C1687+C1686)/2</f>
        <v>30.1375900530451</v>
      </c>
      <c r="E1687" s="0" t="n">
        <f aca="false">F1687*$F$9</f>
        <v>7.59002201303196</v>
      </c>
      <c r="F1687" s="0" t="n">
        <f aca="false">(C1686-C1687)/0.5</f>
        <v>0.00398403869760244</v>
      </c>
      <c r="G1687" s="0" t="n">
        <f aca="false">G1686-L1686</f>
        <v>30.1365940433707</v>
      </c>
      <c r="H1687" s="0" t="n">
        <f aca="false">G1687*G1687</f>
        <v>908.214300534927</v>
      </c>
      <c r="I1687" s="0" t="n">
        <f aca="false">1000*COUNT(Q$24:Q1687)/N$16</f>
        <v>267.782426778243</v>
      </c>
      <c r="J1687" s="0" t="n">
        <f aca="false">$F$22*H1687+$E$22*G1687+$D$22</f>
        <v>710.63543238906</v>
      </c>
      <c r="K1687" s="0" t="n">
        <f aca="false">J1687/$F$9</f>
        <v>0.373015922439267</v>
      </c>
      <c r="L1687" s="0" t="n">
        <f aca="false">K1687*M1687</f>
        <v>0.00199196676246218</v>
      </c>
      <c r="M1687" s="0" t="n">
        <f aca="false">N1687</f>
        <v>0.00534016550670567</v>
      </c>
      <c r="N1687" s="0" t="n">
        <f aca="false">3600/(B1687*N$15)</f>
        <v>0.00534016550670567</v>
      </c>
      <c r="O1687" s="0" t="n">
        <f aca="false">ROUND(A1687*P$13,0)</f>
        <v>2107297</v>
      </c>
      <c r="P1687" s="0" t="n">
        <f aca="false">O1687-O1686</f>
        <v>1335</v>
      </c>
      <c r="Q1687" s="0" t="n">
        <f aca="false">F$9*(Q$23-P$13*1000/(P1687*N$16))*P$13/SUM(P$24:P1687)</f>
        <v>766.692373067849</v>
      </c>
      <c r="R1687" s="0" t="n">
        <f aca="false">F$9*((Q$23^2 - (P$13*1000/(P1687*N$16))^2)/2)/(1000*COUNT(Q$24:Q1687)/N$16)</f>
        <v>767.770898764265</v>
      </c>
    </row>
    <row r="1688" customFormat="false" ht="13.8" hidden="false" customHeight="false" outlineLevel="0" collapsed="false">
      <c r="A1688" s="0" t="n">
        <f aca="false">SUM(M$23:M1688)</f>
        <v>8.43452984225209</v>
      </c>
      <c r="B1688" s="0" t="n">
        <f aca="false">C1688*3600/1609.344</f>
        <v>67.409185031783</v>
      </c>
      <c r="C1688" s="0" t="n">
        <f aca="false">G1688</f>
        <v>30.1346020766083</v>
      </c>
      <c r="D1688" s="0" t="n">
        <f aca="false">(C1688+C1687)/2</f>
        <v>30.1355980599895</v>
      </c>
      <c r="E1688" s="0" t="n">
        <f aca="false">F1688*$F$9</f>
        <v>7.58982164776789</v>
      </c>
      <c r="F1688" s="0" t="n">
        <f aca="false">(C1687-C1688)/0.5</f>
        <v>0.00398393352492121</v>
      </c>
      <c r="G1688" s="0" t="n">
        <f aca="false">G1687-L1687</f>
        <v>30.1346020766083</v>
      </c>
      <c r="H1688" s="0" t="n">
        <f aca="false">G1688*G1688</f>
        <v>908.094242315523</v>
      </c>
      <c r="I1688" s="0" t="n">
        <f aca="false">1000*COUNT(Q$24:Q1688)/N$16</f>
        <v>267.943353717412</v>
      </c>
      <c r="J1688" s="0" t="n">
        <f aca="false">$F$22*H1688+$E$22*G1688+$D$22</f>
        <v>710.569703746539</v>
      </c>
      <c r="K1688" s="0" t="n">
        <f aca="false">J1688/$F$9</f>
        <v>0.372981421161814</v>
      </c>
      <c r="L1688" s="0" t="n">
        <f aca="false">K1688*M1688</f>
        <v>0.00199191418135294</v>
      </c>
      <c r="M1688" s="0" t="n">
        <f aca="false">N1688</f>
        <v>0.00534051850397335</v>
      </c>
      <c r="N1688" s="0" t="n">
        <f aca="false">3600/(B1688*N$15)</f>
        <v>0.00534051850397335</v>
      </c>
      <c r="O1688" s="0" t="n">
        <f aca="false">ROUND(A1688*P$13,0)</f>
        <v>2108632</v>
      </c>
      <c r="P1688" s="0" t="n">
        <f aca="false">O1688-O1687</f>
        <v>1335</v>
      </c>
      <c r="Q1688" s="0" t="n">
        <f aca="false">F$9*(Q$23-P$13*1000/(P1688*N$16))*P$13/SUM(P$24:P1688)</f>
        <v>766.206694612722</v>
      </c>
      <c r="R1688" s="0" t="n">
        <f aca="false">F$9*((Q$23^2 - (P$13*1000/(P1688*N$16))^2)/2)/(1000*COUNT(Q$24:Q1688)/N$16)</f>
        <v>767.309775101343</v>
      </c>
    </row>
    <row r="1689" customFormat="false" ht="13.8" hidden="false" customHeight="false" outlineLevel="0" collapsed="false">
      <c r="A1689" s="0" t="n">
        <f aca="false">SUM(M$23:M1689)</f>
        <v>8.43987071379068</v>
      </c>
      <c r="B1689" s="0" t="n">
        <f aca="false">C1689*3600/1609.344</f>
        <v>67.40472924666</v>
      </c>
      <c r="C1689" s="0" t="n">
        <f aca="false">G1689</f>
        <v>30.1326101624269</v>
      </c>
      <c r="D1689" s="0" t="n">
        <f aca="false">(C1689+C1688)/2</f>
        <v>30.1336061195176</v>
      </c>
      <c r="E1689" s="0" t="n">
        <f aca="false">F1689*$F$9</f>
        <v>7.58962130244324</v>
      </c>
      <c r="F1689" s="0" t="n">
        <f aca="false">(C1688-C1689)/0.5</f>
        <v>0.00398382836270628</v>
      </c>
      <c r="G1689" s="0" t="n">
        <f aca="false">G1688-L1688</f>
        <v>30.1326101624269</v>
      </c>
      <c r="H1689" s="0" t="n">
        <f aca="false">G1689*G1689</f>
        <v>907.974195200793</v>
      </c>
      <c r="I1689" s="0" t="n">
        <f aca="false">1000*COUNT(Q$24:Q1689)/N$16</f>
        <v>268.104280656582</v>
      </c>
      <c r="J1689" s="0" t="n">
        <f aca="false">$F$22*H1689+$E$22*G1689+$D$22</f>
        <v>710.503980689616</v>
      </c>
      <c r="K1689" s="0" t="n">
        <f aca="false">J1689/$F$9</f>
        <v>0.372946922816269</v>
      </c>
      <c r="L1689" s="0" t="n">
        <f aca="false">K1689*M1689</f>
        <v>0.00199186160547495</v>
      </c>
      <c r="M1689" s="0" t="n">
        <f aca="false">N1689</f>
        <v>0.0053408715385922</v>
      </c>
      <c r="N1689" s="0" t="n">
        <f aca="false">3600/(B1689*N$15)</f>
        <v>0.0053408715385922</v>
      </c>
      <c r="O1689" s="0" t="n">
        <f aca="false">ROUND(A1689*P$13,0)</f>
        <v>2109968</v>
      </c>
      <c r="P1689" s="0" t="n">
        <f aca="false">O1689-O1688</f>
        <v>1336</v>
      </c>
      <c r="Q1689" s="0" t="n">
        <f aca="false">F$9*(Q$23-P$13*1000/(P1689*N$16))*P$13/SUM(P$24:P1689)</f>
        <v>770.815887197362</v>
      </c>
      <c r="R1689" s="0" t="n">
        <f aca="false">F$9*((Q$23^2 - (P$13*1000/(P1689*N$16))^2)/2)/(1000*COUNT(Q$24:Q1689)/N$16)</f>
        <v>771.67781027059</v>
      </c>
    </row>
    <row r="1690" customFormat="false" ht="13.8" hidden="false" customHeight="false" outlineLevel="0" collapsed="false">
      <c r="A1690" s="0" t="n">
        <f aca="false">SUM(M$23:M1690)</f>
        <v>8.44521193840125</v>
      </c>
      <c r="B1690" s="0" t="n">
        <f aca="false">C1690*3600/1609.344</f>
        <v>67.400273579146</v>
      </c>
      <c r="C1690" s="0" t="n">
        <f aca="false">G1690</f>
        <v>30.1306183008214</v>
      </c>
      <c r="D1690" s="0" t="n">
        <f aca="false">(C1690+C1689)/2</f>
        <v>30.1316142316242</v>
      </c>
      <c r="E1690" s="0" t="n">
        <f aca="false">F1690*$F$9</f>
        <v>7.58942097704446</v>
      </c>
      <c r="F1690" s="0" t="n">
        <f aca="false">(C1689-C1690)/0.5</f>
        <v>0.00398372321095053</v>
      </c>
      <c r="G1690" s="0" t="n">
        <f aca="false">G1689-L1689</f>
        <v>30.1306183008214</v>
      </c>
      <c r="H1690" s="0" t="n">
        <f aca="false">G1690*G1690</f>
        <v>907.854159189795</v>
      </c>
      <c r="I1690" s="0" t="n">
        <f aca="false">1000*COUNT(Q$24:Q1690)/N$16</f>
        <v>268.265207595751</v>
      </c>
      <c r="J1690" s="0" t="n">
        <f aca="false">$F$22*H1690+$E$22*G1690+$D$22</f>
        <v>710.438263217817</v>
      </c>
      <c r="K1690" s="0" t="n">
        <f aca="false">J1690/$F$9</f>
        <v>0.372912427402381</v>
      </c>
      <c r="L1690" s="0" t="n">
        <f aca="false">K1690*M1690</f>
        <v>0.00199180903482852</v>
      </c>
      <c r="M1690" s="0" t="n">
        <f aca="false">N1690</f>
        <v>0.00534122461056873</v>
      </c>
      <c r="N1690" s="0" t="n">
        <f aca="false">3600/(B1690*N$15)</f>
        <v>0.00534122461056873</v>
      </c>
      <c r="O1690" s="0" t="n">
        <f aca="false">ROUND(A1690*P$13,0)</f>
        <v>2111303</v>
      </c>
      <c r="P1690" s="0" t="n">
        <f aca="false">O1690-O1689</f>
        <v>1335</v>
      </c>
      <c r="Q1690" s="0" t="n">
        <f aca="false">F$9*(Q$23-P$13*1000/(P1690*N$16))*P$13/SUM(P$24:P1690)</f>
        <v>765.236818696091</v>
      </c>
      <c r="R1690" s="0" t="n">
        <f aca="false">F$9*((Q$23^2 - (P$13*1000/(P1690*N$16))^2)/2)/(1000*COUNT(Q$24:Q1690)/N$16)</f>
        <v>766.389187488744</v>
      </c>
    </row>
    <row r="1691" customFormat="false" ht="13.8" hidden="false" customHeight="false" outlineLevel="0" collapsed="false">
      <c r="A1691" s="0" t="n">
        <f aca="false">SUM(M$23:M1691)</f>
        <v>8.45055351612116</v>
      </c>
      <c r="B1691" s="0" t="n">
        <f aca="false">C1691*3600/1609.344</f>
        <v>67.3958180292292</v>
      </c>
      <c r="C1691" s="0" t="n">
        <f aca="false">G1691</f>
        <v>30.1286264917866</v>
      </c>
      <c r="D1691" s="0" t="n">
        <f aca="false">(C1691+C1690)/2</f>
        <v>30.129622396304</v>
      </c>
      <c r="E1691" s="0" t="n">
        <f aca="false">F1691*$F$9</f>
        <v>7.58922067157157</v>
      </c>
      <c r="F1691" s="0" t="n">
        <f aca="false">(C1690-C1691)/0.5</f>
        <v>0.00398361806965397</v>
      </c>
      <c r="G1691" s="0" t="n">
        <f aca="false">G1690-L1690</f>
        <v>30.1286264917866</v>
      </c>
      <c r="H1691" s="0" t="n">
        <f aca="false">G1691*G1691</f>
        <v>907.734134281585</v>
      </c>
      <c r="I1691" s="0" t="n">
        <f aca="false">1000*COUNT(Q$24:Q1691)/N$16</f>
        <v>268.426134534921</v>
      </c>
      <c r="J1691" s="0" t="n">
        <f aca="false">$F$22*H1691+$E$22*G1691+$D$22</f>
        <v>710.372551330662</v>
      </c>
      <c r="K1691" s="0" t="n">
        <f aca="false">J1691/$F$9</f>
        <v>0.372877934919899</v>
      </c>
      <c r="L1691" s="0" t="n">
        <f aca="false">K1691*M1691</f>
        <v>0.00199175646941397</v>
      </c>
      <c r="M1691" s="0" t="n">
        <f aca="false">N1691</f>
        <v>0.00534157771990942</v>
      </c>
      <c r="N1691" s="0" t="n">
        <f aca="false">3600/(B1691*N$15)</f>
        <v>0.00534157771990942</v>
      </c>
      <c r="O1691" s="0" t="n">
        <f aca="false">ROUND(A1691*P$13,0)</f>
        <v>2112638</v>
      </c>
      <c r="P1691" s="0" t="n">
        <f aca="false">O1691-O1690</f>
        <v>1335</v>
      </c>
      <c r="Q1691" s="0" t="n">
        <f aca="false">F$9*(Q$23-P$13*1000/(P1691*N$16))*P$13/SUM(P$24:P1691)</f>
        <v>764.752982015611</v>
      </c>
      <c r="R1691" s="0" t="n">
        <f aca="false">F$9*((Q$23^2 - (P$13*1000/(P1691*N$16))^2)/2)/(1000*COUNT(Q$24:Q1691)/N$16)</f>
        <v>765.929721549003</v>
      </c>
    </row>
    <row r="1692" customFormat="false" ht="13.8" hidden="false" customHeight="false" outlineLevel="0" collapsed="false">
      <c r="A1692" s="0" t="n">
        <f aca="false">SUM(M$23:M1692)</f>
        <v>8.45589544698778</v>
      </c>
      <c r="B1692" s="0" t="n">
        <f aca="false">C1692*3600/1609.344</f>
        <v>67.3913625968978</v>
      </c>
      <c r="C1692" s="0" t="n">
        <f aca="false">G1692</f>
        <v>30.1266347353172</v>
      </c>
      <c r="D1692" s="0" t="n">
        <f aca="false">(C1692+C1691)/2</f>
        <v>30.1276306135519</v>
      </c>
      <c r="E1692" s="0" t="n">
        <f aca="false">F1692*$F$9</f>
        <v>7.58902038605163</v>
      </c>
      <c r="F1692" s="0" t="n">
        <f aca="false">(C1691-C1692)/0.5</f>
        <v>0.00398351293883081</v>
      </c>
      <c r="G1692" s="0" t="n">
        <f aca="false">G1691-L1691</f>
        <v>30.1266347353172</v>
      </c>
      <c r="H1692" s="0" t="n">
        <f aca="false">G1692*G1692</f>
        <v>907.61412047522</v>
      </c>
      <c r="I1692" s="0" t="n">
        <f aca="false">1000*COUNT(Q$24:Q1692)/N$16</f>
        <v>268.587061474091</v>
      </c>
      <c r="J1692" s="0" t="n">
        <f aca="false">$F$22*H1692+$E$22*G1692+$D$22</f>
        <v>710.306845027674</v>
      </c>
      <c r="K1692" s="0" t="n">
        <f aca="false">J1692/$F$9</f>
        <v>0.372843445368574</v>
      </c>
      <c r="L1692" s="0" t="n">
        <f aca="false">K1692*M1692</f>
        <v>0.00199170390923162</v>
      </c>
      <c r="M1692" s="0" t="n">
        <f aca="false">N1692</f>
        <v>0.00534193086662076</v>
      </c>
      <c r="N1692" s="0" t="n">
        <f aca="false">3600/(B1692*N$15)</f>
        <v>0.00534193086662076</v>
      </c>
      <c r="O1692" s="0" t="n">
        <f aca="false">ROUND(A1692*P$13,0)</f>
        <v>2113974</v>
      </c>
      <c r="P1692" s="0" t="n">
        <f aca="false">O1692-O1691</f>
        <v>1336</v>
      </c>
      <c r="Q1692" s="0" t="n">
        <f aca="false">F$9*(Q$23-P$13*1000/(P1692*N$16))*P$13/SUM(P$24:P1692)</f>
        <v>769.354354423808</v>
      </c>
      <c r="R1692" s="0" t="n">
        <f aca="false">F$9*((Q$23^2 - (P$13*1000/(P1692*N$16))^2)/2)/(1000*COUNT(Q$24:Q1692)/N$16)</f>
        <v>770.290732121512</v>
      </c>
    </row>
    <row r="1693" customFormat="false" ht="13.8" hidden="false" customHeight="false" outlineLevel="0" collapsed="false">
      <c r="A1693" s="0" t="n">
        <f aca="false">SUM(M$23:M1693)</f>
        <v>8.46123773103849</v>
      </c>
      <c r="B1693" s="0" t="n">
        <f aca="false">C1693*3600/1609.344</f>
        <v>67.3869072821402</v>
      </c>
      <c r="C1693" s="0" t="n">
        <f aca="false">G1693</f>
        <v>30.124643031408</v>
      </c>
      <c r="D1693" s="0" t="n">
        <f aca="false">(C1693+C1692)/2</f>
        <v>30.1256388833626</v>
      </c>
      <c r="E1693" s="0" t="n">
        <f aca="false">F1693*$F$9</f>
        <v>7.58882012044403</v>
      </c>
      <c r="F1693" s="0" t="n">
        <f aca="false">(C1692-C1693)/0.5</f>
        <v>0.00398340781845974</v>
      </c>
      <c r="G1693" s="0" t="n">
        <f aca="false">G1692-L1692</f>
        <v>30.124643031408</v>
      </c>
      <c r="H1693" s="0" t="n">
        <f aca="false">G1693*G1693</f>
        <v>907.494117769756</v>
      </c>
      <c r="I1693" s="0" t="n">
        <f aca="false">1000*COUNT(Q$24:Q1693)/N$16</f>
        <v>268.74798841326</v>
      </c>
      <c r="J1693" s="0" t="n">
        <f aca="false">$F$22*H1693+$E$22*G1693+$D$22</f>
        <v>710.241144308377</v>
      </c>
      <c r="K1693" s="0" t="n">
        <f aca="false">J1693/$F$9</f>
        <v>0.372808958748154</v>
      </c>
      <c r="L1693" s="0" t="n">
        <f aca="false">K1693*M1693</f>
        <v>0.00199165135428178</v>
      </c>
      <c r="M1693" s="0" t="n">
        <f aca="false">N1693</f>
        <v>0.00534228405070924</v>
      </c>
      <c r="N1693" s="0" t="n">
        <f aca="false">3600/(B1693*N$15)</f>
        <v>0.00534228405070924</v>
      </c>
      <c r="O1693" s="0" t="n">
        <f aca="false">ROUND(A1693*P$13,0)</f>
        <v>2115309</v>
      </c>
      <c r="P1693" s="0" t="n">
        <f aca="false">O1693-O1692</f>
        <v>1335</v>
      </c>
      <c r="Q1693" s="0" t="n">
        <f aca="false">F$9*(Q$23-P$13*1000/(P1693*N$16))*P$13/SUM(P$24:P1693)</f>
        <v>763.786780549668</v>
      </c>
      <c r="R1693" s="0" t="n">
        <f aca="false">F$9*((Q$23^2 - (P$13*1000/(P1693*N$16))^2)/2)/(1000*COUNT(Q$24:Q1693)/N$16)</f>
        <v>765.012440445351</v>
      </c>
    </row>
    <row r="1694" customFormat="false" ht="13.8" hidden="false" customHeight="false" outlineLevel="0" collapsed="false">
      <c r="A1694" s="0" t="n">
        <f aca="false">SUM(M$23:M1694)</f>
        <v>8.46658036831067</v>
      </c>
      <c r="B1694" s="0" t="n">
        <f aca="false">C1694*3600/1609.344</f>
        <v>67.3824520849447</v>
      </c>
      <c r="C1694" s="0" t="n">
        <f aca="false">G1694</f>
        <v>30.1226513800537</v>
      </c>
      <c r="D1694" s="0" t="n">
        <f aca="false">(C1694+C1693)/2</f>
        <v>30.1236472057308</v>
      </c>
      <c r="E1694" s="0" t="n">
        <f aca="false">F1694*$F$9</f>
        <v>7.58861987478938</v>
      </c>
      <c r="F1694" s="0" t="n">
        <f aca="false">(C1693-C1694)/0.5</f>
        <v>0.00398330270856206</v>
      </c>
      <c r="G1694" s="0" t="n">
        <f aca="false">G1693-L1693</f>
        <v>30.1226513800537</v>
      </c>
      <c r="H1694" s="0" t="n">
        <f aca="false">G1694*G1694</f>
        <v>907.37412616425</v>
      </c>
      <c r="I1694" s="0" t="n">
        <f aca="false">1000*COUNT(Q$24:Q1694)/N$16</f>
        <v>268.90891535243</v>
      </c>
      <c r="J1694" s="0" t="n">
        <f aca="false">$F$22*H1694+$E$22*G1694+$D$22</f>
        <v>710.175449172293</v>
      </c>
      <c r="K1694" s="0" t="n">
        <f aca="false">J1694/$F$9</f>
        <v>0.372774475058389</v>
      </c>
      <c r="L1694" s="0" t="n">
        <f aca="false">K1694*M1694</f>
        <v>0.00199159880456479</v>
      </c>
      <c r="M1694" s="0" t="n">
        <f aca="false">N1694</f>
        <v>0.00534263727218136</v>
      </c>
      <c r="N1694" s="0" t="n">
        <f aca="false">3600/(B1694*N$15)</f>
        <v>0.00534263727218136</v>
      </c>
      <c r="O1694" s="0" t="n">
        <f aca="false">ROUND(A1694*P$13,0)</f>
        <v>2116645</v>
      </c>
      <c r="P1694" s="0" t="n">
        <f aca="false">O1694-O1693</f>
        <v>1336</v>
      </c>
      <c r="Q1694" s="0" t="n">
        <f aca="false">F$9*(Q$23-P$13*1000/(P1694*N$16))*P$13/SUM(P$24:P1694)</f>
        <v>768.382953380214</v>
      </c>
      <c r="R1694" s="0" t="n">
        <f aca="false">F$9*((Q$23^2 - (P$13*1000/(P1694*N$16))^2)/2)/(1000*COUNT(Q$24:Q1694)/N$16)</f>
        <v>769.368780317656</v>
      </c>
    </row>
    <row r="1695" customFormat="false" ht="13.8" hidden="false" customHeight="false" outlineLevel="0" collapsed="false">
      <c r="A1695" s="0" t="n">
        <f aca="false">SUM(M$23:M1695)</f>
        <v>8.47192335884171</v>
      </c>
      <c r="B1695" s="0" t="n">
        <f aca="false">C1695*3600/1609.344</f>
        <v>67.3779970052996</v>
      </c>
      <c r="C1695" s="0" t="n">
        <f aca="false">G1695</f>
        <v>30.1206597812491</v>
      </c>
      <c r="D1695" s="0" t="n">
        <f aca="false">(C1695+C1694)/2</f>
        <v>30.1216555806514</v>
      </c>
      <c r="E1695" s="0" t="n">
        <f aca="false">F1695*$F$9</f>
        <v>7.58841964907415</v>
      </c>
      <c r="F1695" s="0" t="n">
        <f aca="false">(C1694-C1695)/0.5</f>
        <v>0.00398319760913068</v>
      </c>
      <c r="G1695" s="0" t="n">
        <f aca="false">G1694-L1694</f>
        <v>30.1206597812491</v>
      </c>
      <c r="H1695" s="0" t="n">
        <f aca="false">G1695*G1695</f>
        <v>907.254145657758</v>
      </c>
      <c r="I1695" s="0" t="n">
        <f aca="false">1000*COUNT(Q$24:Q1695)/N$16</f>
        <v>269.0698422916</v>
      </c>
      <c r="J1695" s="0" t="n">
        <f aca="false">$F$22*H1695+$E$22*G1695+$D$22</f>
        <v>710.109759618943</v>
      </c>
      <c r="K1695" s="0" t="n">
        <f aca="false">J1695/$F$9</f>
        <v>0.372739994299029</v>
      </c>
      <c r="L1695" s="0" t="n">
        <f aca="false">K1695*M1695</f>
        <v>0.00199154626008096</v>
      </c>
      <c r="M1695" s="0" t="n">
        <f aca="false">N1695</f>
        <v>0.00534299053104361</v>
      </c>
      <c r="N1695" s="0" t="n">
        <f aca="false">3600/(B1695*N$15)</f>
        <v>0.00534299053104361</v>
      </c>
      <c r="O1695" s="0" t="n">
        <f aca="false">ROUND(A1695*P$13,0)</f>
        <v>2117981</v>
      </c>
      <c r="P1695" s="0" t="n">
        <f aca="false">O1695-O1694</f>
        <v>1336</v>
      </c>
      <c r="Q1695" s="0" t="n">
        <f aca="false">F$9*(Q$23-P$13*1000/(P1695*N$16))*P$13/SUM(P$24:P1695)</f>
        <v>767.897990776281</v>
      </c>
      <c r="R1695" s="0" t="n">
        <f aca="false">F$9*((Q$23^2 - (P$13*1000/(P1695*N$16))^2)/2)/(1000*COUNT(Q$24:Q1695)/N$16)</f>
        <v>768.9086315256</v>
      </c>
    </row>
    <row r="1696" customFormat="false" ht="13.8" hidden="false" customHeight="false" outlineLevel="0" collapsed="false">
      <c r="A1696" s="0" t="n">
        <f aca="false">SUM(M$23:M1696)</f>
        <v>8.47726670266901</v>
      </c>
      <c r="B1696" s="0" t="n">
        <f aca="false">C1696*3600/1609.344</f>
        <v>67.3735420431931</v>
      </c>
      <c r="C1696" s="0" t="n">
        <f aca="false">G1696</f>
        <v>30.118668234989</v>
      </c>
      <c r="D1696" s="0" t="n">
        <f aca="false">(C1696+C1695)/2</f>
        <v>30.1196640081191</v>
      </c>
      <c r="E1696" s="0" t="n">
        <f aca="false">F1696*$F$9</f>
        <v>7.5882194432848</v>
      </c>
      <c r="F1696" s="0" t="n">
        <f aca="false">(C1695-C1696)/0.5</f>
        <v>0.00398309252015849</v>
      </c>
      <c r="G1696" s="0" t="n">
        <f aca="false">G1695-L1695</f>
        <v>30.118668234989</v>
      </c>
      <c r="H1696" s="0" t="n">
        <f aca="false">G1696*G1696</f>
        <v>907.134176249337</v>
      </c>
      <c r="I1696" s="0" t="n">
        <f aca="false">1000*COUNT(Q$24:Q1696)/N$16</f>
        <v>269.230769230769</v>
      </c>
      <c r="J1696" s="0" t="n">
        <f aca="false">$F$22*H1696+$E$22*G1696+$D$22</f>
        <v>710.044075647852</v>
      </c>
      <c r="K1696" s="0" t="n">
        <f aca="false">J1696/$F$9</f>
        <v>0.372705516469822</v>
      </c>
      <c r="L1696" s="0" t="n">
        <f aca="false">K1696*M1696</f>
        <v>0.00199149372083061</v>
      </c>
      <c r="M1696" s="0" t="n">
        <f aca="false">N1696</f>
        <v>0.00534334382730248</v>
      </c>
      <c r="N1696" s="0" t="n">
        <f aca="false">3600/(B1696*N$15)</f>
        <v>0.00534334382730248</v>
      </c>
      <c r="O1696" s="0" t="n">
        <f aca="false">ROUND(A1696*P$13,0)</f>
        <v>2119317</v>
      </c>
      <c r="P1696" s="0" t="n">
        <f aca="false">O1696-O1695</f>
        <v>1336</v>
      </c>
      <c r="Q1696" s="0" t="n">
        <f aca="false">F$9*(Q$23-P$13*1000/(P1696*N$16))*P$13/SUM(P$24:P1696)</f>
        <v>767.41363995162</v>
      </c>
      <c r="R1696" s="0" t="n">
        <f aca="false">F$9*((Q$23^2 - (P$13*1000/(P1696*N$16))^2)/2)/(1000*COUNT(Q$24:Q1696)/N$16)</f>
        <v>768.449032821759</v>
      </c>
    </row>
    <row r="1697" customFormat="false" ht="13.8" hidden="false" customHeight="false" outlineLevel="0" collapsed="false">
      <c r="A1697" s="0" t="n">
        <f aca="false">SUM(M$23:M1697)</f>
        <v>8.48261039982998</v>
      </c>
      <c r="B1697" s="0" t="n">
        <f aca="false">C1697*3600/1609.344</f>
        <v>67.3690871986136</v>
      </c>
      <c r="C1697" s="0" t="n">
        <f aca="false">G1697</f>
        <v>30.1166767412682</v>
      </c>
      <c r="D1697" s="0" t="n">
        <f aca="false">(C1697+C1696)/2</f>
        <v>30.1176724881286</v>
      </c>
      <c r="E1697" s="0" t="n">
        <f aca="false">F1697*$F$9</f>
        <v>7.5880192574484</v>
      </c>
      <c r="F1697" s="0" t="n">
        <f aca="false">(C1696-C1697)/0.5</f>
        <v>0.0039829874416597</v>
      </c>
      <c r="G1697" s="0" t="n">
        <f aca="false">G1696-L1696</f>
        <v>30.1166767412682</v>
      </c>
      <c r="H1697" s="0" t="n">
        <f aca="false">G1697*G1697</f>
        <v>907.014217938045</v>
      </c>
      <c r="I1697" s="0" t="n">
        <f aca="false">1000*COUNT(Q$24:Q1697)/N$16</f>
        <v>269.391696169939</v>
      </c>
      <c r="J1697" s="0" t="n">
        <f aca="false">$F$22*H1697+$E$22*G1697+$D$22</f>
        <v>709.978397258542</v>
      </c>
      <c r="K1697" s="0" t="n">
        <f aca="false">J1697/$F$9</f>
        <v>0.372671041570519</v>
      </c>
      <c r="L1697" s="0" t="n">
        <f aca="false">K1697*M1697</f>
        <v>0.00199144118681406</v>
      </c>
      <c r="M1697" s="0" t="n">
        <f aca="false">N1697</f>
        <v>0.00534369716096448</v>
      </c>
      <c r="N1697" s="0" t="n">
        <f aca="false">3600/(B1697*N$15)</f>
        <v>0.00534369716096448</v>
      </c>
      <c r="O1697" s="0" t="n">
        <f aca="false">ROUND(A1697*P$13,0)</f>
        <v>2120653</v>
      </c>
      <c r="P1697" s="0" t="n">
        <f aca="false">O1697-O1696</f>
        <v>1336</v>
      </c>
      <c r="Q1697" s="0" t="n">
        <f aca="false">F$9*(Q$23-P$13*1000/(P1697*N$16))*P$13/SUM(P$24:P1697)</f>
        <v>766.929899749325</v>
      </c>
      <c r="R1697" s="0" t="n">
        <f aca="false">F$9*((Q$23^2 - (P$13*1000/(P1697*N$16))^2)/2)/(1000*COUNT(Q$24:Q1697)/N$16)</f>
        <v>767.989983220313</v>
      </c>
    </row>
    <row r="1698" customFormat="false" ht="13.8" hidden="false" customHeight="false" outlineLevel="0" collapsed="false">
      <c r="A1698" s="0" t="n">
        <f aca="false">SUM(M$23:M1698)</f>
        <v>8.48795445036201</v>
      </c>
      <c r="B1698" s="0" t="n">
        <f aca="false">C1698*3600/1609.344</f>
        <v>67.3646324715493</v>
      </c>
      <c r="C1698" s="0" t="n">
        <f aca="false">G1698</f>
        <v>30.1146853000814</v>
      </c>
      <c r="D1698" s="0" t="n">
        <f aca="false">(C1698+C1697)/2</f>
        <v>30.1156810206748</v>
      </c>
      <c r="E1698" s="0" t="n">
        <f aca="false">F1698*$F$9</f>
        <v>7.58781909155142</v>
      </c>
      <c r="F1698" s="0" t="n">
        <f aca="false">(C1697-C1698)/0.5</f>
        <v>0.00398288237362721</v>
      </c>
      <c r="G1698" s="0" t="n">
        <f aca="false">G1697-L1697</f>
        <v>30.1146853000814</v>
      </c>
      <c r="H1698" s="0" t="n">
        <f aca="false">G1698*G1698</f>
        <v>906.894270722938</v>
      </c>
      <c r="I1698" s="0" t="n">
        <f aca="false">1000*COUNT(Q$24:Q1698)/N$16</f>
        <v>269.552623109108</v>
      </c>
      <c r="J1698" s="0" t="n">
        <f aca="false">$F$22*H1698+$E$22*G1698+$D$22</f>
        <v>709.912724450535</v>
      </c>
      <c r="K1698" s="0" t="n">
        <f aca="false">J1698/$F$9</f>
        <v>0.372636569600869</v>
      </c>
      <c r="L1698" s="0" t="n">
        <f aca="false">K1698*M1698</f>
        <v>0.00199138865803163</v>
      </c>
      <c r="M1698" s="0" t="n">
        <f aca="false">N1698</f>
        <v>0.00534405053203611</v>
      </c>
      <c r="N1698" s="0" t="n">
        <f aca="false">3600/(B1698*N$15)</f>
        <v>0.00534405053203611</v>
      </c>
      <c r="O1698" s="0" t="n">
        <f aca="false">ROUND(A1698*P$13,0)</f>
        <v>2121989</v>
      </c>
      <c r="P1698" s="0" t="n">
        <f aca="false">O1698-O1697</f>
        <v>1336</v>
      </c>
      <c r="Q1698" s="0" t="n">
        <f aca="false">F$9*(Q$23-P$13*1000/(P1698*N$16))*P$13/SUM(P$24:P1698)</f>
        <v>766.446769015402</v>
      </c>
      <c r="R1698" s="0" t="n">
        <f aca="false">F$9*((Q$23^2 - (P$13*1000/(P1698*N$16))^2)/2)/(1000*COUNT(Q$24:Q1698)/N$16)</f>
        <v>767.531481737793</v>
      </c>
    </row>
    <row r="1699" customFormat="false" ht="13.8" hidden="false" customHeight="false" outlineLevel="0" collapsed="false">
      <c r="A1699" s="0" t="n">
        <f aca="false">SUM(M$23:M1699)</f>
        <v>8.49329885430254</v>
      </c>
      <c r="B1699" s="0" t="n">
        <f aca="false">C1699*3600/1609.344</f>
        <v>67.3601778619885</v>
      </c>
      <c r="C1699" s="0" t="n">
        <f aca="false">G1699</f>
        <v>30.1126939114234</v>
      </c>
      <c r="D1699" s="0" t="n">
        <f aca="false">(C1699+C1698)/2</f>
        <v>30.1136896057524</v>
      </c>
      <c r="E1699" s="0" t="n">
        <f aca="false">F1699*$F$9</f>
        <v>7.58761894559386</v>
      </c>
      <c r="F1699" s="0" t="n">
        <f aca="false">(C1698-C1699)/0.5</f>
        <v>0.003982777316061</v>
      </c>
      <c r="G1699" s="0" t="n">
        <f aca="false">G1698-L1698</f>
        <v>30.1126939114234</v>
      </c>
      <c r="H1699" s="0" t="n">
        <f aca="false">G1699*G1699</f>
        <v>906.774334603073</v>
      </c>
      <c r="I1699" s="0" t="n">
        <f aca="false">1000*COUNT(Q$24:Q1699)/N$16</f>
        <v>269.713550048278</v>
      </c>
      <c r="J1699" s="0" t="n">
        <f aca="false">$F$22*H1699+$E$22*G1699+$D$22</f>
        <v>709.847057223354</v>
      </c>
      <c r="K1699" s="0" t="n">
        <f aca="false">J1699/$F$9</f>
        <v>0.372602100560621</v>
      </c>
      <c r="L1699" s="0" t="n">
        <f aca="false">K1699*M1699</f>
        <v>0.00199133613448365</v>
      </c>
      <c r="M1699" s="0" t="n">
        <f aca="false">N1699</f>
        <v>0.00534440394052387</v>
      </c>
      <c r="N1699" s="0" t="n">
        <f aca="false">3600/(B1699*N$15)</f>
        <v>0.00534440394052387</v>
      </c>
      <c r="O1699" s="0" t="n">
        <f aca="false">ROUND(A1699*P$13,0)</f>
        <v>2123325</v>
      </c>
      <c r="P1699" s="0" t="n">
        <f aca="false">O1699-O1698</f>
        <v>1336</v>
      </c>
      <c r="Q1699" s="0" t="n">
        <f aca="false">F$9*(Q$23-P$13*1000/(P1699*N$16))*P$13/SUM(P$24:P1699)</f>
        <v>765.964246598766</v>
      </c>
      <c r="R1699" s="0" t="n">
        <f aca="false">F$9*((Q$23^2 - (P$13*1000/(P1699*N$16))^2)/2)/(1000*COUNT(Q$24:Q1699)/N$16)</f>
        <v>767.073527393081</v>
      </c>
    </row>
    <row r="1700" customFormat="false" ht="13.8" hidden="false" customHeight="false" outlineLevel="0" collapsed="false">
      <c r="A1700" s="0" t="n">
        <f aca="false">SUM(M$23:M1700)</f>
        <v>8.49864361168897</v>
      </c>
      <c r="B1700" s="0" t="n">
        <f aca="false">C1700*3600/1609.344</f>
        <v>67.3557233699196</v>
      </c>
      <c r="C1700" s="0" t="n">
        <f aca="false">G1700</f>
        <v>30.1107025752889</v>
      </c>
      <c r="D1700" s="0" t="n">
        <f aca="false">(C1700+C1699)/2</f>
        <v>30.1116982433561</v>
      </c>
      <c r="E1700" s="0" t="n">
        <f aca="false">F1700*$F$9</f>
        <v>7.58741881958924</v>
      </c>
      <c r="F1700" s="0" t="n">
        <f aca="false">(C1699-C1700)/0.5</f>
        <v>0.0039826722689682</v>
      </c>
      <c r="G1700" s="0" t="n">
        <f aca="false">G1699-L1699</f>
        <v>30.1107025752889</v>
      </c>
      <c r="H1700" s="0" t="n">
        <f aca="false">G1700*G1700</f>
        <v>906.654409577508</v>
      </c>
      <c r="I1700" s="0" t="n">
        <f aca="false">1000*COUNT(Q$24:Q1700)/N$16</f>
        <v>269.874476987448</v>
      </c>
      <c r="J1700" s="0" t="n">
        <f aca="false">$F$22*H1700+$E$22*G1700+$D$22</f>
        <v>709.781395576523</v>
      </c>
      <c r="K1700" s="0" t="n">
        <f aca="false">J1700/$F$9</f>
        <v>0.372567634449525</v>
      </c>
      <c r="L1700" s="0" t="n">
        <f aca="false">K1700*M1700</f>
        <v>0.00199128361617043</v>
      </c>
      <c r="M1700" s="0" t="n">
        <f aca="false">N1700</f>
        <v>0.00534475738643425</v>
      </c>
      <c r="N1700" s="0" t="n">
        <f aca="false">3600/(B1700*N$15)</f>
        <v>0.00534475738643425</v>
      </c>
      <c r="O1700" s="0" t="n">
        <f aca="false">ROUND(A1700*P$13,0)</f>
        <v>2124661</v>
      </c>
      <c r="P1700" s="0" t="n">
        <f aca="false">O1700-O1699</f>
        <v>1336</v>
      </c>
      <c r="Q1700" s="0" t="n">
        <f aca="false">F$9*(Q$23-P$13*1000/(P1700*N$16))*P$13/SUM(P$24:P1700)</f>
        <v>765.482331351226</v>
      </c>
      <c r="R1700" s="0" t="n">
        <f aca="false">F$9*((Q$23^2 - (P$13*1000/(P1700*N$16))^2)/2)/(1000*COUNT(Q$24:Q1700)/N$16)</f>
        <v>766.616119207396</v>
      </c>
    </row>
    <row r="1701" customFormat="false" ht="13.8" hidden="false" customHeight="false" outlineLevel="0" collapsed="false">
      <c r="A1701" s="0" t="n">
        <f aca="false">SUM(M$23:M1701)</f>
        <v>8.50398872255875</v>
      </c>
      <c r="B1701" s="0" t="n">
        <f aca="false">C1701*3600/1609.344</f>
        <v>67.3512689953308</v>
      </c>
      <c r="C1701" s="0" t="n">
        <f aca="false">G1701</f>
        <v>30.1087112916727</v>
      </c>
      <c r="D1701" s="0" t="n">
        <f aca="false">(C1701+C1700)/2</f>
        <v>30.1097069334808</v>
      </c>
      <c r="E1701" s="0" t="n">
        <f aca="false">F1701*$F$9</f>
        <v>7.58721871352405</v>
      </c>
      <c r="F1701" s="0" t="n">
        <f aca="false">(C1700-C1701)/0.5</f>
        <v>0.00398256723234169</v>
      </c>
      <c r="G1701" s="0" t="n">
        <f aca="false">G1700-L1700</f>
        <v>30.1087112916727</v>
      </c>
      <c r="H1701" s="0" t="n">
        <f aca="false">G1701*G1701</f>
        <v>906.534495645299</v>
      </c>
      <c r="I1701" s="0" t="n">
        <f aca="false">1000*COUNT(Q$24:Q1701)/N$16</f>
        <v>270.035403926617</v>
      </c>
      <c r="J1701" s="0" t="n">
        <f aca="false">$F$22*H1701+$E$22*G1701+$D$22</f>
        <v>709.715739509564</v>
      </c>
      <c r="K1701" s="0" t="n">
        <f aca="false">J1701/$F$9</f>
        <v>0.37253317126733</v>
      </c>
      <c r="L1701" s="0" t="n">
        <f aca="false">K1701*M1701</f>
        <v>0.0019912311030923</v>
      </c>
      <c r="M1701" s="0" t="n">
        <f aca="false">N1701</f>
        <v>0.00534511086977377</v>
      </c>
      <c r="N1701" s="0" t="n">
        <f aca="false">3600/(B1701*N$15)</f>
        <v>0.00534511086977377</v>
      </c>
      <c r="O1701" s="0" t="n">
        <f aca="false">ROUND(A1701*P$13,0)</f>
        <v>2125997</v>
      </c>
      <c r="P1701" s="0" t="n">
        <f aca="false">O1701-O1700</f>
        <v>1336</v>
      </c>
      <c r="Q1701" s="0" t="n">
        <f aca="false">F$9*(Q$23-P$13*1000/(P1701*N$16))*P$13/SUM(P$24:P1701)</f>
        <v>765.001022127481</v>
      </c>
      <c r="R1701" s="0" t="n">
        <f aca="false">F$9*((Q$23^2 - (P$13*1000/(P1701*N$16))^2)/2)/(1000*COUNT(Q$24:Q1701)/N$16)</f>
        <v>766.159256204293</v>
      </c>
    </row>
    <row r="1702" customFormat="false" ht="13.8" hidden="false" customHeight="false" outlineLevel="0" collapsed="false">
      <c r="A1702" s="0" t="n">
        <f aca="false">SUM(M$23:M1702)</f>
        <v>8.5093341869493</v>
      </c>
      <c r="B1702" s="0" t="n">
        <f aca="false">C1702*3600/1609.344</f>
        <v>67.3468147382105</v>
      </c>
      <c r="C1702" s="0" t="n">
        <f aca="false">G1702</f>
        <v>30.1067200605696</v>
      </c>
      <c r="D1702" s="0" t="n">
        <f aca="false">(C1702+C1701)/2</f>
        <v>30.1077156761212</v>
      </c>
      <c r="E1702" s="0" t="n">
        <f aca="false">F1702*$F$9</f>
        <v>7.58701862739827</v>
      </c>
      <c r="F1702" s="0" t="n">
        <f aca="false">(C1701-C1702)/0.5</f>
        <v>0.00398246220618148</v>
      </c>
      <c r="G1702" s="0" t="n">
        <f aca="false">G1701-L1701</f>
        <v>30.1067200605696</v>
      </c>
      <c r="H1702" s="0" t="n">
        <f aca="false">G1702*G1702</f>
        <v>906.414592805505</v>
      </c>
      <c r="I1702" s="0" t="n">
        <f aca="false">1000*COUNT(Q$24:Q1702)/N$16</f>
        <v>270.196330865787</v>
      </c>
      <c r="J1702" s="0" t="n">
        <f aca="false">$F$22*H1702+$E$22*G1702+$D$22</f>
        <v>709.650089022</v>
      </c>
      <c r="K1702" s="0" t="n">
        <f aca="false">J1702/$F$9</f>
        <v>0.372498711013786</v>
      </c>
      <c r="L1702" s="0" t="n">
        <f aca="false">K1702*M1702</f>
        <v>0.00199117859524957</v>
      </c>
      <c r="M1702" s="0" t="n">
        <f aca="false">N1702</f>
        <v>0.00534546439054893</v>
      </c>
      <c r="N1702" s="0" t="n">
        <f aca="false">3600/(B1702*N$15)</f>
        <v>0.00534546439054893</v>
      </c>
      <c r="O1702" s="0" t="n">
        <f aca="false">ROUND(A1702*P$13,0)</f>
        <v>2127334</v>
      </c>
      <c r="P1702" s="0" t="n">
        <f aca="false">O1702-O1701</f>
        <v>1337</v>
      </c>
      <c r="Q1702" s="0" t="n">
        <f aca="false">F$9*(Q$23-P$13*1000/(P1702*N$16))*P$13/SUM(P$24:P1702)</f>
        <v>769.565406472801</v>
      </c>
      <c r="R1702" s="0" t="n">
        <f aca="false">F$9*((Q$23^2 - (P$13*1000/(P1702*N$16))^2)/2)/(1000*COUNT(Q$24:Q1702)/N$16)</f>
        <v>770.483409553774</v>
      </c>
    </row>
    <row r="1703" customFormat="false" ht="13.8" hidden="false" customHeight="false" outlineLevel="0" collapsed="false">
      <c r="A1703" s="0" t="n">
        <f aca="false">SUM(M$23:M1703)</f>
        <v>8.51468000489806</v>
      </c>
      <c r="B1703" s="0" t="n">
        <f aca="false">C1703*3600/1609.344</f>
        <v>67.3423605985468</v>
      </c>
      <c r="C1703" s="0" t="n">
        <f aca="false">G1703</f>
        <v>30.1047288819744</v>
      </c>
      <c r="D1703" s="0" t="n">
        <f aca="false">(C1703+C1702)/2</f>
        <v>30.105724471272</v>
      </c>
      <c r="E1703" s="0" t="n">
        <f aca="false">F1703*$F$9</f>
        <v>7.58681856123898</v>
      </c>
      <c r="F1703" s="0" t="n">
        <f aca="false">(C1702-C1703)/0.5</f>
        <v>0.00398235719050177</v>
      </c>
      <c r="G1703" s="0" t="n">
        <f aca="false">G1702-L1702</f>
        <v>30.1047288819744</v>
      </c>
      <c r="H1703" s="0" t="n">
        <f aca="false">G1703*G1703</f>
        <v>906.294701057181</v>
      </c>
      <c r="I1703" s="0" t="n">
        <f aca="false">1000*COUNT(Q$24:Q1703)/N$16</f>
        <v>270.357257804957</v>
      </c>
      <c r="J1703" s="0" t="n">
        <f aca="false">$F$22*H1703+$E$22*G1703+$D$22</f>
        <v>709.584444113355</v>
      </c>
      <c r="K1703" s="0" t="n">
        <f aca="false">J1703/$F$9</f>
        <v>0.372464253688643</v>
      </c>
      <c r="L1703" s="0" t="n">
        <f aca="false">K1703*M1703</f>
        <v>0.00199112609264257</v>
      </c>
      <c r="M1703" s="0" t="n">
        <f aca="false">N1703</f>
        <v>0.00534581794876624</v>
      </c>
      <c r="N1703" s="0" t="n">
        <f aca="false">3600/(B1703*N$15)</f>
        <v>0.00534581794876624</v>
      </c>
      <c r="O1703" s="0" t="n">
        <f aca="false">ROUND(A1703*P$13,0)</f>
        <v>2128670</v>
      </c>
      <c r="P1703" s="0" t="n">
        <f aca="false">O1703-O1702</f>
        <v>1336</v>
      </c>
      <c r="Q1703" s="0" t="n">
        <f aca="false">F$9*(Q$23-P$13*1000/(P1703*N$16))*P$13/SUM(P$24:P1703)</f>
        <v>764.039858053653</v>
      </c>
      <c r="R1703" s="0" t="n">
        <f aca="false">F$9*((Q$23^2 - (P$13*1000/(P1703*N$16))^2)/2)/(1000*COUNT(Q$24:Q1703)/N$16)</f>
        <v>765.247161851669</v>
      </c>
    </row>
    <row r="1704" customFormat="false" ht="13.8" hidden="false" customHeight="false" outlineLevel="0" collapsed="false">
      <c r="A1704" s="0" t="n">
        <f aca="false">SUM(M$23:M1704)</f>
        <v>8.52002617644249</v>
      </c>
      <c r="B1704" s="0" t="n">
        <f aca="false">C1704*3600/1609.344</f>
        <v>67.3379065763281</v>
      </c>
      <c r="C1704" s="0" t="n">
        <f aca="false">G1704</f>
        <v>30.1027377558817</v>
      </c>
      <c r="D1704" s="0" t="n">
        <f aca="false">(C1704+C1703)/2</f>
        <v>30.103733318928</v>
      </c>
      <c r="E1704" s="0" t="n">
        <f aca="false">F1704*$F$9</f>
        <v>7.5866185150191</v>
      </c>
      <c r="F1704" s="0" t="n">
        <f aca="false">(C1703-C1704)/0.5</f>
        <v>0.00398225218528836</v>
      </c>
      <c r="G1704" s="0" t="n">
        <f aca="false">G1703-L1703</f>
        <v>30.1027377558817</v>
      </c>
      <c r="H1704" s="0" t="n">
        <f aca="false">G1704*G1704</f>
        <v>906.174820399387</v>
      </c>
      <c r="I1704" s="0" t="n">
        <f aca="false">1000*COUNT(Q$24:Q1704)/N$16</f>
        <v>270.518184744126</v>
      </c>
      <c r="J1704" s="0" t="n">
        <f aca="false">$F$22*H1704+$E$22*G1704+$D$22</f>
        <v>709.51880478315</v>
      </c>
      <c r="K1704" s="0" t="n">
        <f aca="false">J1704/$F$9</f>
        <v>0.37242979929165</v>
      </c>
      <c r="L1704" s="0" t="n">
        <f aca="false">K1704*M1704</f>
        <v>0.00199107359527162</v>
      </c>
      <c r="M1704" s="0" t="n">
        <f aca="false">N1704</f>
        <v>0.00534617154443221</v>
      </c>
      <c r="N1704" s="0" t="n">
        <f aca="false">3600/(B1704*N$15)</f>
        <v>0.00534617154443221</v>
      </c>
      <c r="O1704" s="0" t="n">
        <f aca="false">ROUND(A1704*P$13,0)</f>
        <v>2130007</v>
      </c>
      <c r="P1704" s="0" t="n">
        <f aca="false">O1704-O1703</f>
        <v>1337</v>
      </c>
      <c r="Q1704" s="0" t="n">
        <f aca="false">F$9*(Q$23-P$13*1000/(P1704*N$16))*P$13/SUM(P$24:P1704)</f>
        <v>768.599114868394</v>
      </c>
      <c r="R1704" s="0" t="n">
        <f aca="false">F$9*((Q$23^2 - (P$13*1000/(P1704*N$16))^2)/2)/(1000*COUNT(Q$24:Q1704)/N$16)</f>
        <v>769.566713052222</v>
      </c>
    </row>
    <row r="1705" customFormat="false" ht="13.8" hidden="false" customHeight="false" outlineLevel="0" collapsed="false">
      <c r="A1705" s="0" t="n">
        <f aca="false">SUM(M$23:M1705)</f>
        <v>8.52537270162005</v>
      </c>
      <c r="B1705" s="0" t="n">
        <f aca="false">C1705*3600/1609.344</f>
        <v>67.3334526715427</v>
      </c>
      <c r="C1705" s="0" t="n">
        <f aca="false">G1705</f>
        <v>30.1007466822864</v>
      </c>
      <c r="D1705" s="0" t="n">
        <f aca="false">(C1705+C1704)/2</f>
        <v>30.1017422190841</v>
      </c>
      <c r="E1705" s="0" t="n">
        <f aca="false">F1705*$F$9</f>
        <v>7.58641848873864</v>
      </c>
      <c r="F1705" s="0" t="n">
        <f aca="false">(C1704-C1705)/0.5</f>
        <v>0.00398214719054124</v>
      </c>
      <c r="G1705" s="0" t="n">
        <f aca="false">G1704-L1704</f>
        <v>30.1007466822864</v>
      </c>
      <c r="H1705" s="0" t="n">
        <f aca="false">G1705*G1705</f>
        <v>906.054950831178</v>
      </c>
      <c r="I1705" s="0" t="n">
        <f aca="false">1000*COUNT(Q$24:Q1705)/N$16</f>
        <v>270.679111683296</v>
      </c>
      <c r="J1705" s="0" t="n">
        <f aca="false">$F$22*H1705+$E$22*G1705+$D$22</f>
        <v>709.453171030909</v>
      </c>
      <c r="K1705" s="0" t="n">
        <f aca="false">J1705/$F$9</f>
        <v>0.372395347822557</v>
      </c>
      <c r="L1705" s="0" t="n">
        <f aca="false">K1705*M1705</f>
        <v>0.00199102110313704</v>
      </c>
      <c r="M1705" s="0" t="n">
        <f aca="false">N1705</f>
        <v>0.00534652517755335</v>
      </c>
      <c r="N1705" s="0" t="n">
        <f aca="false">3600/(B1705*N$15)</f>
        <v>0.00534652517755335</v>
      </c>
      <c r="O1705" s="0" t="n">
        <f aca="false">ROUND(A1705*P$13,0)</f>
        <v>2131343</v>
      </c>
      <c r="P1705" s="0" t="n">
        <f aca="false">O1705-O1704</f>
        <v>1336</v>
      </c>
      <c r="Q1705" s="0" t="n">
        <f aca="false">F$9*(Q$23-P$13*1000/(P1705*N$16))*P$13/SUM(P$24:P1705)</f>
        <v>763.081106204328</v>
      </c>
      <c r="R1705" s="0" t="n">
        <f aca="false">F$9*((Q$23^2 - (P$13*1000/(P1705*N$16))^2)/2)/(1000*COUNT(Q$24:Q1705)/N$16)</f>
        <v>764.337236570038</v>
      </c>
    </row>
    <row r="1706" customFormat="false" ht="13.8" hidden="false" customHeight="false" outlineLevel="0" collapsed="false">
      <c r="A1706" s="0" t="n">
        <f aca="false">SUM(M$23:M1706)</f>
        <v>8.53071958046819</v>
      </c>
      <c r="B1706" s="0" t="n">
        <f aca="false">C1706*3600/1609.344</f>
        <v>67.3289988841789</v>
      </c>
      <c r="C1706" s="0" t="n">
        <f aca="false">G1706</f>
        <v>30.0987556611833</v>
      </c>
      <c r="D1706" s="0" t="n">
        <f aca="false">(C1706+C1705)/2</f>
        <v>30.0997511717349</v>
      </c>
      <c r="E1706" s="0" t="n">
        <f aca="false">F1706*$F$9</f>
        <v>7.58621848242467</v>
      </c>
      <c r="F1706" s="0" t="n">
        <f aca="false">(C1705-C1706)/0.5</f>
        <v>0.00398204220627463</v>
      </c>
      <c r="G1706" s="0" t="n">
        <f aca="false">G1705-L1705</f>
        <v>30.0987556611833</v>
      </c>
      <c r="H1706" s="0" t="n">
        <f aca="false">G1706*G1706</f>
        <v>905.935092351614</v>
      </c>
      <c r="I1706" s="0" t="n">
        <f aca="false">1000*COUNT(Q$24:Q1706)/N$16</f>
        <v>270.840038622465</v>
      </c>
      <c r="J1706" s="0" t="n">
        <f aca="false">$F$22*H1706+$E$22*G1706+$D$22</f>
        <v>709.387542856156</v>
      </c>
      <c r="K1706" s="0" t="n">
        <f aca="false">J1706/$F$9</f>
        <v>0.372360899281114</v>
      </c>
      <c r="L1706" s="0" t="n">
        <f aca="false">K1706*M1706</f>
        <v>0.00199096861623915</v>
      </c>
      <c r="M1706" s="0" t="n">
        <f aca="false">N1706</f>
        <v>0.00534687884813617</v>
      </c>
      <c r="N1706" s="0" t="n">
        <f aca="false">3600/(B1706*N$15)</f>
        <v>0.00534687884813617</v>
      </c>
      <c r="O1706" s="0" t="n">
        <f aca="false">ROUND(A1706*P$13,0)</f>
        <v>2132680</v>
      </c>
      <c r="P1706" s="0" t="n">
        <f aca="false">O1706-O1705</f>
        <v>1337</v>
      </c>
      <c r="Q1706" s="0" t="n">
        <f aca="false">F$9*(Q$23-P$13*1000/(P1706*N$16))*P$13/SUM(P$24:P1706)</f>
        <v>767.635246835833</v>
      </c>
      <c r="R1706" s="0" t="n">
        <f aca="false">F$9*((Q$23^2 - (P$13*1000/(P1706*N$16))^2)/2)/(1000*COUNT(Q$24:Q1706)/N$16)</f>
        <v>768.652195270818</v>
      </c>
    </row>
    <row r="1707" customFormat="false" ht="13.8" hidden="false" customHeight="false" outlineLevel="0" collapsed="false">
      <c r="A1707" s="0" t="n">
        <f aca="false">SUM(M$23:M1707)</f>
        <v>8.53606681302437</v>
      </c>
      <c r="B1707" s="0" t="n">
        <f aca="false">C1707*3600/1609.344</f>
        <v>67.3245452142248</v>
      </c>
      <c r="C1707" s="0" t="n">
        <f aca="false">G1707</f>
        <v>30.0967646925671</v>
      </c>
      <c r="D1707" s="0" t="n">
        <f aca="false">(C1707+C1706)/2</f>
        <v>30.0977601768752</v>
      </c>
      <c r="E1707" s="0" t="n">
        <f aca="false">F1707*$F$9</f>
        <v>7.58601849606366</v>
      </c>
      <c r="F1707" s="0" t="n">
        <f aca="false">(C1706-C1707)/0.5</f>
        <v>0.00398193723248141</v>
      </c>
      <c r="G1707" s="0" t="n">
        <f aca="false">G1706-L1706</f>
        <v>30.0967646925671</v>
      </c>
      <c r="H1707" s="0" t="n">
        <f aca="false">G1707*G1707</f>
        <v>905.815244959752</v>
      </c>
      <c r="I1707" s="0" t="n">
        <f aca="false">1000*COUNT(Q$24:Q1707)/N$16</f>
        <v>271.000965561635</v>
      </c>
      <c r="J1707" s="0" t="n">
        <f aca="false">$F$22*H1707+$E$22*G1707+$D$22</f>
        <v>709.321920258412</v>
      </c>
      <c r="K1707" s="0" t="n">
        <f aca="false">J1707/$F$9</f>
        <v>0.37232645366707</v>
      </c>
      <c r="L1707" s="0" t="n">
        <f aca="false">K1707*M1707</f>
        <v>0.00199091613457828</v>
      </c>
      <c r="M1707" s="0" t="n">
        <f aca="false">N1707</f>
        <v>0.0053472325561872</v>
      </c>
      <c r="N1707" s="0" t="n">
        <f aca="false">3600/(B1707*N$15)</f>
        <v>0.0053472325561872</v>
      </c>
      <c r="O1707" s="0" t="n">
        <f aca="false">ROUND(A1707*P$13,0)</f>
        <v>2134017</v>
      </c>
      <c r="P1707" s="0" t="n">
        <f aca="false">O1707-O1706</f>
        <v>1337</v>
      </c>
      <c r="Q1707" s="0" t="n">
        <f aca="false">F$9*(Q$23-P$13*1000/(P1707*N$16))*P$13/SUM(P$24:P1707)</f>
        <v>767.154038966138</v>
      </c>
      <c r="R1707" s="0" t="n">
        <f aca="false">F$9*((Q$23^2 - (P$13*1000/(P1707*N$16))^2)/2)/(1000*COUNT(Q$24:Q1707)/N$16)</f>
        <v>768.195750974339</v>
      </c>
    </row>
    <row r="1708" customFormat="false" ht="13.8" hidden="false" customHeight="false" outlineLevel="0" collapsed="false">
      <c r="A1708" s="0" t="n">
        <f aca="false">SUM(M$23:M1708)</f>
        <v>8.54141439932609</v>
      </c>
      <c r="B1708" s="0" t="n">
        <f aca="false">C1708*3600/1609.344</f>
        <v>67.320091661669</v>
      </c>
      <c r="C1708" s="0" t="n">
        <f aca="false">G1708</f>
        <v>30.0947737764325</v>
      </c>
      <c r="D1708" s="0" t="n">
        <f aca="false">(C1708+C1707)/2</f>
        <v>30.0957692344998</v>
      </c>
      <c r="E1708" s="0" t="n">
        <f aca="false">F1708*$F$9</f>
        <v>7.58581852964206</v>
      </c>
      <c r="F1708" s="0" t="n">
        <f aca="false">(C1707-C1708)/0.5</f>
        <v>0.00398183226915449</v>
      </c>
      <c r="G1708" s="0" t="n">
        <f aca="false">G1707-L1707</f>
        <v>30.0947737764325</v>
      </c>
      <c r="H1708" s="0" t="n">
        <f aca="false">G1708*G1708</f>
        <v>905.695408654649</v>
      </c>
      <c r="I1708" s="0" t="n">
        <f aca="false">1000*COUNT(Q$24:Q1708)/N$16</f>
        <v>271.161892500805</v>
      </c>
      <c r="J1708" s="0" t="n">
        <f aca="false">$F$22*H1708+$E$22*G1708+$D$22</f>
        <v>709.256303237203</v>
      </c>
      <c r="K1708" s="0" t="n">
        <f aca="false">J1708/$F$9</f>
        <v>0.372292010980175</v>
      </c>
      <c r="L1708" s="0" t="n">
        <f aca="false">K1708*M1708</f>
        <v>0.00199086365815475</v>
      </c>
      <c r="M1708" s="0" t="n">
        <f aca="false">N1708</f>
        <v>0.00534758630171293</v>
      </c>
      <c r="N1708" s="0" t="n">
        <f aca="false">3600/(B1708*N$15)</f>
        <v>0.00534758630171293</v>
      </c>
      <c r="O1708" s="0" t="n">
        <f aca="false">ROUND(A1708*P$13,0)</f>
        <v>2135354</v>
      </c>
      <c r="P1708" s="0" t="n">
        <f aca="false">O1708-O1707</f>
        <v>1337</v>
      </c>
      <c r="Q1708" s="0" t="n">
        <f aca="false">F$9*(Q$23-P$13*1000/(P1708*N$16))*P$13/SUM(P$24:P1708)</f>
        <v>766.673434028492</v>
      </c>
      <c r="R1708" s="0" t="n">
        <f aca="false">F$9*((Q$23^2 - (P$13*1000/(P1708*N$16))^2)/2)/(1000*COUNT(Q$24:Q1708)/N$16)</f>
        <v>767.739848451505</v>
      </c>
    </row>
    <row r="1709" customFormat="false" ht="13.8" hidden="false" customHeight="false" outlineLevel="0" collapsed="false">
      <c r="A1709" s="0" t="n">
        <f aca="false">SUM(M$23:M1709)</f>
        <v>8.54676233941081</v>
      </c>
      <c r="B1709" s="0" t="n">
        <f aca="false">C1709*3600/1609.344</f>
        <v>67.3156382264995</v>
      </c>
      <c r="C1709" s="0" t="n">
        <f aca="false">G1709</f>
        <v>30.0927829127743</v>
      </c>
      <c r="D1709" s="0" t="n">
        <f aca="false">(C1709+C1708)/2</f>
        <v>30.0937783446034</v>
      </c>
      <c r="E1709" s="0" t="n">
        <f aca="false">F1709*$F$9</f>
        <v>7.58561858318695</v>
      </c>
      <c r="F1709" s="0" t="n">
        <f aca="false">(C1708-C1709)/0.5</f>
        <v>0.00398172731630808</v>
      </c>
      <c r="G1709" s="0" t="n">
        <f aca="false">G1708-L1708</f>
        <v>30.0927829127743</v>
      </c>
      <c r="H1709" s="0" t="n">
        <f aca="false">G1709*G1709</f>
        <v>905.575583435363</v>
      </c>
      <c r="I1709" s="0" t="n">
        <f aca="false">1000*COUNT(Q$24:Q1709)/N$16</f>
        <v>271.322819439974</v>
      </c>
      <c r="J1709" s="0" t="n">
        <f aca="false">$F$22*H1709+$E$22*G1709+$D$22</f>
        <v>709.19069179205</v>
      </c>
      <c r="K1709" s="0" t="n">
        <f aca="false">J1709/$F$9</f>
        <v>0.372257571220179</v>
      </c>
      <c r="L1709" s="0" t="n">
        <f aca="false">K1709*M1709</f>
        <v>0.00199081118696887</v>
      </c>
      <c r="M1709" s="0" t="n">
        <f aca="false">N1709</f>
        <v>0.0053479400847199</v>
      </c>
      <c r="N1709" s="0" t="n">
        <f aca="false">3600/(B1709*N$15)</f>
        <v>0.0053479400847199</v>
      </c>
      <c r="O1709" s="0" t="n">
        <f aca="false">ROUND(A1709*P$13,0)</f>
        <v>2136691</v>
      </c>
      <c r="P1709" s="0" t="n">
        <f aca="false">O1709-O1708</f>
        <v>1337</v>
      </c>
      <c r="Q1709" s="0" t="n">
        <f aca="false">F$9*(Q$23-P$13*1000/(P1709*N$16))*P$13/SUM(P$24:P1709)</f>
        <v>766.193430890433</v>
      </c>
      <c r="R1709" s="0" t="n">
        <f aca="false">F$9*((Q$23^2 - (P$13*1000/(P1709*N$16))^2)/2)/(1000*COUNT(Q$24:Q1709)/N$16)</f>
        <v>767.284486738307</v>
      </c>
    </row>
    <row r="1710" customFormat="false" ht="13.8" hidden="false" customHeight="false" outlineLevel="0" collapsed="false">
      <c r="A1710" s="0" t="n">
        <f aca="false">SUM(M$23:M1710)</f>
        <v>8.55211063331602</v>
      </c>
      <c r="B1710" s="0" t="n">
        <f aca="false">C1710*3600/1609.344</f>
        <v>67.3111849087047</v>
      </c>
      <c r="C1710" s="0" t="n">
        <f aca="false">G1710</f>
        <v>30.0907921015874</v>
      </c>
      <c r="D1710" s="0" t="n">
        <f aca="false">(C1710+C1709)/2</f>
        <v>30.0917875071809</v>
      </c>
      <c r="E1710" s="0" t="n">
        <f aca="false">F1710*$F$9</f>
        <v>7.58541865668479</v>
      </c>
      <c r="F1710" s="0" t="n">
        <f aca="false">(C1709-C1710)/0.5</f>
        <v>0.00398162237393507</v>
      </c>
      <c r="G1710" s="0" t="n">
        <f aca="false">G1709-L1709</f>
        <v>30.0907921015874</v>
      </c>
      <c r="H1710" s="0" t="n">
        <f aca="false">G1710*G1710</f>
        <v>905.455769300953</v>
      </c>
      <c r="I1710" s="0" t="n">
        <f aca="false">1000*COUNT(Q$24:Q1710)/N$16</f>
        <v>271.483746379144</v>
      </c>
      <c r="J1710" s="0" t="n">
        <f aca="false">$F$22*H1710+$E$22*G1710+$D$22</f>
        <v>709.125085922477</v>
      </c>
      <c r="K1710" s="0" t="n">
        <f aca="false">J1710/$F$9</f>
        <v>0.372223134386832</v>
      </c>
      <c r="L1710" s="0" t="n">
        <f aca="false">K1710*M1710</f>
        <v>0.00199075872102097</v>
      </c>
      <c r="M1710" s="0" t="n">
        <f aca="false">N1710</f>
        <v>0.00534829390521462</v>
      </c>
      <c r="N1710" s="0" t="n">
        <f aca="false">3600/(B1710*N$15)</f>
        <v>0.00534829390521462</v>
      </c>
      <c r="O1710" s="0" t="n">
        <f aca="false">ROUND(A1710*P$13,0)</f>
        <v>2138028</v>
      </c>
      <c r="P1710" s="0" t="n">
        <f aca="false">O1710-O1709</f>
        <v>1337</v>
      </c>
      <c r="Q1710" s="0" t="n">
        <f aca="false">F$9*(Q$23-P$13*1000/(P1710*N$16))*P$13/SUM(P$24:P1710)</f>
        <v>765.714028422335</v>
      </c>
      <c r="R1710" s="0" t="n">
        <f aca="false">F$9*((Q$23^2 - (P$13*1000/(P1710*N$16))^2)/2)/(1000*COUNT(Q$24:Q1710)/N$16)</f>
        <v>766.829664873021</v>
      </c>
    </row>
    <row r="1711" customFormat="false" ht="13.8" hidden="false" customHeight="false" outlineLevel="0" collapsed="false">
      <c r="A1711" s="0" t="n">
        <f aca="false">SUM(M$23:M1711)</f>
        <v>8.55745928107922</v>
      </c>
      <c r="B1711" s="0" t="n">
        <f aca="false">C1711*3600/1609.344</f>
        <v>67.306731708273</v>
      </c>
      <c r="C1711" s="0" t="n">
        <f aca="false">G1711</f>
        <v>30.0888013428663</v>
      </c>
      <c r="D1711" s="0" t="n">
        <f aca="false">(C1711+C1710)/2</f>
        <v>30.0897967222269</v>
      </c>
      <c r="E1711" s="0" t="n">
        <f aca="false">F1711*$F$9</f>
        <v>7.58521875014912</v>
      </c>
      <c r="F1711" s="0" t="n">
        <f aca="false">(C1710-C1711)/0.5</f>
        <v>0.00398151744204256</v>
      </c>
      <c r="G1711" s="0" t="n">
        <f aca="false">G1710-L1710</f>
        <v>30.0888013428663</v>
      </c>
      <c r="H1711" s="0" t="n">
        <f aca="false">G1711*G1711</f>
        <v>905.335966250476</v>
      </c>
      <c r="I1711" s="0" t="n">
        <f aca="false">1000*COUNT(Q$24:Q1711)/N$16</f>
        <v>271.644673318313</v>
      </c>
      <c r="J1711" s="0" t="n">
        <f aca="false">$F$22*H1711+$E$22*G1711+$D$22</f>
        <v>709.059485628007</v>
      </c>
      <c r="K1711" s="0" t="n">
        <f aca="false">J1711/$F$9</f>
        <v>0.372188700479882</v>
      </c>
      <c r="L1711" s="0" t="n">
        <f aca="false">K1711*M1711</f>
        <v>0.00199070626031138</v>
      </c>
      <c r="M1711" s="0" t="n">
        <f aca="false">N1711</f>
        <v>0.00534864776320362</v>
      </c>
      <c r="N1711" s="0" t="n">
        <f aca="false">3600/(B1711*N$15)</f>
        <v>0.00534864776320362</v>
      </c>
      <c r="O1711" s="0" t="n">
        <f aca="false">ROUND(A1711*P$13,0)</f>
        <v>2139365</v>
      </c>
      <c r="P1711" s="0" t="n">
        <f aca="false">O1711-O1710</f>
        <v>1337</v>
      </c>
      <c r="Q1711" s="0" t="n">
        <f aca="false">F$9*(Q$23-P$13*1000/(P1711*N$16))*P$13/SUM(P$24:P1711)</f>
        <v>765.235225497397</v>
      </c>
      <c r="R1711" s="0" t="n">
        <f aca="false">F$9*((Q$23^2 - (P$13*1000/(P1711*N$16))^2)/2)/(1000*COUNT(Q$24:Q1711)/N$16)</f>
        <v>766.3753818962</v>
      </c>
    </row>
    <row r="1712" customFormat="false" ht="13.8" hidden="false" customHeight="false" outlineLevel="0" collapsed="false">
      <c r="A1712" s="0" t="n">
        <f aca="false">SUM(M$23:M1712)</f>
        <v>8.56280828273792</v>
      </c>
      <c r="B1712" s="0" t="n">
        <f aca="false">C1712*3600/1609.344</f>
        <v>67.3022786251925</v>
      </c>
      <c r="C1712" s="0" t="n">
        <f aca="false">G1712</f>
        <v>30.086810636606</v>
      </c>
      <c r="D1712" s="0" t="n">
        <f aca="false">(C1712+C1711)/2</f>
        <v>30.0878059897362</v>
      </c>
      <c r="E1712" s="0" t="n">
        <f aca="false">F1712*$F$9</f>
        <v>7.5850188635664</v>
      </c>
      <c r="F1712" s="0" t="n">
        <f aca="false">(C1711-C1712)/0.5</f>
        <v>0.00398141252062345</v>
      </c>
      <c r="G1712" s="0" t="n">
        <f aca="false">G1711-L1711</f>
        <v>30.086810636606</v>
      </c>
      <c r="H1712" s="0" t="n">
        <f aca="false">G1712*G1712</f>
        <v>905.21617428299</v>
      </c>
      <c r="I1712" s="0" t="n">
        <f aca="false">1000*COUNT(Q$24:Q1712)/N$16</f>
        <v>271.805600257483</v>
      </c>
      <c r="J1712" s="0" t="n">
        <f aca="false">$F$22*H1712+$E$22*G1712+$D$22</f>
        <v>708.993890908164</v>
      </c>
      <c r="K1712" s="0" t="n">
        <f aca="false">J1712/$F$9</f>
        <v>0.37215426949908</v>
      </c>
      <c r="L1712" s="0" t="n">
        <f aca="false">K1712*M1712</f>
        <v>0.00199065380484041</v>
      </c>
      <c r="M1712" s="0" t="n">
        <f aca="false">N1712</f>
        <v>0.0053490016586934</v>
      </c>
      <c r="N1712" s="0" t="n">
        <f aca="false">3600/(B1712*N$15)</f>
        <v>0.0053490016586934</v>
      </c>
      <c r="O1712" s="0" t="n">
        <f aca="false">ROUND(A1712*P$13,0)</f>
        <v>2140702</v>
      </c>
      <c r="P1712" s="0" t="n">
        <f aca="false">O1712-O1711</f>
        <v>1337</v>
      </c>
      <c r="Q1712" s="0" t="n">
        <f aca="false">F$9*(Q$23-P$13*1000/(P1712*N$16))*P$13/SUM(P$24:P1712)</f>
        <v>764.757020991633</v>
      </c>
      <c r="R1712" s="0" t="n">
        <f aca="false">F$9*((Q$23^2 - (P$13*1000/(P1712*N$16))^2)/2)/(1000*COUNT(Q$24:Q1712)/N$16)</f>
        <v>765.921636850673</v>
      </c>
    </row>
    <row r="1713" customFormat="false" ht="13.8" hidden="false" customHeight="false" outlineLevel="0" collapsed="false">
      <c r="A1713" s="0" t="n">
        <f aca="false">SUM(M$23:M1713)</f>
        <v>8.56815763832961</v>
      </c>
      <c r="B1713" s="0" t="n">
        <f aca="false">C1713*3600/1609.344</f>
        <v>67.2978256594515</v>
      </c>
      <c r="C1713" s="0" t="n">
        <f aca="false">G1713</f>
        <v>30.0848199828012</v>
      </c>
      <c r="D1713" s="0" t="n">
        <f aca="false">(C1713+C1712)/2</f>
        <v>30.0858153097036</v>
      </c>
      <c r="E1713" s="0" t="n">
        <f aca="false">F1713*$F$9</f>
        <v>7.58481899693664</v>
      </c>
      <c r="F1713" s="0" t="n">
        <f aca="false">(C1712-C1713)/0.5</f>
        <v>0.00398130760967774</v>
      </c>
      <c r="G1713" s="0" t="n">
        <f aca="false">G1712-L1712</f>
        <v>30.0848199828012</v>
      </c>
      <c r="H1713" s="0" t="n">
        <f aca="false">G1713*G1713</f>
        <v>905.096393397554</v>
      </c>
      <c r="I1713" s="0" t="n">
        <f aca="false">1000*COUNT(Q$24:Q1713)/N$16</f>
        <v>271.966527196653</v>
      </c>
      <c r="J1713" s="0" t="n">
        <f aca="false">$F$22*H1713+$E$22*G1713+$D$22</f>
        <v>708.928301762471</v>
      </c>
      <c r="K1713" s="0" t="n">
        <f aca="false">J1713/$F$9</f>
        <v>0.372119841444177</v>
      </c>
      <c r="L1713" s="0" t="n">
        <f aca="false">K1713*M1713</f>
        <v>0.00199060135460839</v>
      </c>
      <c r="M1713" s="0" t="n">
        <f aca="false">N1713</f>
        <v>0.00534935559169051</v>
      </c>
      <c r="N1713" s="0" t="n">
        <f aca="false">3600/(B1713*N$15)</f>
        <v>0.00534935559169051</v>
      </c>
      <c r="O1713" s="0" t="n">
        <f aca="false">ROUND(A1713*P$13,0)</f>
        <v>2142039</v>
      </c>
      <c r="P1713" s="0" t="n">
        <f aca="false">O1713-O1712</f>
        <v>1337</v>
      </c>
      <c r="Q1713" s="0" t="n">
        <f aca="false">F$9*(Q$23-P$13*1000/(P1713*N$16))*P$13/SUM(P$24:P1713)</f>
        <v>764.279413783868</v>
      </c>
      <c r="R1713" s="0" t="n">
        <f aca="false">F$9*((Q$23^2 - (P$13*1000/(P1713*N$16))^2)/2)/(1000*COUNT(Q$24:Q1713)/N$16)</f>
        <v>765.46842878153</v>
      </c>
    </row>
    <row r="1714" customFormat="false" ht="13.8" hidden="false" customHeight="false" outlineLevel="0" collapsed="false">
      <c r="A1714" s="0" t="n">
        <f aca="false">SUM(M$23:M1714)</f>
        <v>8.57350734789181</v>
      </c>
      <c r="B1714" s="0" t="n">
        <f aca="false">C1714*3600/1609.344</f>
        <v>67.2933728110384</v>
      </c>
      <c r="C1714" s="0" t="n">
        <f aca="false">G1714</f>
        <v>30.0828293814466</v>
      </c>
      <c r="D1714" s="0" t="n">
        <f aca="false">(C1714+C1713)/2</f>
        <v>30.0838246821239</v>
      </c>
      <c r="E1714" s="0" t="n">
        <f aca="false">F1714*$F$9</f>
        <v>7.5846191502869</v>
      </c>
      <c r="F1714" s="0" t="n">
        <f aca="false">(C1713-C1714)/0.5</f>
        <v>0.00398120270921964</v>
      </c>
      <c r="G1714" s="0" t="n">
        <f aca="false">G1713-L1713</f>
        <v>30.0828293814466</v>
      </c>
      <c r="H1714" s="0" t="n">
        <f aca="false">G1714*G1714</f>
        <v>904.976623593226</v>
      </c>
      <c r="I1714" s="0" t="n">
        <f aca="false">1000*COUNT(Q$24:Q1714)/N$16</f>
        <v>272.127454135822</v>
      </c>
      <c r="J1714" s="0" t="n">
        <f aca="false">$F$22*H1714+$E$22*G1714+$D$22</f>
        <v>708.862718190451</v>
      </c>
      <c r="K1714" s="0" t="n">
        <f aca="false">J1714/$F$9</f>
        <v>0.372085416314921</v>
      </c>
      <c r="L1714" s="0" t="n">
        <f aca="false">K1714*M1714</f>
        <v>0.00199054890961565</v>
      </c>
      <c r="M1714" s="0" t="n">
        <f aca="false">N1714</f>
        <v>0.00534970956220147</v>
      </c>
      <c r="N1714" s="0" t="n">
        <f aca="false">3600/(B1714*N$15)</f>
        <v>0.00534970956220147</v>
      </c>
      <c r="O1714" s="0" t="n">
        <f aca="false">ROUND(A1714*P$13,0)</f>
        <v>2143377</v>
      </c>
      <c r="P1714" s="0" t="n">
        <f aca="false">O1714-O1713</f>
        <v>1338</v>
      </c>
      <c r="Q1714" s="0" t="n">
        <f aca="false">F$9*(Q$23-P$13*1000/(P1714*N$16))*P$13/SUM(P$24:P1714)</f>
        <v>768.80222325751</v>
      </c>
      <c r="R1714" s="0" t="n">
        <f aca="false">F$9*((Q$23^2 - (P$13*1000/(P1714*N$16))^2)/2)/(1000*COUNT(Q$24:Q1714)/N$16)</f>
        <v>769.7516662659</v>
      </c>
    </row>
    <row r="1715" customFormat="false" ht="13.8" hidden="false" customHeight="false" outlineLevel="0" collapsed="false">
      <c r="A1715" s="0" t="n">
        <f aca="false">SUM(M$23:M1715)</f>
        <v>8.57885741146204</v>
      </c>
      <c r="B1715" s="0" t="n">
        <f aca="false">C1715*3600/1609.344</f>
        <v>67.2889200799413</v>
      </c>
      <c r="C1715" s="0" t="n">
        <f aca="false">G1715</f>
        <v>30.080838832537</v>
      </c>
      <c r="D1715" s="0" t="n">
        <f aca="false">(C1715+C1714)/2</f>
        <v>30.0818341069918</v>
      </c>
      <c r="E1715" s="0" t="n">
        <f aca="false">F1715*$F$9</f>
        <v>7.58441932357658</v>
      </c>
      <c r="F1715" s="0" t="n">
        <f aca="false">(C1714-C1715)/0.5</f>
        <v>0.00398109781922784</v>
      </c>
      <c r="G1715" s="0" t="n">
        <f aca="false">G1714-L1714</f>
        <v>30.080838832537</v>
      </c>
      <c r="H1715" s="0" t="n">
        <f aca="false">G1715*G1715</f>
        <v>904.856864869064</v>
      </c>
      <c r="I1715" s="0" t="n">
        <f aca="false">1000*COUNT(Q$24:Q1715)/N$16</f>
        <v>272.288381074992</v>
      </c>
      <c r="J1715" s="0" t="n">
        <f aca="false">$F$22*H1715+$E$22*G1715+$D$22</f>
        <v>708.797140191627</v>
      </c>
      <c r="K1715" s="0" t="n">
        <f aca="false">J1715/$F$9</f>
        <v>0.372050994111062</v>
      </c>
      <c r="L1715" s="0" t="n">
        <f aca="false">K1715*M1715</f>
        <v>0.00199049646986249</v>
      </c>
      <c r="M1715" s="0" t="n">
        <f aca="false">N1715</f>
        <v>0.00535006357023279</v>
      </c>
      <c r="N1715" s="0" t="n">
        <f aca="false">3600/(B1715*N$15)</f>
        <v>0.00535006357023279</v>
      </c>
      <c r="O1715" s="0" t="n">
        <f aca="false">ROUND(A1715*P$13,0)</f>
        <v>2144714</v>
      </c>
      <c r="P1715" s="0" t="n">
        <f aca="false">O1715-O1714</f>
        <v>1337</v>
      </c>
      <c r="Q1715" s="0" t="n">
        <f aca="false">F$9*(Q$23-P$13*1000/(P1715*N$16))*P$13/SUM(P$24:P1715)</f>
        <v>763.325630681974</v>
      </c>
      <c r="R1715" s="0" t="n">
        <f aca="false">F$9*((Q$23^2 - (P$13*1000/(P1715*N$16))^2)/2)/(1000*COUNT(Q$24:Q1715)/N$16)</f>
        <v>764.563619764058</v>
      </c>
    </row>
    <row r="1716" customFormat="false" ht="13.8" hidden="false" customHeight="false" outlineLevel="0" collapsed="false">
      <c r="A1716" s="0" t="n">
        <f aca="false">SUM(M$23:M1716)</f>
        <v>8.58420782907783</v>
      </c>
      <c r="B1716" s="0" t="n">
        <f aca="false">C1716*3600/1609.344</f>
        <v>67.2844674661487</v>
      </c>
      <c r="C1716" s="0" t="n">
        <f aca="false">G1716</f>
        <v>30.0788483360671</v>
      </c>
      <c r="D1716" s="0" t="n">
        <f aca="false">(C1716+C1715)/2</f>
        <v>30.079843584302</v>
      </c>
      <c r="E1716" s="0" t="n">
        <f aca="false">F1716*$F$9</f>
        <v>7.58421951684629</v>
      </c>
      <c r="F1716" s="0" t="n">
        <f aca="false">(C1715-C1716)/0.5</f>
        <v>0.00398099293972365</v>
      </c>
      <c r="G1716" s="0" t="n">
        <f aca="false">G1715-L1715</f>
        <v>30.0788483360671</v>
      </c>
      <c r="H1716" s="0" t="n">
        <f aca="false">G1716*G1716</f>
        <v>904.737117224127</v>
      </c>
      <c r="I1716" s="0" t="n">
        <f aca="false">1000*COUNT(Q$24:Q1716)/N$16</f>
        <v>272.449308014162</v>
      </c>
      <c r="J1716" s="0" t="n">
        <f aca="false">$F$22*H1716+$E$22*G1716+$D$22</f>
        <v>708.731567765524</v>
      </c>
      <c r="K1716" s="0" t="n">
        <f aca="false">J1716/$F$9</f>
        <v>0.372016574832351</v>
      </c>
      <c r="L1716" s="0" t="n">
        <f aca="false">K1716*M1716</f>
        <v>0.00199044403534925</v>
      </c>
      <c r="M1716" s="0" t="n">
        <f aca="false">N1716</f>
        <v>0.00535041761579102</v>
      </c>
      <c r="N1716" s="0" t="n">
        <f aca="false">3600/(B1716*N$15)</f>
        <v>0.00535041761579102</v>
      </c>
      <c r="O1716" s="0" t="n">
        <f aca="false">ROUND(A1716*P$13,0)</f>
        <v>2146052</v>
      </c>
      <c r="P1716" s="0" t="n">
        <f aca="false">O1716-O1715</f>
        <v>1338</v>
      </c>
      <c r="Q1716" s="0" t="n">
        <f aca="false">F$9*(Q$23-P$13*1000/(P1716*N$16))*P$13/SUM(P$24:P1716)</f>
        <v>767.843394421202</v>
      </c>
      <c r="R1716" s="0" t="n">
        <f aca="false">F$9*((Q$23^2 - (P$13*1000/(P1716*N$16))^2)/2)/(1000*COUNT(Q$24:Q1716)/N$16)</f>
        <v>768.842331751705</v>
      </c>
    </row>
    <row r="1717" customFormat="false" ht="13.8" hidden="false" customHeight="false" outlineLevel="0" collapsed="false">
      <c r="A1717" s="0" t="n">
        <f aca="false">SUM(M$23:M1717)</f>
        <v>8.58955860077672</v>
      </c>
      <c r="B1717" s="0" t="n">
        <f aca="false">C1717*3600/1609.344</f>
        <v>67.2800149696487</v>
      </c>
      <c r="C1717" s="0" t="n">
        <f aca="false">G1717</f>
        <v>30.0768578920318</v>
      </c>
      <c r="D1717" s="0" t="n">
        <f aca="false">(C1717+C1716)/2</f>
        <v>30.0778531140494</v>
      </c>
      <c r="E1717" s="0" t="n">
        <f aca="false">F1717*$F$9</f>
        <v>7.58401973008248</v>
      </c>
      <c r="F1717" s="0" t="n">
        <f aca="false">(C1716-C1717)/0.5</f>
        <v>0.00398088807069996</v>
      </c>
      <c r="G1717" s="0" t="n">
        <f aca="false">G1716-L1716</f>
        <v>30.0768578920318</v>
      </c>
      <c r="H1717" s="0" t="n">
        <f aca="false">G1717*G1717</f>
        <v>904.617380657473</v>
      </c>
      <c r="I1717" s="0" t="n">
        <f aca="false">1000*COUNT(Q$24:Q1717)/N$16</f>
        <v>272.610234953331</v>
      </c>
      <c r="J1717" s="0" t="n">
        <f aca="false">$F$22*H1717+$E$22*G1717+$D$22</f>
        <v>708.666000911664</v>
      </c>
      <c r="K1717" s="0" t="n">
        <f aca="false">J1717/$F$9</f>
        <v>0.371982158478537</v>
      </c>
      <c r="L1717" s="0" t="n">
        <f aca="false">K1717*M1717</f>
        <v>0.00199039160607625</v>
      </c>
      <c r="M1717" s="0" t="n">
        <f aca="false">N1717</f>
        <v>0.00535077169888269</v>
      </c>
      <c r="N1717" s="0" t="n">
        <f aca="false">3600/(B1717*N$15)</f>
        <v>0.00535077169888269</v>
      </c>
      <c r="O1717" s="0" t="n">
        <f aca="false">ROUND(A1717*P$13,0)</f>
        <v>2147390</v>
      </c>
      <c r="P1717" s="0" t="n">
        <f aca="false">O1717-O1716</f>
        <v>1338</v>
      </c>
      <c r="Q1717" s="0" t="n">
        <f aca="false">F$9*(Q$23-P$13*1000/(P1717*N$16))*P$13/SUM(P$24:P1717)</f>
        <v>767.364697538943</v>
      </c>
      <c r="R1717" s="0" t="n">
        <f aca="false">F$9*((Q$23^2 - (P$13*1000/(P1717*N$16))^2)/2)/(1000*COUNT(Q$24:Q1717)/N$16)</f>
        <v>768.388469690459</v>
      </c>
    </row>
    <row r="1718" customFormat="false" ht="13.8" hidden="false" customHeight="false" outlineLevel="0" collapsed="false">
      <c r="A1718" s="0" t="n">
        <f aca="false">SUM(M$23:M1718)</f>
        <v>8.59490972659623</v>
      </c>
      <c r="B1718" s="0" t="n">
        <f aca="false">C1718*3600/1609.344</f>
        <v>67.2755625904297</v>
      </c>
      <c r="C1718" s="0" t="n">
        <f aca="false">G1718</f>
        <v>30.0748675004257</v>
      </c>
      <c r="D1718" s="0" t="n">
        <f aca="false">(C1718+C1717)/2</f>
        <v>30.0758626962287</v>
      </c>
      <c r="E1718" s="0" t="n">
        <f aca="false">F1718*$F$9</f>
        <v>7.58381996327163</v>
      </c>
      <c r="F1718" s="0" t="n">
        <f aca="false">(C1717-C1718)/0.5</f>
        <v>0.00398078321214967</v>
      </c>
      <c r="G1718" s="0" t="n">
        <f aca="false">G1717-L1717</f>
        <v>30.0748675004257</v>
      </c>
      <c r="H1718" s="0" t="n">
        <f aca="false">G1718*G1718</f>
        <v>904.497655168161</v>
      </c>
      <c r="I1718" s="0" t="n">
        <f aca="false">1000*COUNT(Q$24:Q1718)/N$16</f>
        <v>272.771161892501</v>
      </c>
      <c r="J1718" s="0" t="n">
        <f aca="false">$F$22*H1718+$E$22*G1718+$D$22</f>
        <v>708.600439629572</v>
      </c>
      <c r="K1718" s="0" t="n">
        <f aca="false">J1718/$F$9</f>
        <v>0.37194774504937</v>
      </c>
      <c r="L1718" s="0" t="n">
        <f aca="false">K1718*M1718</f>
        <v>0.00199033918204381</v>
      </c>
      <c r="M1718" s="0" t="n">
        <f aca="false">N1718</f>
        <v>0.00535112581951432</v>
      </c>
      <c r="N1718" s="0" t="n">
        <f aca="false">3600/(B1718*N$15)</f>
        <v>0.00535112581951432</v>
      </c>
      <c r="O1718" s="0" t="n">
        <f aca="false">ROUND(A1718*P$13,0)</f>
        <v>2148727</v>
      </c>
      <c r="P1718" s="0" t="n">
        <f aca="false">O1718-O1717</f>
        <v>1337</v>
      </c>
      <c r="Q1718" s="0" t="n">
        <f aca="false">F$9*(Q$23-P$13*1000/(P1718*N$16))*P$13/SUM(P$24:P1718)</f>
        <v>761.899233828325</v>
      </c>
      <c r="R1718" s="0" t="n">
        <f aca="false">F$9*((Q$23^2 - (P$13*1000/(P1718*N$16))^2)/2)/(1000*COUNT(Q$24:Q1718)/N$16)</f>
        <v>763.210409817573</v>
      </c>
    </row>
    <row r="1719" customFormat="false" ht="13.8" hidden="false" customHeight="false" outlineLevel="0" collapsed="false">
      <c r="A1719" s="0" t="n">
        <f aca="false">SUM(M$23:M1719)</f>
        <v>8.60026120657392</v>
      </c>
      <c r="B1719" s="0" t="n">
        <f aca="false">C1719*3600/1609.344</f>
        <v>67.2711103284799</v>
      </c>
      <c r="C1719" s="0" t="n">
        <f aca="false">G1719</f>
        <v>30.0728771612436</v>
      </c>
      <c r="D1719" s="0" t="n">
        <f aca="false">(C1719+C1718)/2</f>
        <v>30.0738723308347</v>
      </c>
      <c r="E1719" s="0" t="n">
        <f aca="false">F1719*$F$9</f>
        <v>7.5836202164408</v>
      </c>
      <c r="F1719" s="0" t="n">
        <f aca="false">(C1718-C1719)/0.5</f>
        <v>0.003980678364087</v>
      </c>
      <c r="G1719" s="0" t="n">
        <f aca="false">G1718-L1718</f>
        <v>30.0728771612436</v>
      </c>
      <c r="H1719" s="0" t="n">
        <f aca="false">G1719*G1719</f>
        <v>904.37794075525</v>
      </c>
      <c r="I1719" s="0" t="n">
        <f aca="false">1000*COUNT(Q$24:Q1719)/N$16</f>
        <v>272.93208883167</v>
      </c>
      <c r="J1719" s="0" t="n">
        <f aca="false">$F$22*H1719+$E$22*G1719+$D$22</f>
        <v>708.534883918771</v>
      </c>
      <c r="K1719" s="0" t="n">
        <f aca="false">J1719/$F$9</f>
        <v>0.3719133345446</v>
      </c>
      <c r="L1719" s="0" t="n">
        <f aca="false">K1719*M1719</f>
        <v>0.00199028676325226</v>
      </c>
      <c r="M1719" s="0" t="n">
        <f aca="false">N1719</f>
        <v>0.00535147997769245</v>
      </c>
      <c r="N1719" s="0" t="n">
        <f aca="false">3600/(B1719*N$15)</f>
        <v>0.00535147997769245</v>
      </c>
      <c r="O1719" s="0" t="n">
        <f aca="false">ROUND(A1719*P$13,0)</f>
        <v>2150065</v>
      </c>
      <c r="P1719" s="0" t="n">
        <f aca="false">O1719-O1718</f>
        <v>1338</v>
      </c>
      <c r="Q1719" s="0" t="n">
        <f aca="false">F$9*(Q$23-P$13*1000/(P1719*N$16))*P$13/SUM(P$24:P1719)</f>
        <v>766.409448807209</v>
      </c>
      <c r="R1719" s="0" t="n">
        <f aca="false">F$9*((Q$23^2 - (P$13*1000/(P1719*N$16))^2)/2)/(1000*COUNT(Q$24:Q1719)/N$16)</f>
        <v>767.48235121205</v>
      </c>
    </row>
    <row r="1720" customFormat="false" ht="13.8" hidden="false" customHeight="false" outlineLevel="0" collapsed="false">
      <c r="A1720" s="0" t="n">
        <f aca="false">SUM(M$23:M1720)</f>
        <v>8.60561304074735</v>
      </c>
      <c r="B1720" s="0" t="n">
        <f aca="false">C1720*3600/1609.344</f>
        <v>67.2666581837876</v>
      </c>
      <c r="C1720" s="0" t="n">
        <f aca="false">G1720</f>
        <v>30.0708868744804</v>
      </c>
      <c r="D1720" s="0" t="n">
        <f aca="false">(C1720+C1719)/2</f>
        <v>30.071882017862</v>
      </c>
      <c r="E1720" s="0" t="n">
        <f aca="false">F1720*$F$9</f>
        <v>7.58342048957646</v>
      </c>
      <c r="F1720" s="0" t="n">
        <f aca="false">(C1719-C1720)/0.5</f>
        <v>0.00398057352650483</v>
      </c>
      <c r="G1720" s="0" t="n">
        <f aca="false">G1719-L1719</f>
        <v>30.0708868744804</v>
      </c>
      <c r="H1720" s="0" t="n">
        <f aca="false">G1720*G1720</f>
        <v>904.258237417797</v>
      </c>
      <c r="I1720" s="0" t="n">
        <f aca="false">1000*COUNT(Q$24:Q1720)/N$16</f>
        <v>273.09301577084</v>
      </c>
      <c r="J1720" s="0" t="n">
        <f aca="false">$F$22*H1720+$E$22*G1720+$D$22</f>
        <v>708.469333778784</v>
      </c>
      <c r="K1720" s="0" t="n">
        <f aca="false">J1720/$F$9</f>
        <v>0.371878926963978</v>
      </c>
      <c r="L1720" s="0" t="n">
        <f aca="false">K1720*M1720</f>
        <v>0.00199023434970192</v>
      </c>
      <c r="M1720" s="0" t="n">
        <f aca="false">N1720</f>
        <v>0.00535183417342362</v>
      </c>
      <c r="N1720" s="0" t="n">
        <f aca="false">3600/(B1720*N$15)</f>
        <v>0.00535183417342362</v>
      </c>
      <c r="O1720" s="0" t="n">
        <f aca="false">ROUND(A1720*P$13,0)</f>
        <v>2151403</v>
      </c>
      <c r="P1720" s="0" t="n">
        <f aca="false">O1720-O1719</f>
        <v>1338</v>
      </c>
      <c r="Q1720" s="0" t="n">
        <f aca="false">F$9*(Q$23-P$13*1000/(P1720*N$16))*P$13/SUM(P$24:P1720)</f>
        <v>765.932537630681</v>
      </c>
      <c r="R1720" s="0" t="n">
        <f aca="false">F$9*((Q$23^2 - (P$13*1000/(P1720*N$16))^2)/2)/(1000*COUNT(Q$24:Q1720)/N$16)</f>
        <v>767.030092902556</v>
      </c>
    </row>
    <row r="1721" customFormat="false" ht="13.8" hidden="false" customHeight="false" outlineLevel="0" collapsed="false">
      <c r="A1721" s="0" t="n">
        <f aca="false">SUM(M$23:M1721)</f>
        <v>8.61096522915406</v>
      </c>
      <c r="B1721" s="0" t="n">
        <f aca="false">C1721*3600/1609.344</f>
        <v>67.262206156341</v>
      </c>
      <c r="C1721" s="0" t="n">
        <f aca="false">G1721</f>
        <v>30.0688966401307</v>
      </c>
      <c r="D1721" s="0" t="n">
        <f aca="false">(C1721+C1720)/2</f>
        <v>30.0698917573055</v>
      </c>
      <c r="E1721" s="0" t="n">
        <f aca="false">F1721*$F$9</f>
        <v>7.58322078267862</v>
      </c>
      <c r="F1721" s="0" t="n">
        <f aca="false">(C1720-C1721)/0.5</f>
        <v>0.00398046869940316</v>
      </c>
      <c r="G1721" s="0" t="n">
        <f aca="false">G1720-L1720</f>
        <v>30.0688966401307</v>
      </c>
      <c r="H1721" s="0" t="n">
        <f aca="false">G1721*G1721</f>
        <v>904.138545154863</v>
      </c>
      <c r="I1721" s="0" t="n">
        <f aca="false">1000*COUNT(Q$24:Q1721)/N$16</f>
        <v>273.25394271001</v>
      </c>
      <c r="J1721" s="0" t="n">
        <f aca="false">$F$22*H1721+$E$22*G1721+$D$22</f>
        <v>708.403789209134</v>
      </c>
      <c r="K1721" s="0" t="n">
        <f aca="false">J1721/$F$9</f>
        <v>0.371844522307252</v>
      </c>
      <c r="L1721" s="0" t="n">
        <f aca="false">K1721*M1721</f>
        <v>0.00199018194139311</v>
      </c>
      <c r="M1721" s="0" t="n">
        <f aca="false">N1721</f>
        <v>0.00535218840671437</v>
      </c>
      <c r="N1721" s="0" t="n">
        <f aca="false">3600/(B1721*N$15)</f>
        <v>0.00535218840671437</v>
      </c>
      <c r="O1721" s="0" t="n">
        <f aca="false">ROUND(A1721*P$13,0)</f>
        <v>2152741</v>
      </c>
      <c r="P1721" s="0" t="n">
        <f aca="false">O1721-O1720</f>
        <v>1338</v>
      </c>
      <c r="Q1721" s="0" t="n">
        <f aca="false">F$9*(Q$23-P$13*1000/(P1721*N$16))*P$13/SUM(P$24:P1721)</f>
        <v>765.456219617058</v>
      </c>
      <c r="R1721" s="0" t="n">
        <f aca="false">F$9*((Q$23^2 - (P$13*1000/(P1721*N$16))^2)/2)/(1000*COUNT(Q$24:Q1721)/N$16)</f>
        <v>766.578367288361</v>
      </c>
    </row>
    <row r="1722" customFormat="false" ht="13.8" hidden="false" customHeight="false" outlineLevel="0" collapsed="false">
      <c r="A1722" s="0" t="n">
        <f aca="false">SUM(M$23:M1722)</f>
        <v>8.61631777183163</v>
      </c>
      <c r="B1722" s="0" t="n">
        <f aca="false">C1722*3600/1609.344</f>
        <v>67.2577542461285</v>
      </c>
      <c r="C1722" s="0" t="n">
        <f aca="false">G1722</f>
        <v>30.0669064581893</v>
      </c>
      <c r="D1722" s="0" t="n">
        <f aca="false">(C1722+C1721)/2</f>
        <v>30.06790154916</v>
      </c>
      <c r="E1722" s="0" t="n">
        <f aca="false">F1722*$F$9</f>
        <v>7.58302109576079</v>
      </c>
      <c r="F1722" s="0" t="n">
        <f aca="false">(C1721-C1722)/0.5</f>
        <v>0.00398036388278911</v>
      </c>
      <c r="G1722" s="0" t="n">
        <f aca="false">G1721-L1721</f>
        <v>30.0669064581893</v>
      </c>
      <c r="H1722" s="0" t="n">
        <f aca="false">G1722*G1722</f>
        <v>904.018863965505</v>
      </c>
      <c r="I1722" s="0" t="n">
        <f aca="false">1000*COUNT(Q$24:Q1722)/N$16</f>
        <v>273.414869649179</v>
      </c>
      <c r="J1722" s="0" t="n">
        <f aca="false">$F$22*H1722+$E$22*G1722+$D$22</f>
        <v>708.338250209347</v>
      </c>
      <c r="K1722" s="0" t="n">
        <f aca="false">J1722/$F$9</f>
        <v>0.371810120574173</v>
      </c>
      <c r="L1722" s="0" t="n">
        <f aca="false">K1722*M1722</f>
        <v>0.00199012953832616</v>
      </c>
      <c r="M1722" s="0" t="n">
        <f aca="false">N1722</f>
        <v>0.00535254267757122</v>
      </c>
      <c r="N1722" s="0" t="n">
        <f aca="false">3600/(B1722*N$15)</f>
        <v>0.00535254267757122</v>
      </c>
      <c r="O1722" s="0" t="n">
        <f aca="false">ROUND(A1722*P$13,0)</f>
        <v>2154079</v>
      </c>
      <c r="P1722" s="0" t="n">
        <f aca="false">O1722-O1721</f>
        <v>1338</v>
      </c>
      <c r="Q1722" s="0" t="n">
        <f aca="false">F$9*(Q$23-P$13*1000/(P1722*N$16))*P$13/SUM(P$24:P1722)</f>
        <v>764.980493660398</v>
      </c>
      <c r="R1722" s="0" t="n">
        <f aca="false">F$9*((Q$23^2 - (P$13*1000/(P1722*N$16))^2)/2)/(1000*COUNT(Q$24:Q1722)/N$16)</f>
        <v>766.127173428862</v>
      </c>
    </row>
    <row r="1723" customFormat="false" ht="13.8" hidden="false" customHeight="false" outlineLevel="0" collapsed="false">
      <c r="A1723" s="0" t="n">
        <f aca="false">SUM(M$23:M1723)</f>
        <v>8.62167066881763</v>
      </c>
      <c r="B1723" s="0" t="n">
        <f aca="false">C1723*3600/1609.344</f>
        <v>67.2533024531383</v>
      </c>
      <c r="C1723" s="0" t="n">
        <f aca="false">G1723</f>
        <v>30.064916328651</v>
      </c>
      <c r="D1723" s="0" t="n">
        <f aca="false">(C1723+C1722)/2</f>
        <v>30.0659113934201</v>
      </c>
      <c r="E1723" s="0" t="n">
        <f aca="false">F1723*$F$9</f>
        <v>7.58282142880946</v>
      </c>
      <c r="F1723" s="0" t="n">
        <f aca="false">(C1722-C1723)/0.5</f>
        <v>0.00398025907665556</v>
      </c>
      <c r="G1723" s="0" t="n">
        <f aca="false">G1722-L1722</f>
        <v>30.064916328651</v>
      </c>
      <c r="H1723" s="0" t="n">
        <f aca="false">G1723*G1723</f>
        <v>903.899193848783</v>
      </c>
      <c r="I1723" s="0" t="n">
        <f aca="false">1000*COUNT(Q$24:Q1723)/N$16</f>
        <v>273.575796588349</v>
      </c>
      <c r="J1723" s="0" t="n">
        <f aca="false">$F$22*H1723+$E$22*G1723+$D$22</f>
        <v>708.272716778945</v>
      </c>
      <c r="K1723" s="0" t="n">
        <f aca="false">J1723/$F$9</f>
        <v>0.371775721764491</v>
      </c>
      <c r="L1723" s="0" t="n">
        <f aca="false">K1723*M1723</f>
        <v>0.00199007714050139</v>
      </c>
      <c r="M1723" s="0" t="n">
        <f aca="false">N1723</f>
        <v>0.00535289698600074</v>
      </c>
      <c r="N1723" s="0" t="n">
        <f aca="false">3600/(B1723*N$15)</f>
        <v>0.00535289698600074</v>
      </c>
      <c r="O1723" s="0" t="n">
        <f aca="false">ROUND(A1723*P$13,0)</f>
        <v>2155418</v>
      </c>
      <c r="P1723" s="0" t="n">
        <f aca="false">O1723-O1722</f>
        <v>1339</v>
      </c>
      <c r="Q1723" s="0" t="n">
        <f aca="false">F$9*(Q$23-P$13*1000/(P1723*N$16))*P$13/SUM(P$24:P1723)</f>
        <v>769.469805560749</v>
      </c>
      <c r="R1723" s="0" t="n">
        <f aca="false">F$9*((Q$23^2 - (P$13*1000/(P1723*N$16))^2)/2)/(1000*COUNT(Q$24:Q1723)/N$16)</f>
        <v>770.376796868253</v>
      </c>
    </row>
    <row r="1724" customFormat="false" ht="13.8" hidden="false" customHeight="false" outlineLevel="0" collapsed="false">
      <c r="A1724" s="0" t="n">
        <f aca="false">SUM(M$23:M1724)</f>
        <v>8.62702392014964</v>
      </c>
      <c r="B1724" s="0" t="n">
        <f aca="false">C1724*3600/1609.344</f>
        <v>67.2488507773588</v>
      </c>
      <c r="C1724" s="0" t="n">
        <f aca="false">G1724</f>
        <v>30.0629262515105</v>
      </c>
      <c r="D1724" s="0" t="n">
        <f aca="false">(C1724+C1723)/2</f>
        <v>30.0639212900807</v>
      </c>
      <c r="E1724" s="0" t="n">
        <f aca="false">F1724*$F$9</f>
        <v>7.58262178182462</v>
      </c>
      <c r="F1724" s="0" t="n">
        <f aca="false">(C1723-C1724)/0.5</f>
        <v>0.00398015428100251</v>
      </c>
      <c r="G1724" s="0" t="n">
        <f aca="false">G1723-L1723</f>
        <v>30.0629262515105</v>
      </c>
      <c r="H1724" s="0" t="n">
        <f aca="false">G1724*G1724</f>
        <v>903.779534803757</v>
      </c>
      <c r="I1724" s="0" t="n">
        <f aca="false">1000*COUNT(Q$24:Q1724)/N$16</f>
        <v>273.736723527518</v>
      </c>
      <c r="J1724" s="0" t="n">
        <f aca="false">$F$22*H1724+$E$22*G1724+$D$22</f>
        <v>708.207188917452</v>
      </c>
      <c r="K1724" s="0" t="n">
        <f aca="false">J1724/$F$9</f>
        <v>0.371741325877956</v>
      </c>
      <c r="L1724" s="0" t="n">
        <f aca="false">K1724*M1724</f>
        <v>0.00199002474791912</v>
      </c>
      <c r="M1724" s="0" t="n">
        <f aca="false">N1724</f>
        <v>0.00535325133200944</v>
      </c>
      <c r="N1724" s="0" t="n">
        <f aca="false">3600/(B1724*N$15)</f>
        <v>0.00535325133200944</v>
      </c>
      <c r="O1724" s="0" t="n">
        <f aca="false">ROUND(A1724*P$13,0)</f>
        <v>2156756</v>
      </c>
      <c r="P1724" s="0" t="n">
        <f aca="false">O1724-O1723</f>
        <v>1338</v>
      </c>
      <c r="Q1724" s="0" t="n">
        <f aca="false">F$9*(Q$23-P$13*1000/(P1724*N$16))*P$13/SUM(P$24:P1724)</f>
        <v>764.030459060727</v>
      </c>
      <c r="R1724" s="0" t="n">
        <f aca="false">F$9*((Q$23^2 - (P$13*1000/(P1724*N$16))^2)/2)/(1000*COUNT(Q$24:Q1724)/N$16)</f>
        <v>765.226377222597</v>
      </c>
    </row>
    <row r="1725" customFormat="false" ht="13.8" hidden="false" customHeight="false" outlineLevel="0" collapsed="false">
      <c r="A1725" s="0" t="n">
        <f aca="false">SUM(M$23:M1725)</f>
        <v>8.63237752586524</v>
      </c>
      <c r="B1725" s="0" t="n">
        <f aca="false">C1725*3600/1609.344</f>
        <v>67.2443992187781</v>
      </c>
      <c r="C1725" s="0" t="n">
        <f aca="false">G1725</f>
        <v>30.0609362267625</v>
      </c>
      <c r="D1725" s="0" t="n">
        <f aca="false">(C1725+C1724)/2</f>
        <v>30.0619312391365</v>
      </c>
      <c r="E1725" s="0" t="n">
        <f aca="false">F1725*$F$9</f>
        <v>7.5824221548198</v>
      </c>
      <c r="F1725" s="0" t="n">
        <f aca="false">(C1724-C1725)/0.5</f>
        <v>0.00398004949583708</v>
      </c>
      <c r="G1725" s="0" t="n">
        <f aca="false">G1724-L1724</f>
        <v>30.0609362267625</v>
      </c>
      <c r="H1725" s="0" t="n">
        <f aca="false">G1725*G1725</f>
        <v>903.659886829485</v>
      </c>
      <c r="I1725" s="0" t="n">
        <f aca="false">1000*COUNT(Q$24:Q1725)/N$16</f>
        <v>273.897650466688</v>
      </c>
      <c r="J1725" s="0" t="n">
        <f aca="false">$F$22*H1725+$E$22*G1725+$D$22</f>
        <v>708.141666624393</v>
      </c>
      <c r="K1725" s="0" t="n">
        <f aca="false">J1725/$F$9</f>
        <v>0.371706932914318</v>
      </c>
      <c r="L1725" s="0" t="n">
        <f aca="false">K1725*M1725</f>
        <v>0.00198997236057969</v>
      </c>
      <c r="M1725" s="0" t="n">
        <f aca="false">N1725</f>
        <v>0.00535360571560389</v>
      </c>
      <c r="N1725" s="0" t="n">
        <f aca="false">3600/(B1725*N$15)</f>
        <v>0.00535360571560389</v>
      </c>
      <c r="O1725" s="0" t="n">
        <f aca="false">ROUND(A1725*P$13,0)</f>
        <v>2158094</v>
      </c>
      <c r="P1725" s="0" t="n">
        <f aca="false">O1725-O1724</f>
        <v>1338</v>
      </c>
      <c r="Q1725" s="0" t="n">
        <f aca="false">F$9*(Q$23-P$13*1000/(P1725*N$16))*P$13/SUM(P$24:P1725)</f>
        <v>763.556503106367</v>
      </c>
      <c r="R1725" s="0" t="n">
        <f aca="false">F$9*((Q$23^2 - (P$13*1000/(P1725*N$16))^2)/2)/(1000*COUNT(Q$24:Q1725)/N$16)</f>
        <v>764.776773005662</v>
      </c>
    </row>
    <row r="1726" customFormat="false" ht="13.8" hidden="false" customHeight="false" outlineLevel="0" collapsed="false">
      <c r="A1726" s="0" t="n">
        <f aca="false">SUM(M$23:M1726)</f>
        <v>8.63773148600203</v>
      </c>
      <c r="B1726" s="0" t="n">
        <f aca="false">C1726*3600/1609.344</f>
        <v>67.2399477773845</v>
      </c>
      <c r="C1726" s="0" t="n">
        <f aca="false">G1726</f>
        <v>30.058946254402</v>
      </c>
      <c r="D1726" s="0" t="n">
        <f aca="false">(C1726+C1725)/2</f>
        <v>30.0599412405823</v>
      </c>
      <c r="E1726" s="0" t="n">
        <f aca="false">F1726*$F$9</f>
        <v>7.58222254779501</v>
      </c>
      <c r="F1726" s="0" t="n">
        <f aca="false">(C1725-C1726)/0.5</f>
        <v>0.00397994472115926</v>
      </c>
      <c r="G1726" s="0" t="n">
        <f aca="false">G1725-L1725</f>
        <v>30.058946254402</v>
      </c>
      <c r="H1726" s="0" t="n">
        <f aca="false">G1726*G1726</f>
        <v>903.540249925026</v>
      </c>
      <c r="I1726" s="0" t="n">
        <f aca="false">1000*COUNT(Q$24:Q1726)/N$16</f>
        <v>274.058577405858</v>
      </c>
      <c r="J1726" s="0" t="n">
        <f aca="false">$F$22*H1726+$E$22*G1726+$D$22</f>
        <v>708.07614989929</v>
      </c>
      <c r="K1726" s="0" t="n">
        <f aca="false">J1726/$F$9</f>
        <v>0.371672542873327</v>
      </c>
      <c r="L1726" s="0" t="n">
        <f aca="false">K1726*M1726</f>
        <v>0.0019899199784834</v>
      </c>
      <c r="M1726" s="0" t="n">
        <f aca="false">N1726</f>
        <v>0.00535396013679063</v>
      </c>
      <c r="N1726" s="0" t="n">
        <f aca="false">3600/(B1726*N$15)</f>
        <v>0.00535396013679063</v>
      </c>
      <c r="O1726" s="0" t="n">
        <f aca="false">ROUND(A1726*P$13,0)</f>
        <v>2159433</v>
      </c>
      <c r="P1726" s="0" t="n">
        <f aca="false">O1726-O1725</f>
        <v>1339</v>
      </c>
      <c r="Q1726" s="0" t="n">
        <f aca="false">F$9*(Q$23-P$13*1000/(P1726*N$16))*P$13/SUM(P$24:P1726)</f>
        <v>768.03834692337</v>
      </c>
      <c r="R1726" s="0" t="n">
        <f aca="false">F$9*((Q$23^2 - (P$13*1000/(P1726*N$16))^2)/2)/(1000*COUNT(Q$24:Q1726)/N$16)</f>
        <v>769.01970327424</v>
      </c>
    </row>
    <row r="1727" customFormat="false" ht="13.8" hidden="false" customHeight="false" outlineLevel="0" collapsed="false">
      <c r="A1727" s="0" t="n">
        <f aca="false">SUM(M$23:M1727)</f>
        <v>8.64308580059761</v>
      </c>
      <c r="B1727" s="0" t="n">
        <f aca="false">C1727*3600/1609.344</f>
        <v>67.2354964531663</v>
      </c>
      <c r="C1727" s="0" t="n">
        <f aca="false">G1727</f>
        <v>30.0569563344235</v>
      </c>
      <c r="D1727" s="0" t="n">
        <f aca="false">(C1727+C1726)/2</f>
        <v>30.0579512944127</v>
      </c>
      <c r="E1727" s="0" t="n">
        <f aca="false">F1727*$F$9</f>
        <v>7.58202296075024</v>
      </c>
      <c r="F1727" s="0" t="n">
        <f aca="false">(C1726-C1727)/0.5</f>
        <v>0.00397983995696904</v>
      </c>
      <c r="G1727" s="0" t="n">
        <f aca="false">G1726-L1726</f>
        <v>30.0569563344235</v>
      </c>
      <c r="H1727" s="0" t="n">
        <f aca="false">G1727*G1727</f>
        <v>903.42062408944</v>
      </c>
      <c r="I1727" s="0" t="n">
        <f aca="false">1000*COUNT(Q$24:Q1727)/N$16</f>
        <v>274.219504345027</v>
      </c>
      <c r="J1727" s="0" t="n">
        <f aca="false">$F$22*H1727+$E$22*G1727+$D$22</f>
        <v>708.010638741668</v>
      </c>
      <c r="K1727" s="0" t="n">
        <f aca="false">J1727/$F$9</f>
        <v>0.371638155754734</v>
      </c>
      <c r="L1727" s="0" t="n">
        <f aca="false">K1727*M1727</f>
        <v>0.00198986760163059</v>
      </c>
      <c r="M1727" s="0" t="n">
        <f aca="false">N1727</f>
        <v>0.0053543145955762</v>
      </c>
      <c r="N1727" s="0" t="n">
        <f aca="false">3600/(B1727*N$15)</f>
        <v>0.0053543145955762</v>
      </c>
      <c r="O1727" s="0" t="n">
        <f aca="false">ROUND(A1727*P$13,0)</f>
        <v>2160771</v>
      </c>
      <c r="P1727" s="0" t="n">
        <f aca="false">O1727-O1726</f>
        <v>1338</v>
      </c>
      <c r="Q1727" s="0" t="n">
        <f aca="false">F$9*(Q$23-P$13*1000/(P1727*N$16))*P$13/SUM(P$24:P1727)</f>
        <v>762.609999954206</v>
      </c>
      <c r="R1727" s="0" t="n">
        <f aca="false">F$9*((Q$23^2 - (P$13*1000/(P1727*N$16))^2)/2)/(1000*COUNT(Q$24:Q1727)/N$16)</f>
        <v>763.879147685233</v>
      </c>
    </row>
    <row r="1728" customFormat="false" ht="13.8" hidden="false" customHeight="false" outlineLevel="0" collapsed="false">
      <c r="A1728" s="0" t="n">
        <f aca="false">SUM(M$23:M1728)</f>
        <v>8.64844046968958</v>
      </c>
      <c r="B1728" s="0" t="n">
        <f aca="false">C1728*3600/1609.344</f>
        <v>67.2310452461119</v>
      </c>
      <c r="C1728" s="0" t="n">
        <f aca="false">G1728</f>
        <v>30.0549664668218</v>
      </c>
      <c r="D1728" s="0" t="n">
        <f aca="false">(C1728+C1727)/2</f>
        <v>30.0559614006227</v>
      </c>
      <c r="E1728" s="0" t="n">
        <f aca="false">F1728*$F$9</f>
        <v>7.58182339367197</v>
      </c>
      <c r="F1728" s="0" t="n">
        <f aca="false">(C1727-C1728)/0.5</f>
        <v>0.00397973520325934</v>
      </c>
      <c r="G1728" s="0" t="n">
        <f aca="false">G1727-L1727</f>
        <v>30.0549664668218</v>
      </c>
      <c r="H1728" s="0" t="n">
        <f aca="false">G1728*G1728</f>
        <v>903.301009321786</v>
      </c>
      <c r="I1728" s="0" t="n">
        <f aca="false">1000*COUNT(Q$24:Q1728)/N$16</f>
        <v>274.380431284197</v>
      </c>
      <c r="J1728" s="0" t="n">
        <f aca="false">$F$22*H1728+$E$22*G1728+$D$22</f>
        <v>707.945133151051</v>
      </c>
      <c r="K1728" s="0" t="n">
        <f aca="false">J1728/$F$9</f>
        <v>0.371603771558287</v>
      </c>
      <c r="L1728" s="0" t="n">
        <f aca="false">K1728*M1728</f>
        <v>0.00198981523002158</v>
      </c>
      <c r="M1728" s="0" t="n">
        <f aca="false">N1728</f>
        <v>0.00535466909196715</v>
      </c>
      <c r="N1728" s="0" t="n">
        <f aca="false">3600/(B1728*N$15)</f>
        <v>0.00535466909196715</v>
      </c>
      <c r="O1728" s="0" t="n">
        <f aca="false">ROUND(A1728*P$13,0)</f>
        <v>2162110</v>
      </c>
      <c r="P1728" s="0" t="n">
        <f aca="false">O1728-O1727</f>
        <v>1339</v>
      </c>
      <c r="Q1728" s="0" t="n">
        <f aca="false">F$9*(Q$23-P$13*1000/(P1728*N$16))*P$13/SUM(P$24:P1728)</f>
        <v>767.08687802614</v>
      </c>
      <c r="R1728" s="0" t="n">
        <f aca="false">F$9*((Q$23^2 - (P$13*1000/(P1728*N$16))^2)/2)/(1000*COUNT(Q$24:Q1728)/N$16)</f>
        <v>768.117627375971</v>
      </c>
    </row>
    <row r="1729" customFormat="false" ht="13.8" hidden="false" customHeight="false" outlineLevel="0" collapsed="false">
      <c r="A1729" s="0" t="n">
        <f aca="false">SUM(M$23:M1729)</f>
        <v>8.65379549331555</v>
      </c>
      <c r="B1729" s="0" t="n">
        <f aca="false">C1729*3600/1609.344</f>
        <v>67.2265941562093</v>
      </c>
      <c r="C1729" s="0" t="n">
        <f aca="false">G1729</f>
        <v>30.0529766515918</v>
      </c>
      <c r="D1729" s="0" t="n">
        <f aca="false">(C1729+C1728)/2</f>
        <v>30.0539715592068</v>
      </c>
      <c r="E1729" s="0" t="n">
        <f aca="false">F1729*$F$9</f>
        <v>7.58162384658725</v>
      </c>
      <c r="F1729" s="0" t="n">
        <f aca="false">(C1728-C1729)/0.5</f>
        <v>0.00397963046004435</v>
      </c>
      <c r="G1729" s="0" t="n">
        <f aca="false">G1728-L1728</f>
        <v>30.0529766515918</v>
      </c>
      <c r="H1729" s="0" t="n">
        <f aca="false">G1729*G1729</f>
        <v>903.181405621124</v>
      </c>
      <c r="I1729" s="0" t="n">
        <f aca="false">1000*COUNT(Q$24:Q1729)/N$16</f>
        <v>274.541358223367</v>
      </c>
      <c r="J1729" s="0" t="n">
        <f aca="false">$F$22*H1729+$E$22*G1729+$D$22</f>
        <v>707.879633126962</v>
      </c>
      <c r="K1729" s="0" t="n">
        <f aca="false">J1729/$F$9</f>
        <v>0.371569390283738</v>
      </c>
      <c r="L1729" s="0" t="n">
        <f aca="false">K1729*M1729</f>
        <v>0.0019897628636567</v>
      </c>
      <c r="M1729" s="0" t="n">
        <f aca="false">N1729</f>
        <v>0.00535502362597003</v>
      </c>
      <c r="N1729" s="0" t="n">
        <f aca="false">3600/(B1729*N$15)</f>
        <v>0.00535502362597003</v>
      </c>
      <c r="O1729" s="0" t="n">
        <f aca="false">ROUND(A1729*P$13,0)</f>
        <v>2163449</v>
      </c>
      <c r="P1729" s="0" t="n">
        <f aca="false">O1729-O1728</f>
        <v>1339</v>
      </c>
      <c r="Q1729" s="0" t="n">
        <f aca="false">F$9*(Q$23-P$13*1000/(P1729*N$16))*P$13/SUM(P$24:P1729)</f>
        <v>766.611849789486</v>
      </c>
      <c r="R1729" s="0" t="n">
        <f aca="false">F$9*((Q$23^2 - (P$13*1000/(P1729*N$16))^2)/2)/(1000*COUNT(Q$24:Q1729)/N$16)</f>
        <v>767.667382576805</v>
      </c>
    </row>
    <row r="1730" customFormat="false" ht="13.8" hidden="false" customHeight="false" outlineLevel="0" collapsed="false">
      <c r="A1730" s="0" t="n">
        <f aca="false">SUM(M$23:M1730)</f>
        <v>8.65915087151314</v>
      </c>
      <c r="B1730" s="0" t="n">
        <f aca="false">C1730*3600/1609.344</f>
        <v>67.2221431834471</v>
      </c>
      <c r="C1730" s="0" t="n">
        <f aca="false">G1730</f>
        <v>30.0509868887282</v>
      </c>
      <c r="D1730" s="0" t="n">
        <f aca="false">(C1730+C1729)/2</f>
        <v>30.05198177016</v>
      </c>
      <c r="E1730" s="0" t="n">
        <f aca="false">F1730*$F$9</f>
        <v>7.58142431946903</v>
      </c>
      <c r="F1730" s="0" t="n">
        <f aca="false">(C1729-C1730)/0.5</f>
        <v>0.00397952572730986</v>
      </c>
      <c r="G1730" s="0" t="n">
        <f aca="false">G1729-L1729</f>
        <v>30.0509868887282</v>
      </c>
      <c r="H1730" s="0" t="n">
        <f aca="false">G1730*G1730</f>
        <v>903.061812986513</v>
      </c>
      <c r="I1730" s="0" t="n">
        <f aca="false">1000*COUNT(Q$24:Q1730)/N$16</f>
        <v>274.702285162536</v>
      </c>
      <c r="J1730" s="0" t="n">
        <f aca="false">$F$22*H1730+$E$22*G1730+$D$22</f>
        <v>707.814138668927</v>
      </c>
      <c r="K1730" s="0" t="n">
        <f aca="false">J1730/$F$9</f>
        <v>0.371535011930837</v>
      </c>
      <c r="L1730" s="0" t="n">
        <f aca="false">K1730*M1730</f>
        <v>0.00198971050253627</v>
      </c>
      <c r="M1730" s="0" t="n">
        <f aca="false">N1730</f>
        <v>0.0053553781975914</v>
      </c>
      <c r="N1730" s="0" t="n">
        <f aca="false">3600/(B1730*N$15)</f>
        <v>0.0053553781975914</v>
      </c>
      <c r="O1730" s="0" t="n">
        <f aca="false">ROUND(A1730*P$13,0)</f>
        <v>2164788</v>
      </c>
      <c r="P1730" s="0" t="n">
        <f aca="false">O1730-O1729</f>
        <v>1339</v>
      </c>
      <c r="Q1730" s="0" t="n">
        <f aca="false">F$9*(Q$23-P$13*1000/(P1730*N$16))*P$13/SUM(P$24:P1730)</f>
        <v>766.137409523193</v>
      </c>
      <c r="R1730" s="0" t="n">
        <f aca="false">F$9*((Q$23^2 - (P$13*1000/(P1730*N$16))^2)/2)/(1000*COUNT(Q$24:Q1730)/N$16)</f>
        <v>767.217665305232</v>
      </c>
    </row>
    <row r="1731" customFormat="false" ht="13.8" hidden="false" customHeight="false" outlineLevel="0" collapsed="false">
      <c r="A1731" s="0" t="n">
        <f aca="false">SUM(M$23:M1731)</f>
        <v>8.66450660431998</v>
      </c>
      <c r="B1731" s="0" t="n">
        <f aca="false">C1731*3600/1609.344</f>
        <v>67.2176923278133</v>
      </c>
      <c r="C1731" s="0" t="n">
        <f aca="false">G1731</f>
        <v>30.0489971782256</v>
      </c>
      <c r="D1731" s="0" t="n">
        <f aca="false">(C1731+C1730)/2</f>
        <v>30.0499920334769</v>
      </c>
      <c r="E1731" s="0" t="n">
        <f aca="false">F1731*$F$9</f>
        <v>7.58122481234437</v>
      </c>
      <c r="F1731" s="0" t="n">
        <f aca="false">(C1730-C1731)/0.5</f>
        <v>0.00397942100507009</v>
      </c>
      <c r="G1731" s="0" t="n">
        <f aca="false">G1730-L1730</f>
        <v>30.0489971782256</v>
      </c>
      <c r="H1731" s="0" t="n">
        <f aca="false">G1731*G1731</f>
        <v>902.942231417013</v>
      </c>
      <c r="I1731" s="0" t="n">
        <f aca="false">1000*COUNT(Q$24:Q1731)/N$16</f>
        <v>274.863212101706</v>
      </c>
      <c r="J1731" s="0" t="n">
        <f aca="false">$F$22*H1731+$E$22*G1731+$D$22</f>
        <v>707.748649776467</v>
      </c>
      <c r="K1731" s="0" t="n">
        <f aca="false">J1731/$F$9</f>
        <v>0.371500636499333</v>
      </c>
      <c r="L1731" s="0" t="n">
        <f aca="false">K1731*M1731</f>
        <v>0.00198965814666061</v>
      </c>
      <c r="M1731" s="0" t="n">
        <f aca="false">N1731</f>
        <v>0.00535573280683782</v>
      </c>
      <c r="N1731" s="0" t="n">
        <f aca="false">3600/(B1731*N$15)</f>
        <v>0.00535573280683782</v>
      </c>
      <c r="O1731" s="0" t="n">
        <f aca="false">ROUND(A1731*P$13,0)</f>
        <v>2166127</v>
      </c>
      <c r="P1731" s="0" t="n">
        <f aca="false">O1731-O1730</f>
        <v>1339</v>
      </c>
      <c r="Q1731" s="0" t="n">
        <f aca="false">F$9*(Q$23-P$13*1000/(P1731*N$16))*P$13/SUM(P$24:P1731)</f>
        <v>765.663556136289</v>
      </c>
      <c r="R1731" s="0" t="n">
        <f aca="false">F$9*((Q$23^2 - (P$13*1000/(P1731*N$16))^2)/2)/(1000*COUNT(Q$24:Q1731)/N$16)</f>
        <v>766.768474634678</v>
      </c>
    </row>
    <row r="1732" customFormat="false" ht="13.8" hidden="false" customHeight="false" outlineLevel="0" collapsed="false">
      <c r="A1732" s="0" t="n">
        <f aca="false">SUM(M$23:M1732)</f>
        <v>8.66986269177369</v>
      </c>
      <c r="B1732" s="0" t="n">
        <f aca="false">C1732*3600/1609.344</f>
        <v>67.2132415892962</v>
      </c>
      <c r="C1732" s="0" t="n">
        <f aca="false">G1732</f>
        <v>30.047007520079</v>
      </c>
      <c r="D1732" s="0" t="n">
        <f aca="false">(C1732+C1731)/2</f>
        <v>30.0480023491523</v>
      </c>
      <c r="E1732" s="0" t="n">
        <f aca="false">F1732*$F$9</f>
        <v>7.58102532519973</v>
      </c>
      <c r="F1732" s="0" t="n">
        <f aca="false">(C1731-C1732)/0.5</f>
        <v>0.00397931629331794</v>
      </c>
      <c r="G1732" s="0" t="n">
        <f aca="false">G1731-L1731</f>
        <v>30.047007520079</v>
      </c>
      <c r="H1732" s="0" t="n">
        <f aca="false">G1732*G1732</f>
        <v>902.822660911683</v>
      </c>
      <c r="I1732" s="0" t="n">
        <f aca="false">1000*COUNT(Q$24:Q1732)/N$16</f>
        <v>275.024139040875</v>
      </c>
      <c r="J1732" s="0" t="n">
        <f aca="false">$F$22*H1732+$E$22*G1732+$D$22</f>
        <v>707.683166449109</v>
      </c>
      <c r="K1732" s="0" t="n">
        <f aca="false">J1732/$F$9</f>
        <v>0.371466263988977</v>
      </c>
      <c r="L1732" s="0" t="n">
        <f aca="false">K1732*M1732</f>
        <v>0.00198960579603005</v>
      </c>
      <c r="M1732" s="0" t="n">
        <f aca="false">N1732</f>
        <v>0.00535608745371582</v>
      </c>
      <c r="N1732" s="0" t="n">
        <f aca="false">3600/(B1732*N$15)</f>
        <v>0.00535608745371582</v>
      </c>
      <c r="O1732" s="0" t="n">
        <f aca="false">ROUND(A1732*P$13,0)</f>
        <v>2167466</v>
      </c>
      <c r="P1732" s="0" t="n">
        <f aca="false">O1732-O1731</f>
        <v>1339</v>
      </c>
      <c r="Q1732" s="0" t="n">
        <f aca="false">F$9*(Q$23-P$13*1000/(P1732*N$16))*P$13/SUM(P$24:P1732)</f>
        <v>765.190288540496</v>
      </c>
      <c r="R1732" s="0" t="n">
        <f aca="false">F$9*((Q$23^2 - (P$13*1000/(P1732*N$16))^2)/2)/(1000*COUNT(Q$24:Q1732)/N$16)</f>
        <v>766.319809640743</v>
      </c>
    </row>
    <row r="1733" customFormat="false" ht="13.8" hidden="false" customHeight="false" outlineLevel="0" collapsed="false">
      <c r="A1733" s="0" t="n">
        <f aca="false">SUM(M$23:M1733)</f>
        <v>8.67521913391193</v>
      </c>
      <c r="B1733" s="0" t="n">
        <f aca="false">C1733*3600/1609.344</f>
        <v>67.2087909678842</v>
      </c>
      <c r="C1733" s="0" t="n">
        <f aca="false">G1733</f>
        <v>30.045017914283</v>
      </c>
      <c r="D1733" s="0" t="n">
        <f aca="false">(C1733+C1732)/2</f>
        <v>30.046012717181</v>
      </c>
      <c r="E1733" s="0" t="n">
        <f aca="false">F1733*$F$9</f>
        <v>7.58082585804866</v>
      </c>
      <c r="F1733" s="0" t="n">
        <f aca="false">(C1732-C1733)/0.5</f>
        <v>0.00397921159206049</v>
      </c>
      <c r="G1733" s="0" t="n">
        <f aca="false">G1732-L1732</f>
        <v>30.045017914283</v>
      </c>
      <c r="H1733" s="0" t="n">
        <f aca="false">G1733*G1733</f>
        <v>902.703101469584</v>
      </c>
      <c r="I1733" s="0" t="n">
        <f aca="false">1000*COUNT(Q$24:Q1733)/N$16</f>
        <v>275.185065980045</v>
      </c>
      <c r="J1733" s="0" t="n">
        <f aca="false">$F$22*H1733+$E$22*G1733+$D$22</f>
        <v>707.617688686375</v>
      </c>
      <c r="K1733" s="0" t="n">
        <f aca="false">J1733/$F$9</f>
        <v>0.37143189439952</v>
      </c>
      <c r="L1733" s="0" t="n">
        <f aca="false">K1733*M1733</f>
        <v>0.00198955345064492</v>
      </c>
      <c r="M1733" s="0" t="n">
        <f aca="false">N1733</f>
        <v>0.00535644213823198</v>
      </c>
      <c r="N1733" s="0" t="n">
        <f aca="false">3600/(B1733*N$15)</f>
        <v>0.00535644213823198</v>
      </c>
      <c r="O1733" s="0" t="n">
        <f aca="false">ROUND(A1733*P$13,0)</f>
        <v>2168805</v>
      </c>
      <c r="P1733" s="0" t="n">
        <f aca="false">O1733-O1732</f>
        <v>1339</v>
      </c>
      <c r="Q1733" s="0" t="n">
        <f aca="false">F$9*(Q$23-P$13*1000/(P1733*N$16))*P$13/SUM(P$24:P1733)</f>
        <v>764.71760565023</v>
      </c>
      <c r="R1733" s="0" t="n">
        <f aca="false">F$9*((Q$23^2 - (P$13*1000/(P1733*N$16))^2)/2)/(1000*COUNT(Q$24:Q1733)/N$16)</f>
        <v>765.871669401187</v>
      </c>
    </row>
    <row r="1734" customFormat="false" ht="13.8" hidden="false" customHeight="false" outlineLevel="0" collapsed="false">
      <c r="A1734" s="0" t="n">
        <f aca="false">SUM(M$23:M1734)</f>
        <v>8.68057593077232</v>
      </c>
      <c r="B1734" s="0" t="n">
        <f aca="false">C1734*3600/1609.344</f>
        <v>67.2043404635655</v>
      </c>
      <c r="C1734" s="0" t="n">
        <f aca="false">G1734</f>
        <v>30.0430283608323</v>
      </c>
      <c r="D1734" s="0" t="n">
        <f aca="false">(C1734+C1733)/2</f>
        <v>30.0440231375576</v>
      </c>
      <c r="E1734" s="0" t="n">
        <f aca="false">F1734*$F$9</f>
        <v>7.58062641087761</v>
      </c>
      <c r="F1734" s="0" t="n">
        <f aca="false">(C1733-C1734)/0.5</f>
        <v>0.00397910690129066</v>
      </c>
      <c r="G1734" s="0" t="n">
        <f aca="false">G1733-L1733</f>
        <v>30.0430283608323</v>
      </c>
      <c r="H1734" s="0" t="n">
        <f aca="false">G1734*G1734</f>
        <v>902.583553089774</v>
      </c>
      <c r="I1734" s="0" t="n">
        <f aca="false">1000*COUNT(Q$24:Q1734)/N$16</f>
        <v>275.345992919215</v>
      </c>
      <c r="J1734" s="0" t="n">
        <f aca="false">$F$22*H1734+$E$22*G1734+$D$22</f>
        <v>707.55221648779</v>
      </c>
      <c r="K1734" s="0" t="n">
        <f aca="false">J1734/$F$9</f>
        <v>0.37139752773071</v>
      </c>
      <c r="L1734" s="0" t="n">
        <f aca="false">K1734*M1734</f>
        <v>0.00198950111050554</v>
      </c>
      <c r="M1734" s="0" t="n">
        <f aca="false">N1734</f>
        <v>0.00535679686039286</v>
      </c>
      <c r="N1734" s="0" t="n">
        <f aca="false">3600/(B1734*N$15)</f>
        <v>0.00535679686039286</v>
      </c>
      <c r="O1734" s="0" t="n">
        <f aca="false">ROUND(A1734*P$13,0)</f>
        <v>2170144</v>
      </c>
      <c r="P1734" s="0" t="n">
        <f aca="false">O1734-O1733</f>
        <v>1339</v>
      </c>
      <c r="Q1734" s="0" t="n">
        <f aca="false">F$9*(Q$23-P$13*1000/(P1734*N$16))*P$13/SUM(P$24:P1734)</f>
        <v>764.245506382584</v>
      </c>
      <c r="R1734" s="0" t="n">
        <f aca="false">F$9*((Q$23^2 - (P$13*1000/(P1734*N$16))^2)/2)/(1000*COUNT(Q$24:Q1734)/N$16)</f>
        <v>765.424052995926</v>
      </c>
    </row>
    <row r="1735" customFormat="false" ht="13.8" hidden="false" customHeight="false" outlineLevel="0" collapsed="false">
      <c r="A1735" s="0" t="n">
        <f aca="false">SUM(M$23:M1735)</f>
        <v>8.68593308239252</v>
      </c>
      <c r="B1735" s="0" t="n">
        <f aca="false">C1735*3600/1609.344</f>
        <v>67.1998900763283</v>
      </c>
      <c r="C1735" s="0" t="n">
        <f aca="false">G1735</f>
        <v>30.0410388597218</v>
      </c>
      <c r="D1735" s="0" t="n">
        <f aca="false">(C1735+C1734)/2</f>
        <v>30.042033610277</v>
      </c>
      <c r="E1735" s="0" t="n">
        <f aca="false">F1735*$F$9</f>
        <v>7.58042698368659</v>
      </c>
      <c r="F1735" s="0" t="n">
        <f aca="false">(C1734-C1735)/0.5</f>
        <v>0.00397900222100844</v>
      </c>
      <c r="G1735" s="0" t="n">
        <f aca="false">G1734-L1734</f>
        <v>30.0410388597218</v>
      </c>
      <c r="H1735" s="0" t="n">
        <f aca="false">G1735*G1735</f>
        <v>902.464015771315</v>
      </c>
      <c r="I1735" s="0" t="n">
        <f aca="false">1000*COUNT(Q$24:Q1735)/N$16</f>
        <v>275.506919858384</v>
      </c>
      <c r="J1735" s="0" t="n">
        <f aca="false">$F$22*H1735+$E$22*G1735+$D$22</f>
        <v>707.486749852879</v>
      </c>
      <c r="K1735" s="0" t="n">
        <f aca="false">J1735/$F$9</f>
        <v>0.371363163982299</v>
      </c>
      <c r="L1735" s="0" t="n">
        <f aca="false">K1735*M1735</f>
        <v>0.00198944877561223</v>
      </c>
      <c r="M1735" s="0" t="n">
        <f aca="false">N1735</f>
        <v>0.005357151620205</v>
      </c>
      <c r="N1735" s="0" t="n">
        <f aca="false">3600/(B1735*N$15)</f>
        <v>0.005357151620205</v>
      </c>
      <c r="O1735" s="0" t="n">
        <f aca="false">ROUND(A1735*P$13,0)</f>
        <v>2171483</v>
      </c>
      <c r="P1735" s="0" t="n">
        <f aca="false">O1735-O1734</f>
        <v>1339</v>
      </c>
      <c r="Q1735" s="0" t="n">
        <f aca="false">F$9*(Q$23-P$13*1000/(P1735*N$16))*P$13/SUM(P$24:P1735)</f>
        <v>763.773989657324</v>
      </c>
      <c r="R1735" s="0" t="n">
        <f aca="false">F$9*((Q$23^2 - (P$13*1000/(P1735*N$16))^2)/2)/(1000*COUNT(Q$24:Q1735)/N$16)</f>
        <v>764.976959507027</v>
      </c>
    </row>
    <row r="1736" customFormat="false" ht="13.8" hidden="false" customHeight="false" outlineLevel="0" collapsed="false">
      <c r="A1736" s="0" t="n">
        <f aca="false">SUM(M$23:M1736)</f>
        <v>8.6912905888102</v>
      </c>
      <c r="B1736" s="0" t="n">
        <f aca="false">C1736*3600/1609.344</f>
        <v>67.195439806161</v>
      </c>
      <c r="C1736" s="0" t="n">
        <f aca="false">G1736</f>
        <v>30.0390494109462</v>
      </c>
      <c r="D1736" s="0" t="n">
        <f aca="false">(C1736+C1735)/2</f>
        <v>30.040044135334</v>
      </c>
      <c r="E1736" s="0" t="n">
        <f aca="false">F1736*$F$9</f>
        <v>7.58022757648913</v>
      </c>
      <c r="F1736" s="0" t="n">
        <f aca="false">(C1735-C1736)/0.5</f>
        <v>0.00397889755122094</v>
      </c>
      <c r="G1736" s="0" t="n">
        <f aca="false">G1735-L1735</f>
        <v>30.0390494109462</v>
      </c>
      <c r="H1736" s="0" t="n">
        <f aca="false">G1736*G1736</f>
        <v>902.344489513267</v>
      </c>
      <c r="I1736" s="0" t="n">
        <f aca="false">1000*COUNT(Q$24:Q1736)/N$16</f>
        <v>275.667846797554</v>
      </c>
      <c r="J1736" s="0" t="n">
        <f aca="false">$F$22*H1736+$E$22*G1736+$D$22</f>
        <v>707.421288781165</v>
      </c>
      <c r="K1736" s="0" t="n">
        <f aca="false">J1736/$F$9</f>
        <v>0.371328803154037</v>
      </c>
      <c r="L1736" s="0" t="n">
        <f aca="false">K1736*M1736</f>
        <v>0.00198939644596532</v>
      </c>
      <c r="M1736" s="0" t="n">
        <f aca="false">N1736</f>
        <v>0.00535750641767498</v>
      </c>
      <c r="N1736" s="0" t="n">
        <f aca="false">3600/(B1736*N$15)</f>
        <v>0.00535750641767498</v>
      </c>
      <c r="O1736" s="0" t="n">
        <f aca="false">ROUND(A1736*P$13,0)</f>
        <v>2172823</v>
      </c>
      <c r="P1736" s="0" t="n">
        <f aca="false">O1736-O1735</f>
        <v>1340</v>
      </c>
      <c r="Q1736" s="0" t="n">
        <f aca="false">F$9*(Q$23-P$13*1000/(P1736*N$16))*P$13/SUM(P$24:P1736)</f>
        <v>768.220362326779</v>
      </c>
      <c r="R1736" s="0" t="n">
        <f aca="false">F$9*((Q$23^2 - (P$13*1000/(P1736*N$16))^2)/2)/(1000*COUNT(Q$24:Q1736)/N$16)</f>
        <v>769.184564636465</v>
      </c>
    </row>
    <row r="1737" customFormat="false" ht="13.8" hidden="false" customHeight="false" outlineLevel="0" collapsed="false">
      <c r="A1737" s="0" t="n">
        <f aca="false">SUM(M$23:M1737)</f>
        <v>8.69664845006301</v>
      </c>
      <c r="B1737" s="0" t="n">
        <f aca="false">C1737*3600/1609.344</f>
        <v>67.1909896530517</v>
      </c>
      <c r="C1737" s="0" t="n">
        <f aca="false">G1737</f>
        <v>30.0370600145002</v>
      </c>
      <c r="D1737" s="0" t="n">
        <f aca="false">(C1737+C1736)/2</f>
        <v>30.0380547127232</v>
      </c>
      <c r="E1737" s="0" t="n">
        <f aca="false">F1737*$F$9</f>
        <v>7.58002818928524</v>
      </c>
      <c r="F1737" s="0" t="n">
        <f aca="false">(C1736-C1737)/0.5</f>
        <v>0.00397879289192815</v>
      </c>
      <c r="G1737" s="0" t="n">
        <f aca="false">G1736-L1736</f>
        <v>30.0370600145002</v>
      </c>
      <c r="H1737" s="0" t="n">
        <f aca="false">G1737*G1737</f>
        <v>902.224974314689</v>
      </c>
      <c r="I1737" s="0" t="n">
        <f aca="false">1000*COUNT(Q$24:Q1737)/N$16</f>
        <v>275.828773736723</v>
      </c>
      <c r="J1737" s="0" t="n">
        <f aca="false">$F$22*H1737+$E$22*G1737+$D$22</f>
        <v>707.355833272173</v>
      </c>
      <c r="K1737" s="0" t="n">
        <f aca="false">J1737/$F$9</f>
        <v>0.371294445245674</v>
      </c>
      <c r="L1737" s="0" t="n">
        <f aca="false">K1737*M1737</f>
        <v>0.00198934412156514</v>
      </c>
      <c r="M1737" s="0" t="n">
        <f aca="false">N1737</f>
        <v>0.00535786125280936</v>
      </c>
      <c r="N1737" s="0" t="n">
        <f aca="false">3600/(B1737*N$15)</f>
        <v>0.00535786125280936</v>
      </c>
      <c r="O1737" s="0" t="n">
        <f aca="false">ROUND(A1737*P$13,0)</f>
        <v>2174162</v>
      </c>
      <c r="P1737" s="0" t="n">
        <f aca="false">O1737-O1736</f>
        <v>1339</v>
      </c>
      <c r="Q1737" s="0" t="n">
        <f aca="false">F$9*(Q$23-P$13*1000/(P1737*N$16))*P$13/SUM(P$24:P1737)</f>
        <v>762.832348469723</v>
      </c>
      <c r="R1737" s="0" t="n">
        <f aca="false">F$9*((Q$23^2 - (P$13*1000/(P1737*N$16))^2)/2)/(1000*COUNT(Q$24:Q1737)/N$16)</f>
        <v>764.084337617287</v>
      </c>
    </row>
    <row r="1738" customFormat="false" ht="13.8" hidden="false" customHeight="false" outlineLevel="0" collapsed="false">
      <c r="A1738" s="0" t="n">
        <f aca="false">SUM(M$23:M1738)</f>
        <v>8.70200666618862</v>
      </c>
      <c r="B1738" s="0" t="n">
        <f aca="false">C1738*3600/1609.344</f>
        <v>67.1865396169888</v>
      </c>
      <c r="C1738" s="0" t="n">
        <f aca="false">G1738</f>
        <v>30.0350706703787</v>
      </c>
      <c r="D1738" s="0" t="n">
        <f aca="false">(C1738+C1737)/2</f>
        <v>30.0360653424394</v>
      </c>
      <c r="E1738" s="0" t="n">
        <f aca="false">F1738*$F$9</f>
        <v>7.5798288220749</v>
      </c>
      <c r="F1738" s="0" t="n">
        <f aca="false">(C1737-C1738)/0.5</f>
        <v>0.00397868824313008</v>
      </c>
      <c r="G1738" s="0" t="n">
        <f aca="false">G1737-L1737</f>
        <v>30.0350706703787</v>
      </c>
      <c r="H1738" s="0" t="n">
        <f aca="false">G1738*G1738</f>
        <v>902.105470174641</v>
      </c>
      <c r="I1738" s="0" t="n">
        <f aca="false">1000*COUNT(Q$24:Q1738)/N$16</f>
        <v>275.989700675893</v>
      </c>
      <c r="J1738" s="0" t="n">
        <f aca="false">$F$22*H1738+$E$22*G1738+$D$22</f>
        <v>707.290383325426</v>
      </c>
      <c r="K1738" s="0" t="n">
        <f aca="false">J1738/$F$9</f>
        <v>0.371260090256961</v>
      </c>
      <c r="L1738" s="0" t="n">
        <f aca="false">K1738*M1738</f>
        <v>0.00198929180241201</v>
      </c>
      <c r="M1738" s="0" t="n">
        <f aca="false">N1738</f>
        <v>0.0053582161256147</v>
      </c>
      <c r="N1738" s="0" t="n">
        <f aca="false">3600/(B1738*N$15)</f>
        <v>0.0053582161256147</v>
      </c>
      <c r="O1738" s="0" t="n">
        <f aca="false">ROUND(A1738*P$13,0)</f>
        <v>2175502</v>
      </c>
      <c r="P1738" s="0" t="n">
        <f aca="false">O1738-O1737</f>
        <v>1340</v>
      </c>
      <c r="Q1738" s="0" t="n">
        <f aca="false">F$9*(Q$23-P$13*1000/(P1738*N$16))*P$13/SUM(P$24:P1738)</f>
        <v>767.273823000286</v>
      </c>
      <c r="R1738" s="0" t="n">
        <f aca="false">F$9*((Q$23^2 - (P$13*1000/(P1738*N$16))^2)/2)/(1000*COUNT(Q$24:Q1738)/N$16)</f>
        <v>768.287556397822</v>
      </c>
    </row>
    <row r="1739" customFormat="false" ht="13.8" hidden="false" customHeight="false" outlineLevel="0" collapsed="false">
      <c r="A1739" s="0" t="n">
        <f aca="false">SUM(M$23:M1739)</f>
        <v>8.70736523722472</v>
      </c>
      <c r="B1739" s="0" t="n">
        <f aca="false">C1739*3600/1609.344</f>
        <v>67.1820896979605</v>
      </c>
      <c r="C1739" s="0" t="n">
        <f aca="false">G1739</f>
        <v>30.0330813785762</v>
      </c>
      <c r="D1739" s="0" t="n">
        <f aca="false">(C1739+C1738)/2</f>
        <v>30.0340760244775</v>
      </c>
      <c r="E1739" s="0" t="n">
        <f aca="false">F1739*$F$9</f>
        <v>7.57962947485813</v>
      </c>
      <c r="F1739" s="0" t="n">
        <f aca="false">(C1738-C1739)/0.5</f>
        <v>0.00397858360482672</v>
      </c>
      <c r="G1739" s="0" t="n">
        <f aca="false">G1738-L1738</f>
        <v>30.0330813785762</v>
      </c>
      <c r="H1739" s="0" t="n">
        <f aca="false">G1739*G1739</f>
        <v>901.985977092184</v>
      </c>
      <c r="I1739" s="0" t="n">
        <f aca="false">1000*COUNT(Q$24:Q1739)/N$16</f>
        <v>276.150627615063</v>
      </c>
      <c r="J1739" s="0" t="n">
        <f aca="false">$F$22*H1739+$E$22*G1739+$D$22</f>
        <v>707.22493894045</v>
      </c>
      <c r="K1739" s="0" t="n">
        <f aca="false">J1739/$F$9</f>
        <v>0.371225738187647</v>
      </c>
      <c r="L1739" s="0" t="n">
        <f aca="false">K1739*M1739</f>
        <v>0.00198923948850626</v>
      </c>
      <c r="M1739" s="0" t="n">
        <f aca="false">N1739</f>
        <v>0.00535857103609757</v>
      </c>
      <c r="N1739" s="0" t="n">
        <f aca="false">3600/(B1739*N$15)</f>
        <v>0.00535857103609757</v>
      </c>
      <c r="O1739" s="0" t="n">
        <f aca="false">ROUND(A1739*P$13,0)</f>
        <v>2176841</v>
      </c>
      <c r="P1739" s="0" t="n">
        <f aca="false">O1739-O1738</f>
        <v>1339</v>
      </c>
      <c r="Q1739" s="0" t="n">
        <f aca="false">F$9*(Q$23-P$13*1000/(P1739*N$16))*P$13/SUM(P$24:P1739)</f>
        <v>761.893026283043</v>
      </c>
      <c r="R1739" s="0" t="n">
        <f aca="false">F$9*((Q$23^2 - (P$13*1000/(P1739*N$16))^2)/2)/(1000*COUNT(Q$24:Q1739)/N$16)</f>
        <v>763.193796431253</v>
      </c>
    </row>
    <row r="1740" customFormat="false" ht="13.8" hidden="false" customHeight="false" outlineLevel="0" collapsed="false">
      <c r="A1740" s="0" t="n">
        <f aca="false">SUM(M$23:M1740)</f>
        <v>8.71272416320899</v>
      </c>
      <c r="B1740" s="0" t="n">
        <f aca="false">C1740*3600/1609.344</f>
        <v>67.1776398959551</v>
      </c>
      <c r="C1740" s="0" t="n">
        <f aca="false">G1740</f>
        <v>30.0310921390877</v>
      </c>
      <c r="D1740" s="0" t="n">
        <f aca="false">(C1740+C1739)/2</f>
        <v>30.032086758832</v>
      </c>
      <c r="E1740" s="0" t="n">
        <f aca="false">F1740*$F$9</f>
        <v>7.57943014762139</v>
      </c>
      <c r="F1740" s="0" t="n">
        <f aca="false">(C1739-C1740)/0.5</f>
        <v>0.00397847897701098</v>
      </c>
      <c r="G1740" s="0" t="n">
        <f aca="false">G1739-L1739</f>
        <v>30.0310921390877</v>
      </c>
      <c r="H1740" s="0" t="n">
        <f aca="false">G1740*G1740</f>
        <v>901.866495066378</v>
      </c>
      <c r="I1740" s="0" t="n">
        <f aca="false">1000*COUNT(Q$24:Q1740)/N$16</f>
        <v>276.311554554232</v>
      </c>
      <c r="J1740" s="0" t="n">
        <f aca="false">$F$22*H1740+$E$22*G1740+$D$22</f>
        <v>707.159500116769</v>
      </c>
      <c r="K1740" s="0" t="n">
        <f aca="false">J1740/$F$9</f>
        <v>0.371191389037483</v>
      </c>
      <c r="L1740" s="0" t="n">
        <f aca="false">K1740*M1740</f>
        <v>0.00198918717984822</v>
      </c>
      <c r="M1740" s="0" t="n">
        <f aca="false">N1740</f>
        <v>0.00535892598426454</v>
      </c>
      <c r="N1740" s="0" t="n">
        <f aca="false">3600/(B1740*N$15)</f>
        <v>0.00535892598426454</v>
      </c>
      <c r="O1740" s="0" t="n">
        <f aca="false">ROUND(A1740*P$13,0)</f>
        <v>2178181</v>
      </c>
      <c r="P1740" s="0" t="n">
        <f aca="false">O1740-O1739</f>
        <v>1340</v>
      </c>
      <c r="Q1740" s="0" t="n">
        <f aca="false">F$9*(Q$23-P$13*1000/(P1740*N$16))*P$13/SUM(P$24:P1740)</f>
        <v>766.329613302627</v>
      </c>
      <c r="R1740" s="0" t="n">
        <f aca="false">F$9*((Q$23^2 - (P$13*1000/(P1740*N$16))^2)/2)/(1000*COUNT(Q$24:Q1740)/N$16)</f>
        <v>767.392637869694</v>
      </c>
    </row>
    <row r="1741" customFormat="false" ht="13.8" hidden="false" customHeight="false" outlineLevel="0" collapsed="false">
      <c r="A1741" s="0" t="n">
        <f aca="false">SUM(M$23:M1741)</f>
        <v>8.71808344417911</v>
      </c>
      <c r="B1741" s="0" t="n">
        <f aca="false">C1741*3600/1609.344</f>
        <v>67.1731902109608</v>
      </c>
      <c r="C1741" s="0" t="n">
        <f aca="false">G1741</f>
        <v>30.0291029519079</v>
      </c>
      <c r="D1741" s="0" t="n">
        <f aca="false">(C1741+C1740)/2</f>
        <v>30.0300975454978</v>
      </c>
      <c r="E1741" s="0" t="n">
        <f aca="false">F1741*$F$9</f>
        <v>7.57923084039174</v>
      </c>
      <c r="F1741" s="0" t="n">
        <f aca="false">(C1740-C1741)/0.5</f>
        <v>0.00397837435969706</v>
      </c>
      <c r="G1741" s="0" t="n">
        <f aca="false">G1740-L1740</f>
        <v>30.0291029519079</v>
      </c>
      <c r="H1741" s="0" t="n">
        <f aca="false">G1741*G1741</f>
        <v>901.747024096284</v>
      </c>
      <c r="I1741" s="0" t="n">
        <f aca="false">1000*COUNT(Q$24:Q1741)/N$16</f>
        <v>276.472481493402</v>
      </c>
      <c r="J1741" s="0" t="n">
        <f aca="false">$F$22*H1741+$E$22*G1741+$D$22</f>
        <v>707.094066853907</v>
      </c>
      <c r="K1741" s="0" t="n">
        <f aca="false">J1741/$F$9</f>
        <v>0.37115704280622</v>
      </c>
      <c r="L1741" s="0" t="n">
        <f aca="false">K1741*M1741</f>
        <v>0.0019891348764382</v>
      </c>
      <c r="M1741" s="0" t="n">
        <f aca="false">N1741</f>
        <v>0.00535928097012219</v>
      </c>
      <c r="N1741" s="0" t="n">
        <f aca="false">3600/(B1741*N$15)</f>
        <v>0.00535928097012219</v>
      </c>
      <c r="O1741" s="0" t="n">
        <f aca="false">ROUND(A1741*P$13,0)</f>
        <v>2179521</v>
      </c>
      <c r="P1741" s="0" t="n">
        <f aca="false">O1741-O1740</f>
        <v>1340</v>
      </c>
      <c r="Q1741" s="0" t="n">
        <f aca="false">F$9*(Q$23-P$13*1000/(P1741*N$16))*P$13/SUM(P$24:P1741)</f>
        <v>765.85820358761</v>
      </c>
      <c r="R1741" s="0" t="n">
        <f aca="false">F$9*((Q$23^2 - (P$13*1000/(P1741*N$16))^2)/2)/(1000*COUNT(Q$24:Q1741)/N$16)</f>
        <v>766.945959966394</v>
      </c>
    </row>
    <row r="1742" customFormat="false" ht="13.8" hidden="false" customHeight="false" outlineLevel="0" collapsed="false">
      <c r="A1742" s="0" t="n">
        <f aca="false">SUM(M$23:M1742)</f>
        <v>8.72344308017279</v>
      </c>
      <c r="B1742" s="0" t="n">
        <f aca="false">C1742*3600/1609.344</f>
        <v>67.1687406429659</v>
      </c>
      <c r="C1742" s="0" t="n">
        <f aca="false">G1742</f>
        <v>30.0271138170315</v>
      </c>
      <c r="D1742" s="0" t="n">
        <f aca="false">(C1742+C1741)/2</f>
        <v>30.0281083844697</v>
      </c>
      <c r="E1742" s="0" t="n">
        <f aca="false">F1742*$F$9</f>
        <v>7.57903155315566</v>
      </c>
      <c r="F1742" s="0" t="n">
        <f aca="false">(C1741-C1742)/0.5</f>
        <v>0.00397826975287785</v>
      </c>
      <c r="G1742" s="0" t="n">
        <f aca="false">G1741-L1741</f>
        <v>30.0271138170315</v>
      </c>
      <c r="H1742" s="0" t="n">
        <f aca="false">G1742*G1742</f>
        <v>901.627564180961</v>
      </c>
      <c r="I1742" s="0" t="n">
        <f aca="false">1000*COUNT(Q$24:Q1742)/N$16</f>
        <v>276.633408432572</v>
      </c>
      <c r="J1742" s="0" t="n">
        <f aca="false">$F$22*H1742+$E$22*G1742+$D$22</f>
        <v>707.028639151388</v>
      </c>
      <c r="K1742" s="0" t="n">
        <f aca="false">J1742/$F$9</f>
        <v>0.371122699493607</v>
      </c>
      <c r="L1742" s="0" t="n">
        <f aca="false">K1742*M1742</f>
        <v>0.00198908257827654</v>
      </c>
      <c r="M1742" s="0" t="n">
        <f aca="false">N1742</f>
        <v>0.00535963599367708</v>
      </c>
      <c r="N1742" s="0" t="n">
        <f aca="false">3600/(B1742*N$15)</f>
        <v>0.00535963599367708</v>
      </c>
      <c r="O1742" s="0" t="n">
        <f aca="false">ROUND(A1742*P$13,0)</f>
        <v>2180861</v>
      </c>
      <c r="P1742" s="0" t="n">
        <f aca="false">O1742-O1741</f>
        <v>1340</v>
      </c>
      <c r="Q1742" s="0" t="n">
        <f aca="false">F$9*(Q$23-P$13*1000/(P1742*N$16))*P$13/SUM(P$24:P1742)</f>
        <v>765.387373493936</v>
      </c>
      <c r="R1742" s="0" t="n">
        <f aca="false">F$9*((Q$23^2 - (P$13*1000/(P1742*N$16))^2)/2)/(1000*COUNT(Q$24:Q1742)/N$16)</f>
        <v>766.499801758153</v>
      </c>
    </row>
    <row r="1743" customFormat="false" ht="13.8" hidden="false" customHeight="false" outlineLevel="0" collapsed="false">
      <c r="A1743" s="0" t="n">
        <f aca="false">SUM(M$23:M1743)</f>
        <v>8.72880307122772</v>
      </c>
      <c r="B1743" s="0" t="n">
        <f aca="false">C1743*3600/1609.344</f>
        <v>67.1642911919586</v>
      </c>
      <c r="C1743" s="0" t="n">
        <f aca="false">G1743</f>
        <v>30.0251247344532</v>
      </c>
      <c r="D1743" s="0" t="n">
        <f aca="false">(C1743+C1742)/2</f>
        <v>30.0261192757423</v>
      </c>
      <c r="E1743" s="0" t="n">
        <f aca="false">F1743*$F$9</f>
        <v>7.57883228591314</v>
      </c>
      <c r="F1743" s="0" t="n">
        <f aca="false">(C1742-C1743)/0.5</f>
        <v>0.00397816515655336</v>
      </c>
      <c r="G1743" s="0" t="n">
        <f aca="false">G1742-L1742</f>
        <v>30.0251247344532</v>
      </c>
      <c r="H1743" s="0" t="n">
        <f aca="false">G1743*G1743</f>
        <v>901.508115319472</v>
      </c>
      <c r="I1743" s="0" t="n">
        <f aca="false">1000*COUNT(Q$24:Q1743)/N$16</f>
        <v>276.794335371741</v>
      </c>
      <c r="J1743" s="0" t="n">
        <f aca="false">$F$22*H1743+$E$22*G1743+$D$22</f>
        <v>706.963217008737</v>
      </c>
      <c r="K1743" s="0" t="n">
        <f aca="false">J1743/$F$9</f>
        <v>0.371088359099395</v>
      </c>
      <c r="L1743" s="0" t="n">
        <f aca="false">K1743*M1743</f>
        <v>0.00198903028536356</v>
      </c>
      <c r="M1743" s="0" t="n">
        <f aca="false">N1743</f>
        <v>0.00535999105493578</v>
      </c>
      <c r="N1743" s="0" t="n">
        <f aca="false">3600/(B1743*N$15)</f>
        <v>0.00535999105493578</v>
      </c>
      <c r="O1743" s="0" t="n">
        <f aca="false">ROUND(A1743*P$13,0)</f>
        <v>2182201</v>
      </c>
      <c r="P1743" s="0" t="n">
        <f aca="false">O1743-O1742</f>
        <v>1340</v>
      </c>
      <c r="Q1743" s="0" t="n">
        <f aca="false">F$9*(Q$23-P$13*1000/(P1743*N$16))*P$13/SUM(P$24:P1743)</f>
        <v>764.917121953253</v>
      </c>
      <c r="R1743" s="0" t="n">
        <f aca="false">F$9*((Q$23^2 - (P$13*1000/(P1743*N$16))^2)/2)/(1000*COUNT(Q$24:Q1743)/N$16)</f>
        <v>766.054162338526</v>
      </c>
    </row>
    <row r="1744" customFormat="false" ht="13.8" hidden="false" customHeight="false" outlineLevel="0" collapsed="false">
      <c r="A1744" s="0" t="n">
        <f aca="false">SUM(M$23:M1744)</f>
        <v>8.73416341738163</v>
      </c>
      <c r="B1744" s="0" t="n">
        <f aca="false">C1744*3600/1609.344</f>
        <v>67.1598418579273</v>
      </c>
      <c r="C1744" s="0" t="n">
        <f aca="false">G1744</f>
        <v>30.0231357041678</v>
      </c>
      <c r="D1744" s="0" t="n">
        <f aca="false">(C1744+C1743)/2</f>
        <v>30.0241302193105</v>
      </c>
      <c r="E1744" s="0" t="n">
        <f aca="false">F1744*$F$9</f>
        <v>7.57863303866418</v>
      </c>
      <c r="F1744" s="0" t="n">
        <f aca="false">(C1743-C1744)/0.5</f>
        <v>0.00397806057072358</v>
      </c>
      <c r="G1744" s="0" t="n">
        <f aca="false">G1743-L1743</f>
        <v>30.0231357041678</v>
      </c>
      <c r="H1744" s="0" t="n">
        <f aca="false">G1744*G1744</f>
        <v>901.388677510876</v>
      </c>
      <c r="I1744" s="0" t="n">
        <f aca="false">1000*COUNT(Q$24:Q1744)/N$16</f>
        <v>276.955262310911</v>
      </c>
      <c r="J1744" s="0" t="n">
        <f aca="false">$F$22*H1744+$E$22*G1744+$D$22</f>
        <v>706.897800425479</v>
      </c>
      <c r="K1744" s="0" t="n">
        <f aca="false">J1744/$F$9</f>
        <v>0.371054021623336</v>
      </c>
      <c r="L1744" s="0" t="n">
        <f aca="false">K1744*M1744</f>
        <v>0.00198897799769958</v>
      </c>
      <c r="M1744" s="0" t="n">
        <f aca="false">N1744</f>
        <v>0.00536034615390487</v>
      </c>
      <c r="N1744" s="0" t="n">
        <f aca="false">3600/(B1744*N$15)</f>
        <v>0.00536034615390487</v>
      </c>
      <c r="O1744" s="0" t="n">
        <f aca="false">ROUND(A1744*P$13,0)</f>
        <v>2183541</v>
      </c>
      <c r="P1744" s="0" t="n">
        <f aca="false">O1744-O1743</f>
        <v>1340</v>
      </c>
      <c r="Q1744" s="0" t="n">
        <f aca="false">F$9*(Q$23-P$13*1000/(P1744*N$16))*P$13/SUM(P$24:P1744)</f>
        <v>764.447447899832</v>
      </c>
      <c r="R1744" s="0" t="n">
        <f aca="false">F$9*((Q$23^2 - (P$13*1000/(P1744*N$16))^2)/2)/(1000*COUNT(Q$24:Q1744)/N$16)</f>
        <v>765.609040803176</v>
      </c>
    </row>
    <row r="1745" customFormat="false" ht="13.8" hidden="false" customHeight="false" outlineLevel="0" collapsed="false">
      <c r="A1745" s="0" t="n">
        <f aca="false">SUM(M$23:M1745)</f>
        <v>8.73952411867222</v>
      </c>
      <c r="B1745" s="0" t="n">
        <f aca="false">C1745*3600/1609.344</f>
        <v>67.1553926408601</v>
      </c>
      <c r="C1745" s="0" t="n">
        <f aca="false">G1745</f>
        <v>30.0211467261701</v>
      </c>
      <c r="D1745" s="0" t="n">
        <f aca="false">(C1745+C1744)/2</f>
        <v>30.022141215169</v>
      </c>
      <c r="E1745" s="0" t="n">
        <f aca="false">F1745*$F$9</f>
        <v>7.57843381142232</v>
      </c>
      <c r="F1745" s="0" t="n">
        <f aca="false">(C1744-C1745)/0.5</f>
        <v>0.00397795599539563</v>
      </c>
      <c r="G1745" s="0" t="n">
        <f aca="false">G1744-L1744</f>
        <v>30.0211467261701</v>
      </c>
      <c r="H1745" s="0" t="n">
        <f aca="false">G1745*G1745</f>
        <v>901.269250754235</v>
      </c>
      <c r="I1745" s="0" t="n">
        <f aca="false">1000*COUNT(Q$24:Q1745)/N$16</f>
        <v>277.11618925008</v>
      </c>
      <c r="J1745" s="0" t="n">
        <f aca="false">$F$22*H1745+$E$22*G1745+$D$22</f>
        <v>706.832389401137</v>
      </c>
      <c r="K1745" s="0" t="n">
        <f aca="false">J1745/$F$9</f>
        <v>0.371019687065178</v>
      </c>
      <c r="L1745" s="0" t="n">
        <f aca="false">K1745*M1745</f>
        <v>0.00198892571528494</v>
      </c>
      <c r="M1745" s="0" t="n">
        <f aca="false">N1745</f>
        <v>0.00536070129059094</v>
      </c>
      <c r="N1745" s="0" t="n">
        <f aca="false">3600/(B1745*N$15)</f>
        <v>0.00536070129059094</v>
      </c>
      <c r="O1745" s="0" t="n">
        <f aca="false">ROUND(A1745*P$13,0)</f>
        <v>2184881</v>
      </c>
      <c r="P1745" s="0" t="n">
        <f aca="false">O1745-O1744</f>
        <v>1340</v>
      </c>
      <c r="Q1745" s="0" t="n">
        <f aca="false">F$9*(Q$23-P$13*1000/(P1745*N$16))*P$13/SUM(P$24:P1745)</f>
        <v>763.97835027056</v>
      </c>
      <c r="R1745" s="0" t="n">
        <f aca="false">F$9*((Q$23^2 - (P$13*1000/(P1745*N$16))^2)/2)/(1000*COUNT(Q$24:Q1745)/N$16)</f>
        <v>765.164436249864</v>
      </c>
    </row>
    <row r="1746" customFormat="false" ht="13.8" hidden="false" customHeight="false" outlineLevel="0" collapsed="false">
      <c r="A1746" s="0" t="n">
        <f aca="false">SUM(M$23:M1746)</f>
        <v>8.74488517513722</v>
      </c>
      <c r="B1746" s="0" t="n">
        <f aca="false">C1746*3600/1609.344</f>
        <v>67.1509435407454</v>
      </c>
      <c r="C1746" s="0" t="n">
        <f aca="false">G1746</f>
        <v>30.0191578004548</v>
      </c>
      <c r="D1746" s="0" t="n">
        <f aca="false">(C1746+C1745)/2</f>
        <v>30.0201522633125</v>
      </c>
      <c r="E1746" s="0" t="n">
        <f aca="false">F1746*$F$9</f>
        <v>7.57823460418756</v>
      </c>
      <c r="F1746" s="0" t="n">
        <f aca="false">(C1745-C1746)/0.5</f>
        <v>0.0039778514305695</v>
      </c>
      <c r="G1746" s="0" t="n">
        <f aca="false">G1745-L1745</f>
        <v>30.0191578004548</v>
      </c>
      <c r="H1746" s="0" t="n">
        <f aca="false">G1746*G1746</f>
        <v>901.149835048608</v>
      </c>
      <c r="I1746" s="0" t="n">
        <f aca="false">1000*COUNT(Q$24:Q1746)/N$16</f>
        <v>277.27711618925</v>
      </c>
      <c r="J1746" s="0" t="n">
        <f aca="false">$F$22*H1746+$E$22*G1746+$D$22</f>
        <v>706.766983935238</v>
      </c>
      <c r="K1746" s="0" t="n">
        <f aca="false">J1746/$F$9</f>
        <v>0.370985355424673</v>
      </c>
      <c r="L1746" s="0" t="n">
        <f aca="false">K1746*M1746</f>
        <v>0.00198887343811997</v>
      </c>
      <c r="M1746" s="0" t="n">
        <f aca="false">N1746</f>
        <v>0.00536105646500055</v>
      </c>
      <c r="N1746" s="0" t="n">
        <f aca="false">3600/(B1746*N$15)</f>
        <v>0.00536105646500055</v>
      </c>
      <c r="O1746" s="0" t="n">
        <f aca="false">ROUND(A1746*P$13,0)</f>
        <v>2186221</v>
      </c>
      <c r="P1746" s="0" t="n">
        <f aca="false">O1746-O1745</f>
        <v>1340</v>
      </c>
      <c r="Q1746" s="0" t="n">
        <f aca="false">F$9*(Q$23-P$13*1000/(P1746*N$16))*P$13/SUM(P$24:P1746)</f>
        <v>763.509828004933</v>
      </c>
      <c r="R1746" s="0" t="n">
        <f aca="false">F$9*((Q$23^2 - (P$13*1000/(P1746*N$16))^2)/2)/(1000*COUNT(Q$24:Q1746)/N$16)</f>
        <v>764.720347778448</v>
      </c>
    </row>
    <row r="1747" customFormat="false" ht="13.8" hidden="false" customHeight="false" outlineLevel="0" collapsed="false">
      <c r="A1747" s="0" t="n">
        <f aca="false">SUM(M$23:M1747)</f>
        <v>8.75024658681436</v>
      </c>
      <c r="B1747" s="0" t="n">
        <f aca="false">C1747*3600/1609.344</f>
        <v>67.1464945575714</v>
      </c>
      <c r="C1747" s="0" t="n">
        <f aca="false">G1747</f>
        <v>30.0171689270167</v>
      </c>
      <c r="D1747" s="0" t="n">
        <f aca="false">(C1747+C1746)/2</f>
        <v>30.0181633637358</v>
      </c>
      <c r="E1747" s="0" t="n">
        <f aca="false">F1747*$F$9</f>
        <v>7.57803541694637</v>
      </c>
      <c r="F1747" s="0" t="n">
        <f aca="false">(C1746-C1747)/0.5</f>
        <v>0.00397774687623809</v>
      </c>
      <c r="G1747" s="0" t="n">
        <f aca="false">G1746-L1746</f>
        <v>30.0171689270167</v>
      </c>
      <c r="H1747" s="0" t="n">
        <f aca="false">G1747*G1747</f>
        <v>901.030430393058</v>
      </c>
      <c r="I1747" s="0" t="n">
        <f aca="false">1000*COUNT(Q$24:Q1747)/N$16</f>
        <v>277.43804312842</v>
      </c>
      <c r="J1747" s="0" t="n">
        <f aca="false">$F$22*H1747+$E$22*G1747+$D$22</f>
        <v>706.701584027305</v>
      </c>
      <c r="K1747" s="0" t="n">
        <f aca="false">J1747/$F$9</f>
        <v>0.370951026701571</v>
      </c>
      <c r="L1747" s="0" t="n">
        <f aca="false">K1747*M1747</f>
        <v>0.00198882116620498</v>
      </c>
      <c r="M1747" s="0" t="n">
        <f aca="false">N1747</f>
        <v>0.00536141167714029</v>
      </c>
      <c r="N1747" s="0" t="n">
        <f aca="false">3600/(B1747*N$15)</f>
        <v>0.00536141167714029</v>
      </c>
      <c r="O1747" s="0" t="n">
        <f aca="false">ROUND(A1747*P$13,0)</f>
        <v>2187562</v>
      </c>
      <c r="P1747" s="0" t="n">
        <f aca="false">O1747-O1746</f>
        <v>1341</v>
      </c>
      <c r="Q1747" s="0" t="n">
        <f aca="false">F$9*(Q$23-P$13*1000/(P1747*N$16))*P$13/SUM(P$24:P1747)</f>
        <v>767.918753997644</v>
      </c>
      <c r="R1747" s="0" t="n">
        <f aca="false">F$9*((Q$23^2 - (P$13*1000/(P1747*N$16))^2)/2)/(1000*COUNT(Q$24:Q1747)/N$16)</f>
        <v>768.890913349861</v>
      </c>
    </row>
    <row r="1748" customFormat="false" ht="13.8" hidden="false" customHeight="false" outlineLevel="0" collapsed="false">
      <c r="A1748" s="0" t="n">
        <f aca="false">SUM(M$23:M1748)</f>
        <v>8.75560835374138</v>
      </c>
      <c r="B1748" s="0" t="n">
        <f aca="false">C1748*3600/1609.344</f>
        <v>67.1420456913263</v>
      </c>
      <c r="C1748" s="0" t="n">
        <f aca="false">G1748</f>
        <v>30.0151801058505</v>
      </c>
      <c r="D1748" s="0" t="n">
        <f aca="false">(C1748+C1747)/2</f>
        <v>30.0161745164336</v>
      </c>
      <c r="E1748" s="0" t="n">
        <f aca="false">F1748*$F$9</f>
        <v>7.57783624971227</v>
      </c>
      <c r="F1748" s="0" t="n">
        <f aca="false">(C1747-C1748)/0.5</f>
        <v>0.00397764233240849</v>
      </c>
      <c r="G1748" s="0" t="n">
        <f aca="false">G1747-L1747</f>
        <v>30.0151801058505</v>
      </c>
      <c r="H1748" s="0" t="n">
        <f aca="false">G1748*G1748</f>
        <v>900.911036786644</v>
      </c>
      <c r="I1748" s="0" t="n">
        <f aca="false">1000*COUNT(Q$24:Q1748)/N$16</f>
        <v>277.598970067589</v>
      </c>
      <c r="J1748" s="0" t="n">
        <f aca="false">$F$22*H1748+$E$22*G1748+$D$22</f>
        <v>706.636189676863</v>
      </c>
      <c r="K1748" s="0" t="n">
        <f aca="false">J1748/$F$9</f>
        <v>0.370916700895622</v>
      </c>
      <c r="L1748" s="0" t="n">
        <f aca="false">K1748*M1748</f>
        <v>0.0019887688995403</v>
      </c>
      <c r="M1748" s="0" t="n">
        <f aca="false">N1748</f>
        <v>0.00536176692701674</v>
      </c>
      <c r="N1748" s="0" t="n">
        <f aca="false">3600/(B1748*N$15)</f>
        <v>0.00536176692701674</v>
      </c>
      <c r="O1748" s="0" t="n">
        <f aca="false">ROUND(A1748*P$13,0)</f>
        <v>2188902</v>
      </c>
      <c r="P1748" s="0" t="n">
        <f aca="false">O1748-O1747</f>
        <v>1340</v>
      </c>
      <c r="Q1748" s="0" t="n">
        <f aca="false">F$9*(Q$23-P$13*1000/(P1748*N$16))*P$13/SUM(P$24:P1748)</f>
        <v>762.574156762286</v>
      </c>
      <c r="R1748" s="0" t="n">
        <f aca="false">F$9*((Q$23^2 - (P$13*1000/(P1748*N$16))^2)/2)/(1000*COUNT(Q$24:Q1748)/N$16)</f>
        <v>763.833715491168</v>
      </c>
    </row>
    <row r="1749" customFormat="false" ht="13.8" hidden="false" customHeight="false" outlineLevel="0" collapsed="false">
      <c r="A1749" s="0" t="n">
        <f aca="false">SUM(M$23:M1749)</f>
        <v>8.76097047595601</v>
      </c>
      <c r="B1749" s="0" t="n">
        <f aca="false">C1749*3600/1609.344</f>
        <v>67.1375969419984</v>
      </c>
      <c r="C1749" s="0" t="n">
        <f aca="false">G1749</f>
        <v>30.013191336951</v>
      </c>
      <c r="D1749" s="0" t="n">
        <f aca="false">(C1749+C1748)/2</f>
        <v>30.0141857214007</v>
      </c>
      <c r="E1749" s="0" t="n">
        <f aca="false">F1749*$F$9</f>
        <v>7.57763710248527</v>
      </c>
      <c r="F1749" s="0" t="n">
        <f aca="false">(C1748-C1749)/0.5</f>
        <v>0.00397753779908072</v>
      </c>
      <c r="G1749" s="0" t="n">
        <f aca="false">G1748-L1748</f>
        <v>30.013191336951</v>
      </c>
      <c r="H1749" s="0" t="n">
        <f aca="false">G1749*G1749</f>
        <v>900.791654228429</v>
      </c>
      <c r="I1749" s="0" t="n">
        <f aca="false">1000*COUNT(Q$24:Q1749)/N$16</f>
        <v>277.759897006759</v>
      </c>
      <c r="J1749" s="0" t="n">
        <f aca="false">$F$22*H1749+$E$22*G1749+$D$22</f>
        <v>706.570800883437</v>
      </c>
      <c r="K1749" s="0" t="n">
        <f aca="false">J1749/$F$9</f>
        <v>0.370882378006577</v>
      </c>
      <c r="L1749" s="0" t="n">
        <f aca="false">K1749*M1749</f>
        <v>0.00198871663812627</v>
      </c>
      <c r="M1749" s="0" t="n">
        <f aca="false">N1749</f>
        <v>0.00536212221463648</v>
      </c>
      <c r="N1749" s="0" t="n">
        <f aca="false">3600/(B1749*N$15)</f>
        <v>0.00536212221463648</v>
      </c>
      <c r="O1749" s="0" t="n">
        <f aca="false">ROUND(A1749*P$13,0)</f>
        <v>2190243</v>
      </c>
      <c r="P1749" s="0" t="n">
        <f aca="false">O1749-O1748</f>
        <v>1341</v>
      </c>
      <c r="Q1749" s="0" t="n">
        <f aca="false">F$9*(Q$23-P$13*1000/(P1749*N$16))*P$13/SUM(P$24:P1749)</f>
        <v>766.978256173039</v>
      </c>
      <c r="R1749" s="0" t="n">
        <f aca="false">F$9*((Q$23^2 - (P$13*1000/(P1749*N$16))^2)/2)/(1000*COUNT(Q$24:Q1749)/N$16)</f>
        <v>767.999962117706</v>
      </c>
    </row>
    <row r="1750" customFormat="false" ht="13.8" hidden="false" customHeight="false" outlineLevel="0" collapsed="false">
      <c r="A1750" s="0" t="n">
        <f aca="false">SUM(M$23:M1750)</f>
        <v>8.76633295349602</v>
      </c>
      <c r="B1750" s="0" t="n">
        <f aca="false">C1750*3600/1609.344</f>
        <v>67.133148309576</v>
      </c>
      <c r="C1750" s="0" t="n">
        <f aca="false">G1750</f>
        <v>30.0112026203128</v>
      </c>
      <c r="D1750" s="0" t="n">
        <f aca="false">(C1750+C1749)/2</f>
        <v>30.0121969786319</v>
      </c>
      <c r="E1750" s="0" t="n">
        <f aca="false">F1750*$F$9</f>
        <v>7.57743797526537</v>
      </c>
      <c r="F1750" s="0" t="n">
        <f aca="false">(C1749-C1750)/0.5</f>
        <v>0.00397743327625477</v>
      </c>
      <c r="G1750" s="0" t="n">
        <f aca="false">G1749-L1749</f>
        <v>30.0112026203128</v>
      </c>
      <c r="H1750" s="0" t="n">
        <f aca="false">G1750*G1750</f>
        <v>900.672282717473</v>
      </c>
      <c r="I1750" s="0" t="n">
        <f aca="false">1000*COUNT(Q$24:Q1750)/N$16</f>
        <v>277.920823945929</v>
      </c>
      <c r="J1750" s="0" t="n">
        <f aca="false">$F$22*H1750+$E$22*G1750+$D$22</f>
        <v>706.505417646551</v>
      </c>
      <c r="K1750" s="0" t="n">
        <f aca="false">J1750/$F$9</f>
        <v>0.370848058034187</v>
      </c>
      <c r="L1750" s="0" t="n">
        <f aca="false">K1750*M1750</f>
        <v>0.00198866438196321</v>
      </c>
      <c r="M1750" s="0" t="n">
        <f aca="false">N1750</f>
        <v>0.00536247754000611</v>
      </c>
      <c r="N1750" s="0" t="n">
        <f aca="false">3600/(B1750*N$15)</f>
        <v>0.00536247754000611</v>
      </c>
      <c r="O1750" s="0" t="n">
        <f aca="false">ROUND(A1750*P$13,0)</f>
        <v>2191583</v>
      </c>
      <c r="P1750" s="0" t="n">
        <f aca="false">O1750-O1749</f>
        <v>1340</v>
      </c>
      <c r="Q1750" s="0" t="n">
        <f aca="false">F$9*(Q$23-P$13*1000/(P1750*N$16))*P$13/SUM(P$24:P1750)</f>
        <v>761.640776018243</v>
      </c>
      <c r="R1750" s="0" t="n">
        <f aca="false">F$9*((Q$23^2 - (P$13*1000/(P1750*N$16))^2)/2)/(1000*COUNT(Q$24:Q1750)/N$16)</f>
        <v>762.949136781856</v>
      </c>
    </row>
    <row r="1751" customFormat="false" ht="13.8" hidden="false" customHeight="false" outlineLevel="0" collapsed="false">
      <c r="A1751" s="0" t="n">
        <f aca="false">SUM(M$23:M1751)</f>
        <v>8.77169578639915</v>
      </c>
      <c r="B1751" s="0" t="n">
        <f aca="false">C1751*3600/1609.344</f>
        <v>67.1286997940473</v>
      </c>
      <c r="C1751" s="0" t="n">
        <f aca="false">G1751</f>
        <v>30.0092139559309</v>
      </c>
      <c r="D1751" s="0" t="n">
        <f aca="false">(C1751+C1750)/2</f>
        <v>30.0102082881219</v>
      </c>
      <c r="E1751" s="0" t="n">
        <f aca="false">F1751*$F$9</f>
        <v>7.57723886803904</v>
      </c>
      <c r="F1751" s="0" t="n">
        <f aca="false">(C1750-C1751)/0.5</f>
        <v>0.00397732876392354</v>
      </c>
      <c r="G1751" s="0" t="n">
        <f aca="false">G1750-L1750</f>
        <v>30.0092139559309</v>
      </c>
      <c r="H1751" s="0" t="n">
        <f aca="false">G1751*G1751</f>
        <v>900.552922252837</v>
      </c>
      <c r="I1751" s="0" t="n">
        <f aca="false">1000*COUNT(Q$24:Q1751)/N$16</f>
        <v>278.081750885098</v>
      </c>
      <c r="J1751" s="0" t="n">
        <f aca="false">$F$22*H1751+$E$22*G1751+$D$22</f>
        <v>706.44003996573</v>
      </c>
      <c r="K1751" s="0" t="n">
        <f aca="false">J1751/$F$9</f>
        <v>0.370813740978202</v>
      </c>
      <c r="L1751" s="0" t="n">
        <f aca="false">K1751*M1751</f>
        <v>0.00198861213105144</v>
      </c>
      <c r="M1751" s="0" t="n">
        <f aca="false">N1751</f>
        <v>0.0053628329031322</v>
      </c>
      <c r="N1751" s="0" t="n">
        <f aca="false">3600/(B1751*N$15)</f>
        <v>0.0053628329031322</v>
      </c>
      <c r="O1751" s="0" t="n">
        <f aca="false">ROUND(A1751*P$13,0)</f>
        <v>2192924</v>
      </c>
      <c r="P1751" s="0" t="n">
        <f aca="false">O1751-O1750</f>
        <v>1341</v>
      </c>
      <c r="Q1751" s="0" t="n">
        <f aca="false">F$9*(Q$23-P$13*1000/(P1751*N$16))*P$13/SUM(P$24:P1751)</f>
        <v>766.040059253719</v>
      </c>
      <c r="R1751" s="0" t="n">
        <f aca="false">F$9*((Q$23^2 - (P$13*1000/(P1751*N$16))^2)/2)/(1000*COUNT(Q$24:Q1751)/N$16)</f>
        <v>767.111073272662</v>
      </c>
    </row>
    <row r="1752" customFormat="false" ht="13.8" hidden="false" customHeight="false" outlineLevel="0" collapsed="false">
      <c r="A1752" s="0" t="n">
        <f aca="false">SUM(M$23:M1752)</f>
        <v>8.77705897470317</v>
      </c>
      <c r="B1752" s="0" t="n">
        <f aca="false">C1752*3600/1609.344</f>
        <v>67.1242513954005</v>
      </c>
      <c r="C1752" s="0" t="n">
        <f aca="false">G1752</f>
        <v>30.0072253437998</v>
      </c>
      <c r="D1752" s="0" t="n">
        <f aca="false">(C1752+C1751)/2</f>
        <v>30.0082196498654</v>
      </c>
      <c r="E1752" s="0" t="n">
        <f aca="false">F1752*$F$9</f>
        <v>7.57703978083334</v>
      </c>
      <c r="F1752" s="0" t="n">
        <f aca="false">(C1751-C1752)/0.5</f>
        <v>0.00397722426210123</v>
      </c>
      <c r="G1752" s="0" t="n">
        <f aca="false">G1751-L1751</f>
        <v>30.0072253437998</v>
      </c>
      <c r="H1752" s="0" t="n">
        <f aca="false">G1752*G1752</f>
        <v>900.433572833583</v>
      </c>
      <c r="I1752" s="0" t="n">
        <f aca="false">1000*COUNT(Q$24:Q1752)/N$16</f>
        <v>278.242677824268</v>
      </c>
      <c r="J1752" s="0" t="n">
        <f aca="false">$F$22*H1752+$E$22*G1752+$D$22</f>
        <v>706.374667840499</v>
      </c>
      <c r="K1752" s="0" t="n">
        <f aca="false">J1752/$F$9</f>
        <v>0.370779426838373</v>
      </c>
      <c r="L1752" s="0" t="n">
        <f aca="false">K1752*M1752</f>
        <v>0.0019885598853913</v>
      </c>
      <c r="M1752" s="0" t="n">
        <f aca="false">N1752</f>
        <v>0.00536318830402134</v>
      </c>
      <c r="N1752" s="0" t="n">
        <f aca="false">3600/(B1752*N$15)</f>
        <v>0.00536318830402134</v>
      </c>
      <c r="O1752" s="0" t="n">
        <f aca="false">ROUND(A1752*P$13,0)</f>
        <v>2194265</v>
      </c>
      <c r="P1752" s="0" t="n">
        <f aca="false">O1752-O1751</f>
        <v>1341</v>
      </c>
      <c r="Q1752" s="0" t="n">
        <f aca="false">F$9*(Q$23-P$13*1000/(P1752*N$16))*P$13/SUM(P$24:P1752)</f>
        <v>765.571646452703</v>
      </c>
      <c r="R1752" s="0" t="n">
        <f aca="false">F$9*((Q$23^2 - (P$13*1000/(P1752*N$16))^2)/2)/(1000*COUNT(Q$24:Q1752)/N$16)</f>
        <v>766.667400008768</v>
      </c>
    </row>
    <row r="1753" customFormat="false" ht="13.8" hidden="false" customHeight="false" outlineLevel="0" collapsed="false">
      <c r="A1753" s="0" t="n">
        <f aca="false">SUM(M$23:M1753)</f>
        <v>8.78242251844585</v>
      </c>
      <c r="B1753" s="0" t="n">
        <f aca="false">C1753*3600/1609.344</f>
        <v>67.1198031136239</v>
      </c>
      <c r="C1753" s="0" t="n">
        <f aca="false">G1753</f>
        <v>30.0052367839144</v>
      </c>
      <c r="D1753" s="0" t="n">
        <f aca="false">(C1753+C1752)/2</f>
        <v>30.0062310638571</v>
      </c>
      <c r="E1753" s="0" t="n">
        <f aca="false">F1753*$F$9</f>
        <v>7.57684071363473</v>
      </c>
      <c r="F1753" s="0" t="n">
        <f aca="false">(C1752-C1753)/0.5</f>
        <v>0.00397711977078075</v>
      </c>
      <c r="G1753" s="0" t="n">
        <f aca="false">G1752-L1752</f>
        <v>30.0052367839144</v>
      </c>
      <c r="H1753" s="0" t="n">
        <f aca="false">G1753*G1753</f>
        <v>900.314234458772</v>
      </c>
      <c r="I1753" s="0" t="n">
        <f aca="false">1000*COUNT(Q$24:Q1753)/N$16</f>
        <v>278.403604763437</v>
      </c>
      <c r="J1753" s="0" t="n">
        <f aca="false">$F$22*H1753+$E$22*G1753+$D$22</f>
        <v>706.309301270384</v>
      </c>
      <c r="K1753" s="0" t="n">
        <f aca="false">J1753/$F$9</f>
        <v>0.37074511561445</v>
      </c>
      <c r="L1753" s="0" t="n">
        <f aca="false">K1753*M1753</f>
        <v>0.0019885076449831</v>
      </c>
      <c r="M1753" s="0" t="n">
        <f aca="false">N1753</f>
        <v>0.00536354374268013</v>
      </c>
      <c r="N1753" s="0" t="n">
        <f aca="false">3600/(B1753*N$15)</f>
        <v>0.00536354374268013</v>
      </c>
      <c r="O1753" s="0" t="n">
        <f aca="false">ROUND(A1753*P$13,0)</f>
        <v>2195606</v>
      </c>
      <c r="P1753" s="0" t="n">
        <f aca="false">O1753-O1752</f>
        <v>1341</v>
      </c>
      <c r="Q1753" s="0" t="n">
        <f aca="false">F$9*(Q$23-P$13*1000/(P1753*N$16))*P$13/SUM(P$24:P1753)</f>
        <v>765.10380614517</v>
      </c>
      <c r="R1753" s="0" t="n">
        <f aca="false">F$9*((Q$23^2 - (P$13*1000/(P1753*N$16))^2)/2)/(1000*COUNT(Q$24:Q1753)/N$16)</f>
        <v>766.224239661942</v>
      </c>
    </row>
    <row r="1754" customFormat="false" ht="13.8" hidden="false" customHeight="false" outlineLevel="0" collapsed="false">
      <c r="A1754" s="0" t="n">
        <f aca="false">SUM(M$23:M1754)</f>
        <v>8.78778641766497</v>
      </c>
      <c r="B1754" s="0" t="n">
        <f aca="false">C1754*3600/1609.344</f>
        <v>67.1153549487058</v>
      </c>
      <c r="C1754" s="0" t="n">
        <f aca="false">G1754</f>
        <v>30.0032482762695</v>
      </c>
      <c r="D1754" s="0" t="n">
        <f aca="false">(C1754+C1753)/2</f>
        <v>30.004242530092</v>
      </c>
      <c r="E1754" s="0" t="n">
        <f aca="false">F1754*$F$9</f>
        <v>7.57664166645677</v>
      </c>
      <c r="F1754" s="0" t="n">
        <f aca="false">(C1753-C1754)/0.5</f>
        <v>0.00397701528996919</v>
      </c>
      <c r="G1754" s="0" t="n">
        <f aca="false">G1753-L1753</f>
        <v>30.0032482762695</v>
      </c>
      <c r="H1754" s="0" t="n">
        <f aca="false">G1754*G1754</f>
        <v>900.194907127466</v>
      </c>
      <c r="I1754" s="0" t="n">
        <f aca="false">1000*COUNT(Q$24:Q1754)/N$16</f>
        <v>278.564531702607</v>
      </c>
      <c r="J1754" s="0" t="n">
        <f aca="false">$F$22*H1754+$E$22*G1754+$D$22</f>
        <v>706.243940254908</v>
      </c>
      <c r="K1754" s="0" t="n">
        <f aca="false">J1754/$F$9</f>
        <v>0.370710807306183</v>
      </c>
      <c r="L1754" s="0" t="n">
        <f aca="false">K1754*M1754</f>
        <v>0.00198845540982719</v>
      </c>
      <c r="M1754" s="0" t="n">
        <f aca="false">N1754</f>
        <v>0.00536389921911516</v>
      </c>
      <c r="N1754" s="0" t="n">
        <f aca="false">3600/(B1754*N$15)</f>
        <v>0.00536389921911516</v>
      </c>
      <c r="O1754" s="0" t="n">
        <f aca="false">ROUND(A1754*P$13,0)</f>
        <v>2196947</v>
      </c>
      <c r="P1754" s="0" t="n">
        <f aca="false">O1754-O1753</f>
        <v>1341</v>
      </c>
      <c r="Q1754" s="0" t="n">
        <f aca="false">F$9*(Q$23-P$13*1000/(P1754*N$16))*P$13/SUM(P$24:P1754)</f>
        <v>764.636537282208</v>
      </c>
      <c r="R1754" s="0" t="n">
        <f aca="false">F$9*((Q$23^2 - (P$13*1000/(P1754*N$16))^2)/2)/(1000*COUNT(Q$24:Q1754)/N$16)</f>
        <v>765.781591343247</v>
      </c>
    </row>
    <row r="1755" customFormat="false" ht="13.8" hidden="false" customHeight="false" outlineLevel="0" collapsed="false">
      <c r="A1755" s="0" t="n">
        <f aca="false">SUM(M$23:M1755)</f>
        <v>8.7931506723983</v>
      </c>
      <c r="B1755" s="0" t="n">
        <f aca="false">C1755*3600/1609.344</f>
        <v>67.1109069006345</v>
      </c>
      <c r="C1755" s="0" t="n">
        <f aca="false">G1755</f>
        <v>30.0012598208596</v>
      </c>
      <c r="D1755" s="0" t="n">
        <f aca="false">(C1755+C1754)/2</f>
        <v>30.0022540485645</v>
      </c>
      <c r="E1755" s="0" t="n">
        <f aca="false">F1755*$F$9</f>
        <v>7.57644263927236</v>
      </c>
      <c r="F1755" s="0" t="n">
        <f aca="false">(C1754-C1755)/0.5</f>
        <v>0.00397691081965235</v>
      </c>
      <c r="G1755" s="0" t="n">
        <f aca="false">G1754-L1754</f>
        <v>30.0012598208596</v>
      </c>
      <c r="H1755" s="0" t="n">
        <f aca="false">G1755*G1755</f>
        <v>900.075590838726</v>
      </c>
      <c r="I1755" s="0" t="n">
        <f aca="false">1000*COUNT(Q$24:Q1755)/N$16</f>
        <v>278.725458641777</v>
      </c>
      <c r="J1755" s="0" t="n">
        <f aca="false">$F$22*H1755+$E$22*G1755+$D$22</f>
        <v>706.178584793597</v>
      </c>
      <c r="K1755" s="0" t="n">
        <f aca="false">J1755/$F$9</f>
        <v>0.370676501913325</v>
      </c>
      <c r="L1755" s="0" t="n">
        <f aca="false">K1755*M1755</f>
        <v>0.00198840317992388</v>
      </c>
      <c r="M1755" s="0" t="n">
        <f aca="false">N1755</f>
        <v>0.00536425473333302</v>
      </c>
      <c r="N1755" s="0" t="n">
        <f aca="false">3600/(B1755*N$15)</f>
        <v>0.00536425473333302</v>
      </c>
      <c r="O1755" s="0" t="n">
        <f aca="false">ROUND(A1755*P$13,0)</f>
        <v>2198288</v>
      </c>
      <c r="P1755" s="0" t="n">
        <f aca="false">O1755-O1754</f>
        <v>1341</v>
      </c>
      <c r="Q1755" s="0" t="n">
        <f aca="false">F$9*(Q$23-P$13*1000/(P1755*N$16))*P$13/SUM(P$24:P1755)</f>
        <v>764.16983881747</v>
      </c>
      <c r="R1755" s="0" t="n">
        <f aca="false">F$9*((Q$23^2 - (P$13*1000/(P1755*N$16))^2)/2)/(1000*COUNT(Q$24:Q1755)/N$16)</f>
        <v>765.339454165797</v>
      </c>
    </row>
    <row r="1756" customFormat="false" ht="13.8" hidden="false" customHeight="false" outlineLevel="0" collapsed="false">
      <c r="A1756" s="0" t="n">
        <f aca="false">SUM(M$23:M1756)</f>
        <v>8.79851528268364</v>
      </c>
      <c r="B1756" s="0" t="n">
        <f aca="false">C1756*3600/1609.344</f>
        <v>67.1064589693981</v>
      </c>
      <c r="C1756" s="0" t="n">
        <f aca="false">G1756</f>
        <v>29.9992714176797</v>
      </c>
      <c r="D1756" s="0" t="n">
        <f aca="false">(C1756+C1755)/2</f>
        <v>30.0002656192697</v>
      </c>
      <c r="E1756" s="0" t="n">
        <f aca="false">F1756*$F$9</f>
        <v>7.5762436321086</v>
      </c>
      <c r="F1756" s="0" t="n">
        <f aca="false">(C1755-C1756)/0.5</f>
        <v>0.00397680635984443</v>
      </c>
      <c r="G1756" s="0" t="n">
        <f aca="false">G1755-L1755</f>
        <v>29.9992714176797</v>
      </c>
      <c r="H1756" s="0" t="n">
        <f aca="false">G1756*G1756</f>
        <v>899.956285591615</v>
      </c>
      <c r="I1756" s="0" t="n">
        <f aca="false">1000*COUNT(Q$24:Q1756)/N$16</f>
        <v>278.886385580946</v>
      </c>
      <c r="J1756" s="0" t="n">
        <f aca="false">$F$22*H1756+$E$22*G1756+$D$22</f>
        <v>706.113234885976</v>
      </c>
      <c r="K1756" s="0" t="n">
        <f aca="false">J1756/$F$9</f>
        <v>0.370642199435624</v>
      </c>
      <c r="L1756" s="0" t="n">
        <f aca="false">K1756*M1756</f>
        <v>0.0019883509552735</v>
      </c>
      <c r="M1756" s="0" t="n">
        <f aca="false">N1756</f>
        <v>0.00536461028534031</v>
      </c>
      <c r="N1756" s="0" t="n">
        <f aca="false">3600/(B1756*N$15)</f>
        <v>0.00536461028534031</v>
      </c>
      <c r="O1756" s="0" t="n">
        <f aca="false">ROUND(A1756*P$13,0)</f>
        <v>2199629</v>
      </c>
      <c r="P1756" s="0" t="n">
        <f aca="false">O1756-O1755</f>
        <v>1341</v>
      </c>
      <c r="Q1756" s="0" t="n">
        <f aca="false">F$9*(Q$23-P$13*1000/(P1756*N$16))*P$13/SUM(P$24:P1756)</f>
        <v>763.703709707158</v>
      </c>
      <c r="R1756" s="0" t="n">
        <f aca="false">F$9*((Q$23^2 - (P$13*1000/(P1756*N$16))^2)/2)/(1000*COUNT(Q$24:Q1756)/N$16)</f>
        <v>764.897827244755</v>
      </c>
    </row>
    <row r="1757" customFormat="false" ht="13.8" hidden="false" customHeight="false" outlineLevel="0" collapsed="false">
      <c r="A1757" s="0" t="n">
        <f aca="false">SUM(M$23:M1757)</f>
        <v>8.80388024855879</v>
      </c>
      <c r="B1757" s="0" t="n">
        <f aca="false">C1757*3600/1609.344</f>
        <v>67.1020111549849</v>
      </c>
      <c r="C1757" s="0" t="n">
        <f aca="false">G1757</f>
        <v>29.9972830667244</v>
      </c>
      <c r="D1757" s="0" t="n">
        <f aca="false">(C1757+C1756)/2</f>
        <v>29.9982772422021</v>
      </c>
      <c r="E1757" s="0" t="n">
        <f aca="false">F1757*$F$9</f>
        <v>7.57604464496546</v>
      </c>
      <c r="F1757" s="0" t="n">
        <f aca="false">(C1756-C1757)/0.5</f>
        <v>0.00397670191054544</v>
      </c>
      <c r="G1757" s="0" t="n">
        <f aca="false">G1756-L1756</f>
        <v>29.9972830667244</v>
      </c>
      <c r="H1757" s="0" t="n">
        <f aca="false">G1757*G1757</f>
        <v>899.836991385192</v>
      </c>
      <c r="I1757" s="0" t="n">
        <f aca="false">1000*COUNT(Q$24:Q1757)/N$16</f>
        <v>279.047312520116</v>
      </c>
      <c r="J1757" s="0" t="n">
        <f aca="false">$F$22*H1757+$E$22*G1757+$D$22</f>
        <v>706.04789053157</v>
      </c>
      <c r="K1757" s="0" t="n">
        <f aca="false">J1757/$F$9</f>
        <v>0.370607899872833</v>
      </c>
      <c r="L1757" s="0" t="n">
        <f aca="false">K1757*M1757</f>
        <v>0.00198829873587639</v>
      </c>
      <c r="M1757" s="0" t="n">
        <f aca="false">N1757</f>
        <v>0.00536496587514362</v>
      </c>
      <c r="N1757" s="0" t="n">
        <f aca="false">3600/(B1757*N$15)</f>
        <v>0.00536496587514362</v>
      </c>
      <c r="O1757" s="0" t="n">
        <f aca="false">ROUND(A1757*P$13,0)</f>
        <v>2200970</v>
      </c>
      <c r="P1757" s="0" t="n">
        <f aca="false">O1757-O1756</f>
        <v>1341</v>
      </c>
      <c r="Q1757" s="0" t="n">
        <f aca="false">F$9*(Q$23-P$13*1000/(P1757*N$16))*P$13/SUM(P$24:P1757)</f>
        <v>763.238148910021</v>
      </c>
      <c r="R1757" s="0" t="n">
        <f aca="false">F$9*((Q$23^2 - (P$13*1000/(P1757*N$16))^2)/2)/(1000*COUNT(Q$24:Q1757)/N$16)</f>
        <v>764.456709697324</v>
      </c>
    </row>
    <row r="1758" customFormat="false" ht="13.8" hidden="false" customHeight="false" outlineLevel="0" collapsed="false">
      <c r="A1758" s="0" t="n">
        <f aca="false">SUM(M$23:M1758)</f>
        <v>8.80924557006153</v>
      </c>
      <c r="B1758" s="0" t="n">
        <f aca="false">C1758*3600/1609.344</f>
        <v>67.0975634573831</v>
      </c>
      <c r="C1758" s="0" t="n">
        <f aca="false">G1758</f>
        <v>29.9952947679886</v>
      </c>
      <c r="D1758" s="0" t="n">
        <f aca="false">(C1758+C1757)/2</f>
        <v>29.9962889173565</v>
      </c>
      <c r="E1758" s="0" t="n">
        <f aca="false">F1758*$F$9</f>
        <v>7.57584567784297</v>
      </c>
      <c r="F1758" s="0" t="n">
        <f aca="false">(C1757-C1758)/0.5</f>
        <v>0.00397659747175538</v>
      </c>
      <c r="G1758" s="0" t="n">
        <f aca="false">G1757-L1757</f>
        <v>29.9952947679886</v>
      </c>
      <c r="H1758" s="0" t="n">
        <f aca="false">G1758*G1758</f>
        <v>899.717708218522</v>
      </c>
      <c r="I1758" s="0" t="n">
        <f aca="false">1000*COUNT(Q$24:Q1758)/N$16</f>
        <v>279.208239459285</v>
      </c>
      <c r="J1758" s="0" t="n">
        <f aca="false">$F$22*H1758+$E$22*G1758+$D$22</f>
        <v>705.982551729903</v>
      </c>
      <c r="K1758" s="0" t="n">
        <f aca="false">J1758/$F$9</f>
        <v>0.370573603224701</v>
      </c>
      <c r="L1758" s="0" t="n">
        <f aca="false">K1758*M1758</f>
        <v>0.00198824652173287</v>
      </c>
      <c r="M1758" s="0" t="n">
        <f aca="false">N1758</f>
        <v>0.00536532150274955</v>
      </c>
      <c r="N1758" s="0" t="n">
        <f aca="false">3600/(B1758*N$15)</f>
        <v>0.00536532150274955</v>
      </c>
      <c r="O1758" s="0" t="n">
        <f aca="false">ROUND(A1758*P$13,0)</f>
        <v>2202311</v>
      </c>
      <c r="P1758" s="0" t="n">
        <f aca="false">O1758-O1757</f>
        <v>1341</v>
      </c>
      <c r="Q1758" s="0" t="n">
        <f aca="false">F$9*(Q$23-P$13*1000/(P1758*N$16))*P$13/SUM(P$24:P1758)</f>
        <v>762.773155387346</v>
      </c>
      <c r="R1758" s="0" t="n">
        <f aca="false">F$9*((Q$23^2 - (P$13*1000/(P1758*N$16))^2)/2)/(1000*COUNT(Q$24:Q1758)/N$16)</f>
        <v>764.016100642744</v>
      </c>
    </row>
    <row r="1759" customFormat="false" ht="13.8" hidden="false" customHeight="false" outlineLevel="0" collapsed="false">
      <c r="A1759" s="0" t="n">
        <f aca="false">SUM(M$23:M1759)</f>
        <v>8.8146112472297</v>
      </c>
      <c r="B1759" s="0" t="n">
        <f aca="false">C1759*3600/1609.344</f>
        <v>67.0931158765811</v>
      </c>
      <c r="C1759" s="0" t="n">
        <f aca="false">G1759</f>
        <v>29.9933065214668</v>
      </c>
      <c r="D1759" s="0" t="n">
        <f aca="false">(C1759+C1758)/2</f>
        <v>29.9943006447277</v>
      </c>
      <c r="E1759" s="0" t="n">
        <f aca="false">F1759*$F$9</f>
        <v>7.57564673072757</v>
      </c>
      <c r="F1759" s="0" t="n">
        <f aca="false">(C1758-C1759)/0.5</f>
        <v>0.00397649304346714</v>
      </c>
      <c r="G1759" s="0" t="n">
        <f aca="false">G1758-L1758</f>
        <v>29.9933065214668</v>
      </c>
      <c r="H1759" s="0" t="n">
        <f aca="false">G1759*G1759</f>
        <v>899.598436090664</v>
      </c>
      <c r="I1759" s="0" t="n">
        <f aca="false">1000*COUNT(Q$24:Q1759)/N$16</f>
        <v>279.369166398455</v>
      </c>
      <c r="J1759" s="0" t="n">
        <f aca="false">$F$22*H1759+$E$22*G1759+$D$22</f>
        <v>705.917218480501</v>
      </c>
      <c r="K1759" s="0" t="n">
        <f aca="false">J1759/$F$9</f>
        <v>0.370539309490979</v>
      </c>
      <c r="L1759" s="0" t="n">
        <f aca="false">K1759*M1759</f>
        <v>0.00198819431284326</v>
      </c>
      <c r="M1759" s="0" t="n">
        <f aca="false">N1759</f>
        <v>0.0053656771681647</v>
      </c>
      <c r="N1759" s="0" t="n">
        <f aca="false">3600/(B1759*N$15)</f>
        <v>0.0053656771681647</v>
      </c>
      <c r="O1759" s="0" t="n">
        <f aca="false">ROUND(A1759*P$13,0)</f>
        <v>2203653</v>
      </c>
      <c r="P1759" s="0" t="n">
        <f aca="false">O1759-O1758</f>
        <v>1342</v>
      </c>
      <c r="Q1759" s="0" t="n">
        <f aca="false">F$9*(Q$23-P$13*1000/(P1759*N$16))*P$13/SUM(P$24:P1759)</f>
        <v>767.14275673193</v>
      </c>
      <c r="R1759" s="0" t="n">
        <f aca="false">F$9*((Q$23^2 - (P$13*1000/(P1759*N$16))^2)/2)/(1000*COUNT(Q$24:Q1759)/N$16)</f>
        <v>768.148003442943</v>
      </c>
    </row>
    <row r="1760" customFormat="false" ht="13.8" hidden="false" customHeight="false" outlineLevel="0" collapsed="false">
      <c r="A1760" s="0" t="n">
        <f aca="false">SUM(M$23:M1760)</f>
        <v>8.81997728010109</v>
      </c>
      <c r="B1760" s="0" t="n">
        <f aca="false">C1760*3600/1609.344</f>
        <v>67.0886684125671</v>
      </c>
      <c r="C1760" s="0" t="n">
        <f aca="false">G1760</f>
        <v>29.991318327154</v>
      </c>
      <c r="D1760" s="0" t="n">
        <f aca="false">(C1760+C1759)/2</f>
        <v>29.9923124243104</v>
      </c>
      <c r="E1760" s="0" t="n">
        <f aca="false">F1760*$F$9</f>
        <v>7.57544780363281</v>
      </c>
      <c r="F1760" s="0" t="n">
        <f aca="false">(C1759-C1760)/0.5</f>
        <v>0.00397638862568783</v>
      </c>
      <c r="G1760" s="0" t="n">
        <f aca="false">G1759-L1759</f>
        <v>29.991318327154</v>
      </c>
      <c r="H1760" s="0" t="n">
        <f aca="false">G1760*G1760</f>
        <v>899.479175000682</v>
      </c>
      <c r="I1760" s="0" t="n">
        <f aca="false">1000*COUNT(Q$24:Q1760)/N$16</f>
        <v>279.530093337625</v>
      </c>
      <c r="J1760" s="0" t="n">
        <f aca="false">$F$22*H1760+$E$22*G1760+$D$22</f>
        <v>705.85189078289</v>
      </c>
      <c r="K1760" s="0" t="n">
        <f aca="false">J1760/$F$9</f>
        <v>0.370505018671419</v>
      </c>
      <c r="L1760" s="0" t="n">
        <f aca="false">K1760*M1760</f>
        <v>0.0019881421092079</v>
      </c>
      <c r="M1760" s="0" t="n">
        <f aca="false">N1760</f>
        <v>0.00536603287139568</v>
      </c>
      <c r="N1760" s="0" t="n">
        <f aca="false">3600/(B1760*N$15)</f>
        <v>0.00536603287139568</v>
      </c>
      <c r="O1760" s="0" t="n">
        <f aca="false">ROUND(A1760*P$13,0)</f>
        <v>2204994</v>
      </c>
      <c r="P1760" s="0" t="n">
        <f aca="false">O1760-O1759</f>
        <v>1341</v>
      </c>
      <c r="Q1760" s="0" t="n">
        <f aca="false">F$9*(Q$23-P$13*1000/(P1760*N$16))*P$13/SUM(P$24:P1760)</f>
        <v>761.844520326218</v>
      </c>
      <c r="R1760" s="0" t="n">
        <f aca="false">F$9*((Q$23^2 - (P$13*1000/(P1760*N$16))^2)/2)/(1000*COUNT(Q$24:Q1760)/N$16)</f>
        <v>763.136404499229</v>
      </c>
    </row>
    <row r="1761" customFormat="false" ht="13.8" hidden="false" customHeight="false" outlineLevel="0" collapsed="false">
      <c r="A1761" s="0" t="n">
        <f aca="false">SUM(M$23:M1761)</f>
        <v>8.82534366871354</v>
      </c>
      <c r="B1761" s="0" t="n">
        <f aca="false">C1761*3600/1609.344</f>
        <v>67.0842210653292</v>
      </c>
      <c r="C1761" s="0" t="n">
        <f aca="false">G1761</f>
        <v>29.9893301850448</v>
      </c>
      <c r="D1761" s="0" t="n">
        <f aca="false">(C1761+C1760)/2</f>
        <v>29.9903242560994</v>
      </c>
      <c r="E1761" s="0" t="n">
        <f aca="false">F1761*$F$9</f>
        <v>7.57524889655869</v>
      </c>
      <c r="F1761" s="0" t="n">
        <f aca="false">(C1760-C1761)/0.5</f>
        <v>0.00397628421841745</v>
      </c>
      <c r="G1761" s="0" t="n">
        <f aca="false">G1760-L1760</f>
        <v>29.9893301850448</v>
      </c>
      <c r="H1761" s="0" t="n">
        <f aca="false">G1761*G1761</f>
        <v>899.359924947637</v>
      </c>
      <c r="I1761" s="0" t="n">
        <f aca="false">1000*COUNT(Q$24:Q1761)/N$16</f>
        <v>279.691020276794</v>
      </c>
      <c r="J1761" s="0" t="n">
        <f aca="false">$F$22*H1761+$E$22*G1761+$D$22</f>
        <v>705.786568636593</v>
      </c>
      <c r="K1761" s="0" t="n">
        <f aca="false">J1761/$F$9</f>
        <v>0.37047073076577</v>
      </c>
      <c r="L1761" s="0" t="n">
        <f aca="false">K1761*M1761</f>
        <v>0.00198808991082712</v>
      </c>
      <c r="M1761" s="0" t="n">
        <f aca="false">N1761</f>
        <v>0.00536638861244909</v>
      </c>
      <c r="N1761" s="0" t="n">
        <f aca="false">3600/(B1761*N$15)</f>
        <v>0.00536638861244909</v>
      </c>
      <c r="O1761" s="0" t="n">
        <f aca="false">ROUND(A1761*P$13,0)</f>
        <v>2206336</v>
      </c>
      <c r="P1761" s="0" t="n">
        <f aca="false">O1761-O1760</f>
        <v>1342</v>
      </c>
      <c r="Q1761" s="0" t="n">
        <f aca="false">F$9*(Q$23-P$13*1000/(P1761*N$16))*P$13/SUM(P$24:P1761)</f>
        <v>766.209370303015</v>
      </c>
      <c r="R1761" s="0" t="n">
        <f aca="false">F$9*((Q$23^2 - (P$13*1000/(P1761*N$16))^2)/2)/(1000*COUNT(Q$24:Q1761)/N$16)</f>
        <v>767.264058674885</v>
      </c>
    </row>
    <row r="1762" customFormat="false" ht="13.8" hidden="false" customHeight="false" outlineLevel="0" collapsed="false">
      <c r="A1762" s="0" t="n">
        <f aca="false">SUM(M$23:M1762)</f>
        <v>8.83071041310487</v>
      </c>
      <c r="B1762" s="0" t="n">
        <f aca="false">C1762*3600/1609.344</f>
        <v>67.0797738348558</v>
      </c>
      <c r="C1762" s="0" t="n">
        <f aca="false">G1762</f>
        <v>29.9873420951339</v>
      </c>
      <c r="D1762" s="0" t="n">
        <f aca="false">(C1762+C1761)/2</f>
        <v>29.9883361400894</v>
      </c>
      <c r="E1762" s="0" t="n">
        <f aca="false">F1762*$F$9</f>
        <v>7.5750500095052</v>
      </c>
      <c r="F1762" s="0" t="n">
        <f aca="false">(C1761-C1762)/0.5</f>
        <v>0.00397617982165599</v>
      </c>
      <c r="G1762" s="0" t="n">
        <f aca="false">G1761-L1761</f>
        <v>29.9873420951339</v>
      </c>
      <c r="H1762" s="0" t="n">
        <f aca="false">G1762*G1762</f>
        <v>899.240685930592</v>
      </c>
      <c r="I1762" s="0" t="n">
        <f aca="false">1000*COUNT(Q$24:Q1762)/N$16</f>
        <v>279.851947215964</v>
      </c>
      <c r="J1762" s="0" t="n">
        <f aca="false">$F$22*H1762+$E$22*G1762+$D$22</f>
        <v>705.721252041137</v>
      </c>
      <c r="K1762" s="0" t="n">
        <f aca="false">J1762/$F$9</f>
        <v>0.370436445773784</v>
      </c>
      <c r="L1762" s="0" t="n">
        <f aca="false">K1762*M1762</f>
        <v>0.00198803771770124</v>
      </c>
      <c r="M1762" s="0" t="n">
        <f aca="false">N1762</f>
        <v>0.00536674439133153</v>
      </c>
      <c r="N1762" s="0" t="n">
        <f aca="false">3600/(B1762*N$15)</f>
        <v>0.00536674439133153</v>
      </c>
      <c r="O1762" s="0" t="n">
        <f aca="false">ROUND(A1762*P$13,0)</f>
        <v>2207678</v>
      </c>
      <c r="P1762" s="0" t="n">
        <f aca="false">O1762-O1761</f>
        <v>1342</v>
      </c>
      <c r="Q1762" s="0" t="n">
        <f aca="false">F$9*(Q$23-P$13*1000/(P1762*N$16))*P$13/SUM(P$24:P1762)</f>
        <v>765.743354790988</v>
      </c>
      <c r="R1762" s="0" t="n">
        <f aca="false">F$9*((Q$23^2 - (P$13*1000/(P1762*N$16))^2)/2)/(1000*COUNT(Q$24:Q1762)/N$16)</f>
        <v>766.822848750402</v>
      </c>
    </row>
    <row r="1763" customFormat="false" ht="13.8" hidden="false" customHeight="false" outlineLevel="0" collapsed="false">
      <c r="A1763" s="0" t="n">
        <f aca="false">SUM(M$23:M1763)</f>
        <v>8.83607751331292</v>
      </c>
      <c r="B1763" s="0" t="n">
        <f aca="false">C1763*3600/1609.344</f>
        <v>67.0753267211351</v>
      </c>
      <c r="C1763" s="0" t="n">
        <f aca="false">G1763</f>
        <v>29.9853540574162</v>
      </c>
      <c r="D1763" s="0" t="n">
        <f aca="false">(C1763+C1762)/2</f>
        <v>29.9863480762751</v>
      </c>
      <c r="E1763" s="0" t="n">
        <f aca="false">F1763*$F$9</f>
        <v>7.57485114247234</v>
      </c>
      <c r="F1763" s="0" t="n">
        <f aca="false">(C1762-C1763)/0.5</f>
        <v>0.00397607543540346</v>
      </c>
      <c r="G1763" s="0" t="n">
        <f aca="false">G1762-L1762</f>
        <v>29.9853540574162</v>
      </c>
      <c r="H1763" s="0" t="n">
        <f aca="false">G1763*G1763</f>
        <v>899.121457948609</v>
      </c>
      <c r="I1763" s="0" t="n">
        <f aca="false">1000*COUNT(Q$24:Q1763)/N$16</f>
        <v>280.012874155134</v>
      </c>
      <c r="J1763" s="0" t="n">
        <f aca="false">$F$22*H1763+$E$22*G1763+$D$22</f>
        <v>705.655940996047</v>
      </c>
      <c r="K1763" s="0" t="n">
        <f aca="false">J1763/$F$9</f>
        <v>0.370402163695211</v>
      </c>
      <c r="L1763" s="0" t="n">
        <f aca="false">K1763*M1763</f>
        <v>0.00198798552983059</v>
      </c>
      <c r="M1763" s="0" t="n">
        <f aca="false">N1763</f>
        <v>0.00536710020804961</v>
      </c>
      <c r="N1763" s="0" t="n">
        <f aca="false">3600/(B1763*N$15)</f>
        <v>0.00536710020804961</v>
      </c>
      <c r="O1763" s="0" t="n">
        <f aca="false">ROUND(A1763*P$13,0)</f>
        <v>2209019</v>
      </c>
      <c r="P1763" s="0" t="n">
        <f aca="false">O1763-O1762</f>
        <v>1341</v>
      </c>
      <c r="Q1763" s="0" t="n">
        <f aca="false">F$9*(Q$23-P$13*1000/(P1763*N$16))*P$13/SUM(P$24:P1763)</f>
        <v>760.455627398712</v>
      </c>
      <c r="R1763" s="0" t="n">
        <f aca="false">F$9*((Q$23^2 - (P$13*1000/(P1763*N$16))^2)/2)/(1000*COUNT(Q$24:Q1763)/N$16)</f>
        <v>761.820652077678</v>
      </c>
    </row>
    <row r="104857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9.23828125" defaultRowHeight="12.8" zeroHeight="false" outlineLevelRow="0" outlineLevelCol="0"/>
  <cols>
    <col collapsed="false" customWidth="false" hidden="false" outlineLevel="0" max="1024" min="65" style="4" width="9.22"/>
  </cols>
  <sheetData>
    <row r="1" customFormat="false" ht="12.8" hidden="false" customHeight="false" outlineLevel="0" collapsed="false">
      <c r="C1" s="0" t="n">
        <v>16</v>
      </c>
      <c r="D1" s="0" t="n">
        <f aca="false">C1*1000000</f>
        <v>16000000</v>
      </c>
      <c r="E1" s="0" t="s">
        <v>159</v>
      </c>
    </row>
    <row r="2" customFormat="false" ht="12.8" hidden="false" customHeight="false" outlineLevel="0" collapsed="false">
      <c r="C2" s="0" t="n">
        <v>64</v>
      </c>
      <c r="D2" s="0" t="n">
        <f aca="false">D1/C2</f>
        <v>250000</v>
      </c>
      <c r="E2" s="0" t="s">
        <v>160</v>
      </c>
    </row>
    <row r="5" customFormat="false" ht="12.8" hidden="false" customHeight="false" outlineLevel="0" collapsed="false">
      <c r="B5" s="0" t="s">
        <v>161</v>
      </c>
      <c r="C5" s="0" t="n">
        <v>0.009</v>
      </c>
      <c r="E5" s="0" t="s">
        <v>162</v>
      </c>
      <c r="F5" s="0" t="n">
        <f aca="false">C5*C6*9.806</f>
        <v>160.127007166833</v>
      </c>
    </row>
    <row r="6" customFormat="false" ht="12.8" hidden="false" customHeight="false" outlineLevel="0" collapsed="false">
      <c r="B6" s="0" t="s">
        <v>163</v>
      </c>
      <c r="C6" s="0" t="n">
        <f aca="false">4000/2.2046</f>
        <v>1814.38809761408</v>
      </c>
      <c r="D6" s="0" t="s">
        <v>149</v>
      </c>
    </row>
    <row r="7" customFormat="false" ht="12.8" hidden="false" customHeight="false" outlineLevel="0" collapsed="false">
      <c r="B7" s="0" t="s">
        <v>164</v>
      </c>
      <c r="C7" s="0" t="n">
        <v>10000</v>
      </c>
      <c r="D7" s="0" t="s">
        <v>165</v>
      </c>
    </row>
    <row r="8" customFormat="false" ht="12.8" hidden="false" customHeight="false" outlineLevel="0" collapsed="false">
      <c r="C8" s="0" t="n">
        <f aca="false">C7/1.60934</f>
        <v>6213.72736649807</v>
      </c>
      <c r="D8" s="0" t="s">
        <v>166</v>
      </c>
    </row>
    <row r="11" customFormat="false" ht="12.8" hidden="false" customHeight="false" outlineLevel="0" collapsed="false">
      <c r="B11" s="0" t="s">
        <v>167</v>
      </c>
      <c r="F11" s="0" t="s">
        <v>168</v>
      </c>
      <c r="J11" s="0" t="s">
        <v>169</v>
      </c>
    </row>
    <row r="12" customFormat="false" ht="13.8" hidden="false" customHeight="false" outlineLevel="0" collapsed="false">
      <c r="B12" s="0" t="n">
        <v>1200</v>
      </c>
      <c r="C12" s="0" t="s">
        <v>170</v>
      </c>
    </row>
    <row r="13" customFormat="false" ht="13.8" hidden="false" customHeight="false" outlineLevel="0" collapsed="false">
      <c r="B13" s="0" t="n">
        <v>1209</v>
      </c>
      <c r="C13" s="0" t="s">
        <v>170</v>
      </c>
    </row>
    <row r="14" customFormat="false" ht="13.8" hidden="false" customHeight="false" outlineLevel="0" collapsed="false">
      <c r="B14" s="0" t="n">
        <v>120408</v>
      </c>
      <c r="C14" s="0" t="s">
        <v>170</v>
      </c>
      <c r="D14" s="0" t="n">
        <v>122824</v>
      </c>
    </row>
    <row r="15" customFormat="false" ht="13.8" hidden="false" customHeight="false" outlineLevel="0" collapsed="false">
      <c r="B15" s="0" t="n">
        <v>100</v>
      </c>
      <c r="C15" s="0" t="s">
        <v>171</v>
      </c>
      <c r="D15" s="0" t="n">
        <v>102</v>
      </c>
    </row>
    <row r="18" customFormat="false" ht="13.8" hidden="false" customHeight="false" outlineLevel="0" collapsed="false">
      <c r="B18" s="0" t="n">
        <f aca="false">B12/D$2</f>
        <v>0.0048</v>
      </c>
      <c r="C18" s="0" t="s">
        <v>32</v>
      </c>
    </row>
    <row r="19" customFormat="false" ht="13.8" hidden="false" customHeight="false" outlineLevel="0" collapsed="false">
      <c r="B19" s="0" t="n">
        <f aca="false">B13/D$2</f>
        <v>0.004836</v>
      </c>
      <c r="C19" s="0" t="s">
        <v>32</v>
      </c>
    </row>
    <row r="20" customFormat="false" ht="13.8" hidden="false" customHeight="false" outlineLevel="0" collapsed="false">
      <c r="B20" s="0" t="n">
        <f aca="false">B14/D$2</f>
        <v>0.481632</v>
      </c>
      <c r="C20" s="0" t="s">
        <v>32</v>
      </c>
    </row>
    <row r="21" customFormat="false" ht="12.8" hidden="false" customHeight="false" outlineLevel="0" collapsed="false">
      <c r="B21" s="0" t="n">
        <f aca="false">1000*B15/C$8</f>
        <v>16.0934</v>
      </c>
      <c r="C21" s="0" t="s">
        <v>172</v>
      </c>
    </row>
    <row r="24" customFormat="false" ht="13.8" hidden="false" customHeight="false" outlineLevel="0" collapsed="false">
      <c r="B24" s="0" t="n">
        <f aca="false">1000/(B18*C$8)</f>
        <v>33.5279166666667</v>
      </c>
      <c r="C24" s="0" t="s">
        <v>173</v>
      </c>
    </row>
    <row r="25" customFormat="false" ht="13.8" hidden="false" customHeight="false" outlineLevel="0" collapsed="false">
      <c r="B25" s="0" t="n">
        <f aca="false">1000/(B19*C$8)</f>
        <v>33.278329197684</v>
      </c>
      <c r="C25" s="0" t="s">
        <v>173</v>
      </c>
    </row>
    <row r="26" customFormat="false" ht="13.8" hidden="false" customHeight="false" outlineLevel="0" collapsed="false">
      <c r="B26" s="0" t="n">
        <f aca="false">1000*B15/(B20*C$8)</f>
        <v>33.4143080194007</v>
      </c>
      <c r="C26" s="0" t="s">
        <v>173</v>
      </c>
    </row>
    <row r="27" customFormat="false" ht="12.8" hidden="false" customHeight="false" outlineLevel="0" collapsed="false">
      <c r="B27" s="0" t="n">
        <f aca="false">C6*(B24*B24-B25*B25)/2</f>
        <v>15126.5552186472</v>
      </c>
      <c r="C27" s="0" t="s">
        <v>174</v>
      </c>
    </row>
    <row r="28" customFormat="false" ht="12.8" hidden="false" customHeight="false" outlineLevel="0" collapsed="false">
      <c r="B28" s="0" t="n">
        <f aca="false">B27/B21</f>
        <v>939.922901229526</v>
      </c>
      <c r="C28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7:G2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B12" activeCellId="0" sqref="B1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36.19"/>
    <col collapsed="false" customWidth="false" hidden="false" outlineLevel="0" max="1024" min="65" style="4" width="11.63"/>
  </cols>
  <sheetData>
    <row r="7" customFormat="false" ht="13.8" hidden="false" customHeight="false" outlineLevel="0" collapsed="false">
      <c r="A7" s="0" t="s">
        <v>175</v>
      </c>
      <c r="B7" s="0" t="n">
        <v>16</v>
      </c>
      <c r="C7" s="0" t="s">
        <v>176</v>
      </c>
    </row>
    <row r="8" customFormat="false" ht="13.8" hidden="false" customHeight="false" outlineLevel="0" collapsed="false">
      <c r="A8" s="0" t="s">
        <v>177</v>
      </c>
      <c r="B8" s="0" t="n">
        <v>255</v>
      </c>
      <c r="F8" s="0" t="n">
        <f aca="false">B7*1000000/B12</f>
        <v>125000</v>
      </c>
      <c r="G8" s="0" t="s">
        <v>178</v>
      </c>
    </row>
    <row r="9" customFormat="false" ht="12.8" hidden="false" customHeight="false" outlineLevel="0" collapsed="false">
      <c r="A9" s="0" t="s">
        <v>179</v>
      </c>
      <c r="B9" s="0" t="n">
        <v>1</v>
      </c>
    </row>
    <row r="10" customFormat="false" ht="13.8" hidden="false" customHeight="false" outlineLevel="0" collapsed="false">
      <c r="A10" s="0" t="s">
        <v>180</v>
      </c>
      <c r="B10" s="0" t="n">
        <f aca="false">IF(B9=1,B8+1,2*B8)</f>
        <v>256</v>
      </c>
      <c r="E10" s="0" t="n">
        <v>15200</v>
      </c>
      <c r="F10" s="0" t="n">
        <f aca="false">E10*F$8/(14*1000000)</f>
        <v>135.714285714286</v>
      </c>
      <c r="G10" s="0" t="s">
        <v>181</v>
      </c>
    </row>
    <row r="11" customFormat="false" ht="13.8" hidden="false" customHeight="false" outlineLevel="0" collapsed="false">
      <c r="A11" s="0" t="s">
        <v>29</v>
      </c>
      <c r="B11" s="0" t="n">
        <v>8</v>
      </c>
      <c r="E11" s="0" t="n">
        <v>4100</v>
      </c>
      <c r="F11" s="0" t="n">
        <f aca="false">E11*F$8/(14*1000000)</f>
        <v>36.6071428571429</v>
      </c>
      <c r="G11" s="0" t="s">
        <v>182</v>
      </c>
    </row>
    <row r="12" customFormat="false" ht="13.8" hidden="false" customHeight="false" outlineLevel="0" collapsed="false">
      <c r="A12" s="0" t="s">
        <v>183</v>
      </c>
      <c r="B12" s="0" t="n">
        <v>128</v>
      </c>
      <c r="E12" s="0" t="n">
        <v>100</v>
      </c>
      <c r="F12" s="0" t="n">
        <f aca="false">E12*F$8/(14*1000000)</f>
        <v>0.892857142857143</v>
      </c>
      <c r="G12" s="0" t="s">
        <v>184</v>
      </c>
    </row>
    <row r="13" customFormat="false" ht="13.8" hidden="false" customHeight="false" outlineLevel="0" collapsed="false">
      <c r="A13" s="0" t="s">
        <v>185</v>
      </c>
      <c r="B13" s="0" t="n">
        <f aca="false">(B7*1000000)/(B10*B11)</f>
        <v>7812.5</v>
      </c>
      <c r="C13" s="0" t="s">
        <v>27</v>
      </c>
      <c r="E13" s="0" t="n">
        <v>80</v>
      </c>
      <c r="F13" s="0" t="n">
        <f aca="false">E13*F$8/(14*1000000)</f>
        <v>0.714285714285714</v>
      </c>
      <c r="G13" s="0" t="s">
        <v>186</v>
      </c>
    </row>
    <row r="14" customFormat="false" ht="13.8" hidden="false" customHeight="false" outlineLevel="0" collapsed="false">
      <c r="A14" s="0" t="s">
        <v>187</v>
      </c>
      <c r="B14" s="0" t="n">
        <f aca="false">1000000/B13</f>
        <v>128</v>
      </c>
      <c r="C14" s="0" t="s">
        <v>188</v>
      </c>
      <c r="E14" s="0" t="n">
        <v>40</v>
      </c>
      <c r="F14" s="0" t="n">
        <f aca="false">E14*F$8/(14*1000000)</f>
        <v>0.357142857142857</v>
      </c>
      <c r="G14" s="0" t="s">
        <v>189</v>
      </c>
    </row>
    <row r="16" customFormat="false" ht="13.8" hidden="false" customHeight="false" outlineLevel="0" collapsed="false">
      <c r="A16" s="0" t="s">
        <v>190</v>
      </c>
      <c r="B16" s="0" t="n">
        <v>15200</v>
      </c>
      <c r="C16" s="0" t="s">
        <v>188</v>
      </c>
    </row>
    <row r="17" customFormat="false" ht="13.8" hidden="false" customHeight="false" outlineLevel="0" collapsed="false">
      <c r="A17" s="0" t="s">
        <v>191</v>
      </c>
      <c r="B17" s="0" t="n">
        <v>4100</v>
      </c>
      <c r="C17" s="0" t="s">
        <v>188</v>
      </c>
    </row>
    <row r="18" customFormat="false" ht="13.8" hidden="false" customHeight="false" outlineLevel="0" collapsed="false">
      <c r="A18" s="0" t="s">
        <v>192</v>
      </c>
      <c r="B18" s="0" t="n">
        <v>100</v>
      </c>
      <c r="C18" s="0" t="s">
        <v>188</v>
      </c>
      <c r="F18" s="0" t="n">
        <f aca="false">1/F8</f>
        <v>8E-006</v>
      </c>
      <c r="G18" s="0" t="n">
        <f aca="false">F18*14</f>
        <v>0.000112</v>
      </c>
    </row>
    <row r="19" customFormat="false" ht="13.8" hidden="false" customHeight="false" outlineLevel="0" collapsed="false">
      <c r="A19" s="0" t="s">
        <v>193</v>
      </c>
      <c r="B19" s="0" t="n">
        <v>80</v>
      </c>
      <c r="C19" s="0" t="s">
        <v>188</v>
      </c>
      <c r="G19" s="0" t="n">
        <f aca="false">2*G18</f>
        <v>0.000224</v>
      </c>
    </row>
    <row r="20" customFormat="false" ht="13.8" hidden="false" customHeight="false" outlineLevel="0" collapsed="false">
      <c r="A20" s="0" t="s">
        <v>194</v>
      </c>
      <c r="B20" s="0" t="n">
        <v>40</v>
      </c>
      <c r="C20" s="0" t="s">
        <v>188</v>
      </c>
    </row>
    <row r="22" customFormat="false" ht="13.8" hidden="false" customHeight="false" outlineLevel="0" collapsed="false">
      <c r="A22" s="0" t="s">
        <v>190</v>
      </c>
      <c r="B22" s="0" t="n">
        <f aca="false">_xlfn.CEILING.MATH(($B$7*1000000*B16)/($B$10*$B$11*1000000))</f>
        <v>119</v>
      </c>
      <c r="C22" s="0" t="s">
        <v>195</v>
      </c>
    </row>
    <row r="23" customFormat="false" ht="13.8" hidden="false" customHeight="false" outlineLevel="0" collapsed="false">
      <c r="A23" s="0" t="s">
        <v>191</v>
      </c>
      <c r="B23" s="0" t="n">
        <f aca="false">_xlfn.CEILING.MATH(($B$7*1000000*B17)/($B$10*$B$11*1000000))</f>
        <v>33</v>
      </c>
      <c r="C23" s="0" t="s">
        <v>195</v>
      </c>
    </row>
    <row r="24" customFormat="false" ht="13.8" hidden="false" customHeight="false" outlineLevel="0" collapsed="false">
      <c r="A24" s="0" t="s">
        <v>192</v>
      </c>
      <c r="B24" s="0" t="n">
        <f aca="false">_xlfn.CEILING.MATH(($B$7*1000000*B18)/($B$10*$B$11*1000000))</f>
        <v>1</v>
      </c>
      <c r="C24" s="0" t="s">
        <v>195</v>
      </c>
    </row>
    <row r="25" customFormat="false" ht="13.8" hidden="false" customHeight="false" outlineLevel="0" collapsed="false">
      <c r="A25" s="0" t="s">
        <v>193</v>
      </c>
      <c r="B25" s="0" t="n">
        <f aca="false">_xlfn.CEILING.MATH(($B$7*1000000*B19)/($B$10*$B$11*1000000))</f>
        <v>1</v>
      </c>
      <c r="C25" s="0" t="s">
        <v>195</v>
      </c>
    </row>
    <row r="26" customFormat="false" ht="13.8" hidden="false" customHeight="false" outlineLevel="0" collapsed="false">
      <c r="A26" s="0" t="s">
        <v>194</v>
      </c>
      <c r="B26" s="0" t="n">
        <f aca="false">_xlfn.CEILING.MATH(($B$7*1000000*B20)/($B$10*$B$11*1000000))</f>
        <v>1</v>
      </c>
      <c r="C26" s="0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34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1" topLeftCell="B283" activePane="bottomRight" state="frozen"/>
      <selection pane="topLeft" activeCell="A1" activeCellId="0" sqref="A1"/>
      <selection pane="topRight" activeCell="B1" activeCellId="0" sqref="B1"/>
      <selection pane="bottomLeft" activeCell="A283" activeCellId="0" sqref="A283"/>
      <selection pane="bottomRight" activeCell="C202" activeCellId="0" sqref="C202"/>
    </sheetView>
  </sheetViews>
  <sheetFormatPr defaultColWidth="8.66796875" defaultRowHeight="13.8" zeroHeight="false" outlineLevelRow="0" outlineLevelCol="0"/>
  <cols>
    <col collapsed="false" customWidth="true" hidden="false" outlineLevel="0" max="7" min="3" style="0" width="2.89"/>
    <col collapsed="false" customWidth="true" hidden="false" outlineLevel="0" max="8" min="8" style="0" width="3.21"/>
    <col collapsed="false" customWidth="true" hidden="false" outlineLevel="0" max="13" min="9" style="0" width="2.99"/>
    <col collapsed="false" customWidth="true" hidden="false" outlineLevel="0" max="22" min="18" style="0" width="2.89"/>
    <col collapsed="false" customWidth="true" hidden="false" outlineLevel="0" max="28" min="23" style="0" width="2.99"/>
    <col collapsed="false" customWidth="false" hidden="false" outlineLevel="0" max="1024" min="65" style="4" width="8.66"/>
  </cols>
  <sheetData>
    <row r="1" customFormat="false" ht="15" hidden="false" customHeight="true" outlineLevel="0" collapsed="false">
      <c r="C1" s="0" t="n">
        <v>4</v>
      </c>
      <c r="D1" s="0" t="n">
        <v>3</v>
      </c>
      <c r="E1" s="0" t="n">
        <v>2</v>
      </c>
      <c r="F1" s="0" t="n">
        <v>1</v>
      </c>
      <c r="G1" s="0" t="n">
        <v>0</v>
      </c>
      <c r="I1" s="0" t="n">
        <v>4</v>
      </c>
      <c r="J1" s="0" t="n">
        <v>3</v>
      </c>
      <c r="K1" s="0" t="n">
        <v>2</v>
      </c>
      <c r="L1" s="0" t="n">
        <v>1</v>
      </c>
      <c r="M1" s="0" t="n">
        <v>0</v>
      </c>
      <c r="R1" s="0" t="n">
        <v>4</v>
      </c>
      <c r="S1" s="0" t="n">
        <v>3</v>
      </c>
      <c r="T1" s="0" t="n">
        <v>2</v>
      </c>
      <c r="U1" s="0" t="n">
        <v>1</v>
      </c>
      <c r="V1" s="0" t="n">
        <v>0</v>
      </c>
      <c r="X1" s="0" t="n">
        <v>4</v>
      </c>
      <c r="Y1" s="0" t="n">
        <v>3</v>
      </c>
      <c r="Z1" s="0" t="n">
        <v>2</v>
      </c>
      <c r="AA1" s="0" t="n">
        <v>1</v>
      </c>
      <c r="AB1" s="0" t="n">
        <v>0</v>
      </c>
    </row>
    <row r="2" customFormat="false" ht="15" hidden="false" customHeight="true" outlineLevel="0" collapsed="false">
      <c r="A2" s="0" t="s">
        <v>196</v>
      </c>
      <c r="C2" s="3"/>
      <c r="D2" s="3"/>
      <c r="F2" s="3"/>
      <c r="G2" s="3"/>
      <c r="K2" s="3"/>
      <c r="L2" s="3"/>
      <c r="M2" s="3"/>
      <c r="T2" s="3"/>
      <c r="V2" s="3"/>
      <c r="Z2" s="3"/>
      <c r="AA2" s="3"/>
      <c r="AB2" s="3"/>
    </row>
    <row r="3" customFormat="false" ht="15" hidden="false" customHeight="true" outlineLevel="0" collapsed="false">
      <c r="A3" s="0" t="s">
        <v>197</v>
      </c>
      <c r="C3" s="3"/>
      <c r="E3" s="3"/>
      <c r="G3" s="3"/>
      <c r="L3" s="3"/>
      <c r="T3" s="3"/>
      <c r="U3" s="3"/>
      <c r="AA3" s="3"/>
    </row>
    <row r="4" customFormat="false" ht="15" hidden="false" customHeight="true" outlineLevel="0" collapsed="false">
      <c r="C4" s="3"/>
      <c r="E4" s="3"/>
      <c r="G4" s="3"/>
      <c r="K4" s="3"/>
      <c r="L4" s="3"/>
      <c r="M4" s="3"/>
      <c r="T4" s="3"/>
      <c r="V4" s="3"/>
      <c r="Z4" s="3"/>
      <c r="AA4" s="3"/>
      <c r="AB4" s="3"/>
    </row>
    <row r="5" customFormat="false" ht="15" hidden="false" customHeight="true" outlineLevel="0" collapsed="false"/>
    <row r="6" customFormat="false" ht="15" hidden="false" customHeight="true" outlineLevel="0" collapsed="false">
      <c r="E6" s="3"/>
      <c r="F6" s="3"/>
      <c r="I6" s="3"/>
      <c r="K6" s="3"/>
      <c r="T6" s="3"/>
      <c r="U6" s="3"/>
      <c r="X6" s="3"/>
      <c r="Z6" s="3"/>
    </row>
    <row r="7" customFormat="false" ht="15" hidden="false" customHeight="true" outlineLevel="0" collapsed="false">
      <c r="E7" s="3"/>
      <c r="G7" s="3"/>
      <c r="I7" s="3"/>
      <c r="J7" s="3"/>
      <c r="K7" s="3"/>
      <c r="T7" s="3"/>
      <c r="V7" s="3"/>
      <c r="X7" s="3"/>
      <c r="Y7" s="3"/>
      <c r="Z7" s="3"/>
    </row>
    <row r="8" customFormat="false" ht="15" hidden="false" customHeight="true" outlineLevel="0" collapsed="false">
      <c r="E8" s="3"/>
      <c r="F8" s="3"/>
      <c r="I8" s="3"/>
      <c r="K8" s="3"/>
      <c r="T8" s="3"/>
      <c r="U8" s="3"/>
      <c r="X8" s="3"/>
      <c r="Z8" s="3"/>
    </row>
    <row r="9" customFormat="false" ht="15" hidden="false" customHeight="true" outlineLevel="0" collapsed="false">
      <c r="E9" s="3"/>
      <c r="I9" s="3"/>
      <c r="K9" s="3"/>
      <c r="T9" s="3"/>
      <c r="X9" s="3"/>
      <c r="Z9" s="3"/>
    </row>
    <row r="10" customFormat="false" ht="15" hidden="false" customHeight="true" outlineLevel="0" collapsed="false"/>
    <row r="11" customFormat="false" ht="15" hidden="false" customHeight="true" outlineLevel="0" collapsed="false"/>
    <row r="12" customFormat="false" ht="15" hidden="false" customHeight="true" outlineLevel="0" collapsed="false">
      <c r="A12" s="0" t="s">
        <v>198</v>
      </c>
      <c r="C12" s="3"/>
      <c r="D12" s="3"/>
      <c r="F12" s="3"/>
      <c r="G12" s="3"/>
      <c r="L12" s="3"/>
      <c r="M12" s="3"/>
      <c r="T12" s="3"/>
      <c r="V12" s="3"/>
      <c r="AA12" s="3"/>
      <c r="AB12" s="3"/>
    </row>
    <row r="13" customFormat="false" ht="15" hidden="false" customHeight="true" outlineLevel="0" collapsed="false">
      <c r="A13" s="0" t="s">
        <v>197</v>
      </c>
      <c r="C13" s="3"/>
      <c r="E13" s="3"/>
      <c r="G13" s="3"/>
      <c r="K13" s="3"/>
      <c r="T13" s="3"/>
      <c r="U13" s="3"/>
      <c r="Z13" s="3"/>
    </row>
    <row r="14" customFormat="false" ht="15" hidden="false" customHeight="true" outlineLevel="0" collapsed="false">
      <c r="C14" s="3"/>
      <c r="E14" s="3"/>
      <c r="G14" s="3"/>
      <c r="L14" s="3"/>
      <c r="M14" s="3"/>
      <c r="T14" s="3"/>
      <c r="V14" s="3"/>
      <c r="AA14" s="3"/>
      <c r="AB14" s="3"/>
    </row>
    <row r="15" customFormat="false" ht="15" hidden="false" customHeight="true" outlineLevel="0" collapsed="false"/>
    <row r="16" customFormat="false" ht="15" hidden="false" customHeight="true" outlineLevel="0" collapsed="false">
      <c r="E16" s="3"/>
      <c r="F16" s="3"/>
      <c r="I16" s="3"/>
      <c r="K16" s="3"/>
      <c r="T16" s="3"/>
      <c r="U16" s="3"/>
      <c r="X16" s="3"/>
      <c r="Z16" s="3"/>
    </row>
    <row r="17" customFormat="false" ht="15" hidden="false" customHeight="true" outlineLevel="0" collapsed="false">
      <c r="E17" s="3"/>
      <c r="G17" s="3"/>
      <c r="I17" s="3"/>
      <c r="J17" s="3"/>
      <c r="K17" s="3"/>
      <c r="T17" s="3"/>
      <c r="V17" s="3"/>
      <c r="X17" s="3"/>
      <c r="Y17" s="3"/>
      <c r="Z17" s="3"/>
    </row>
    <row r="18" customFormat="false" ht="15" hidden="false" customHeight="true" outlineLevel="0" collapsed="false">
      <c r="E18" s="3"/>
      <c r="F18" s="3"/>
      <c r="I18" s="3"/>
      <c r="K18" s="3"/>
      <c r="T18" s="3"/>
      <c r="U18" s="3"/>
      <c r="X18" s="3"/>
      <c r="Z18" s="3"/>
    </row>
    <row r="19" customFormat="false" ht="15" hidden="false" customHeight="true" outlineLevel="0" collapsed="false">
      <c r="E19" s="3"/>
      <c r="I19" s="3"/>
      <c r="K19" s="3"/>
      <c r="T19" s="3"/>
      <c r="X19" s="3"/>
      <c r="Z19" s="3"/>
    </row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>
      <c r="A22" s="0" t="s">
        <v>199</v>
      </c>
      <c r="C22" s="3"/>
      <c r="D22" s="3"/>
      <c r="F22" s="3"/>
      <c r="G22" s="3"/>
      <c r="K22" s="3"/>
      <c r="L22" s="3"/>
      <c r="M22" s="3"/>
      <c r="T22" s="3"/>
      <c r="Z22" s="3"/>
      <c r="AA22" s="3"/>
      <c r="AB22" s="3"/>
    </row>
    <row r="23" customFormat="false" ht="15" hidden="false" customHeight="true" outlineLevel="0" collapsed="false">
      <c r="A23" s="0" t="s">
        <v>197</v>
      </c>
      <c r="C23" s="3"/>
      <c r="E23" s="3"/>
      <c r="G23" s="3"/>
      <c r="L23" s="3"/>
      <c r="T23" s="3"/>
      <c r="V23" s="3"/>
      <c r="AA23" s="3"/>
    </row>
    <row r="24" customFormat="false" ht="15" hidden="false" customHeight="true" outlineLevel="0" collapsed="false">
      <c r="C24" s="3"/>
      <c r="E24" s="3"/>
      <c r="G24" s="3"/>
      <c r="L24" s="3"/>
      <c r="T24" s="3"/>
      <c r="U24" s="3"/>
      <c r="AA24" s="3"/>
    </row>
    <row r="25" customFormat="false" ht="15" hidden="false" customHeight="true" outlineLevel="0" collapsed="false">
      <c r="T25" s="3"/>
      <c r="V25" s="3"/>
    </row>
    <row r="26" customFormat="false" ht="15" hidden="false" customHeight="true" outlineLevel="0" collapsed="false">
      <c r="E26" s="3"/>
      <c r="F26" s="3"/>
      <c r="I26" s="3"/>
      <c r="K26" s="3"/>
      <c r="X26" s="3"/>
      <c r="Z26" s="3"/>
    </row>
    <row r="27" customFormat="false" ht="15" hidden="false" customHeight="true" outlineLevel="0" collapsed="false">
      <c r="E27" s="3"/>
      <c r="G27" s="3"/>
      <c r="I27" s="3"/>
      <c r="J27" s="3"/>
      <c r="K27" s="3"/>
      <c r="W27" s="3"/>
      <c r="Z27" s="3"/>
    </row>
    <row r="28" customFormat="false" ht="15" hidden="false" customHeight="true" outlineLevel="0" collapsed="false">
      <c r="E28" s="3"/>
      <c r="F28" s="3"/>
      <c r="I28" s="3"/>
      <c r="K28" s="3"/>
      <c r="V28" s="3"/>
      <c r="Z28" s="3"/>
      <c r="AA28" s="3"/>
      <c r="AB28" s="3"/>
    </row>
    <row r="29" customFormat="false" ht="15" hidden="false" customHeight="true" outlineLevel="0" collapsed="false">
      <c r="E29" s="3"/>
      <c r="I29" s="3"/>
      <c r="K29" s="3"/>
      <c r="U29" s="3"/>
      <c r="Z29" s="3"/>
      <c r="AB29" s="3"/>
    </row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>
      <c r="A32" s="0" t="s">
        <v>196</v>
      </c>
      <c r="D32" s="3"/>
      <c r="E32" s="3"/>
      <c r="K32" s="3"/>
      <c r="L32" s="3"/>
      <c r="M32" s="3"/>
      <c r="Z32" s="3"/>
      <c r="AA32" s="3"/>
      <c r="AB32" s="3"/>
    </row>
    <row r="33" customFormat="false" ht="15" hidden="false" customHeight="true" outlineLevel="0" collapsed="false">
      <c r="A33" s="0" t="s">
        <v>200</v>
      </c>
      <c r="C33" s="3"/>
      <c r="L33" s="3"/>
      <c r="AA33" s="3"/>
    </row>
    <row r="34" customFormat="false" ht="15" hidden="false" customHeight="true" outlineLevel="0" collapsed="false">
      <c r="C34" s="3"/>
      <c r="K34" s="3"/>
      <c r="L34" s="3"/>
      <c r="M34" s="3"/>
      <c r="Z34" s="3"/>
      <c r="AA34" s="3"/>
      <c r="AB34" s="3"/>
    </row>
    <row r="35" customFormat="false" ht="15" hidden="false" customHeight="true" outlineLevel="0" collapsed="false">
      <c r="D35" s="3"/>
      <c r="E35" s="3"/>
    </row>
    <row r="36" customFormat="false" ht="15" hidden="false" customHeight="true" outlineLevel="0" collapsed="false">
      <c r="G36" s="3"/>
      <c r="I36" s="3"/>
      <c r="T36" s="3"/>
      <c r="AF36" s="0" t="n">
        <v>54</v>
      </c>
      <c r="AG36" s="0" t="n">
        <f aca="false">AF36/9</f>
        <v>6</v>
      </c>
      <c r="AH36" s="0" t="n">
        <f aca="false">AG36*8</f>
        <v>48</v>
      </c>
    </row>
    <row r="37" customFormat="false" ht="15" hidden="false" customHeight="true" outlineLevel="0" collapsed="false">
      <c r="F37" s="3"/>
      <c r="I37" s="3"/>
      <c r="T37" s="3"/>
      <c r="V37" s="3"/>
      <c r="Y37" s="3"/>
      <c r="AA37" s="3"/>
      <c r="AG37" s="0" t="n">
        <f aca="false">252/9</f>
        <v>28</v>
      </c>
    </row>
    <row r="38" customFormat="false" ht="15" hidden="false" customHeight="true" outlineLevel="0" collapsed="false">
      <c r="E38" s="3"/>
      <c r="I38" s="3"/>
      <c r="J38" s="3"/>
      <c r="K38" s="3"/>
      <c r="T38" s="3"/>
      <c r="U38" s="3"/>
      <c r="X38" s="3"/>
      <c r="Z38" s="3"/>
      <c r="AB38" s="3"/>
    </row>
    <row r="39" customFormat="false" ht="15" hidden="false" customHeight="true" outlineLevel="0" collapsed="false">
      <c r="D39" s="3"/>
      <c r="I39" s="3"/>
      <c r="K39" s="3"/>
      <c r="T39" s="3"/>
      <c r="V39" s="3"/>
      <c r="X39" s="3"/>
      <c r="Z39" s="3"/>
      <c r="AB39" s="3"/>
    </row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>
      <c r="A42" s="0" t="s">
        <v>196</v>
      </c>
      <c r="F42" s="3"/>
      <c r="K42" s="3"/>
      <c r="L42" s="3"/>
      <c r="M42" s="3"/>
      <c r="Z42" s="3"/>
      <c r="AA42" s="3"/>
      <c r="AB42" s="3"/>
    </row>
    <row r="43" customFormat="false" ht="15" hidden="false" customHeight="true" outlineLevel="0" collapsed="false">
      <c r="A43" s="0" t="s">
        <v>201</v>
      </c>
      <c r="E43" s="3"/>
      <c r="G43" s="3"/>
      <c r="L43" s="3"/>
      <c r="AA43" s="3"/>
    </row>
    <row r="44" customFormat="false" ht="15" hidden="false" customHeight="true" outlineLevel="0" collapsed="false">
      <c r="E44" s="3"/>
      <c r="K44" s="3"/>
      <c r="L44" s="3"/>
      <c r="M44" s="3"/>
      <c r="Z44" s="3"/>
      <c r="AA44" s="3"/>
      <c r="AB44" s="3"/>
    </row>
    <row r="45" customFormat="false" ht="15" hidden="false" customHeight="true" outlineLevel="0" collapsed="false">
      <c r="D45" s="3"/>
      <c r="E45" s="3"/>
      <c r="F45" s="3"/>
    </row>
    <row r="46" customFormat="false" ht="15" hidden="false" customHeight="true" outlineLevel="0" collapsed="false">
      <c r="E46" s="3"/>
      <c r="J46" s="3"/>
      <c r="K46" s="3"/>
      <c r="T46" s="3"/>
      <c r="AF46" s="0" t="n">
        <v>54</v>
      </c>
      <c r="AG46" s="0" t="n">
        <f aca="false">AF46/9</f>
        <v>6</v>
      </c>
      <c r="AH46" s="0" t="n">
        <f aca="false">AG46*8</f>
        <v>48</v>
      </c>
    </row>
    <row r="47" customFormat="false" ht="15" hidden="false" customHeight="true" outlineLevel="0" collapsed="false">
      <c r="E47" s="3"/>
      <c r="I47" s="3"/>
      <c r="T47" s="3"/>
      <c r="V47" s="3"/>
      <c r="Y47" s="3"/>
      <c r="AA47" s="3"/>
      <c r="AG47" s="0" t="n">
        <f aca="false">252/9</f>
        <v>28</v>
      </c>
    </row>
    <row r="48" customFormat="false" ht="15" hidden="false" customHeight="true" outlineLevel="0" collapsed="false">
      <c r="E48" s="3"/>
      <c r="I48" s="3"/>
      <c r="T48" s="3"/>
      <c r="U48" s="3"/>
      <c r="X48" s="3"/>
      <c r="Z48" s="3"/>
      <c r="AB48" s="3"/>
    </row>
    <row r="49" customFormat="false" ht="15" hidden="false" customHeight="true" outlineLevel="0" collapsed="false">
      <c r="E49" s="3"/>
      <c r="J49" s="3"/>
      <c r="K49" s="3"/>
      <c r="T49" s="3"/>
      <c r="V49" s="3"/>
      <c r="X49" s="3"/>
      <c r="Z49" s="3"/>
      <c r="AB49" s="3"/>
    </row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>
      <c r="A52" s="0" t="s">
        <v>196</v>
      </c>
      <c r="K52" s="3"/>
      <c r="L52" s="3"/>
      <c r="M52" s="3"/>
      <c r="Z52" s="3"/>
      <c r="AA52" s="3"/>
      <c r="AB52" s="3"/>
    </row>
    <row r="53" customFormat="false" ht="15" hidden="false" customHeight="true" outlineLevel="0" collapsed="false">
      <c r="A53" s="0" t="s">
        <v>202</v>
      </c>
      <c r="L53" s="3"/>
      <c r="AA53" s="3"/>
    </row>
    <row r="54" customFormat="false" ht="15" hidden="false" customHeight="true" outlineLevel="0" collapsed="false">
      <c r="K54" s="3"/>
      <c r="L54" s="3"/>
      <c r="M54" s="3"/>
      <c r="Z54" s="3"/>
      <c r="AA54" s="3"/>
      <c r="AB54" s="3"/>
    </row>
    <row r="55" customFormat="false" ht="15" hidden="false" customHeight="true" outlineLevel="0" collapsed="false"/>
    <row r="56" customFormat="false" ht="15" hidden="false" customHeight="true" outlineLevel="0" collapsed="false">
      <c r="C56" s="3"/>
      <c r="G56" s="3"/>
      <c r="I56" s="3"/>
      <c r="T56" s="3"/>
      <c r="AF56" s="0" t="n">
        <v>54</v>
      </c>
      <c r="AG56" s="0" t="n">
        <f aca="false">AF56/9</f>
        <v>6</v>
      </c>
      <c r="AH56" s="0" t="n">
        <f aca="false">AG56*8</f>
        <v>48</v>
      </c>
    </row>
    <row r="57" customFormat="false" ht="15" hidden="false" customHeight="true" outlineLevel="0" collapsed="false">
      <c r="C57" s="3"/>
      <c r="D57" s="3"/>
      <c r="F57" s="3"/>
      <c r="G57" s="3"/>
      <c r="T57" s="3"/>
      <c r="V57" s="3"/>
      <c r="Y57" s="3"/>
      <c r="AA57" s="3"/>
      <c r="AG57" s="0" t="n">
        <f aca="false">252/9</f>
        <v>28</v>
      </c>
    </row>
    <row r="58" customFormat="false" ht="15" hidden="false" customHeight="true" outlineLevel="0" collapsed="false">
      <c r="C58" s="3"/>
      <c r="E58" s="3"/>
      <c r="G58" s="3"/>
      <c r="I58" s="3"/>
      <c r="T58" s="3"/>
      <c r="U58" s="3"/>
      <c r="X58" s="3"/>
      <c r="Z58" s="3"/>
      <c r="AB58" s="3"/>
    </row>
    <row r="59" customFormat="false" ht="15" hidden="false" customHeight="true" outlineLevel="0" collapsed="false">
      <c r="C59" s="3"/>
      <c r="E59" s="3"/>
      <c r="G59" s="3"/>
      <c r="I59" s="3"/>
      <c r="T59" s="3"/>
      <c r="V59" s="3"/>
      <c r="X59" s="3"/>
      <c r="Z59" s="3"/>
      <c r="AB59" s="3"/>
    </row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>
      <c r="A62" s="0" t="s">
        <v>198</v>
      </c>
      <c r="L62" s="3"/>
      <c r="M62" s="3"/>
      <c r="AA62" s="3"/>
      <c r="AB62" s="3"/>
    </row>
    <row r="63" customFormat="false" ht="15" hidden="false" customHeight="true" outlineLevel="0" collapsed="false">
      <c r="A63" s="0" t="s">
        <v>202</v>
      </c>
      <c r="K63" s="3"/>
      <c r="Z63" s="3"/>
    </row>
    <row r="64" customFormat="false" ht="15" hidden="false" customHeight="true" outlineLevel="0" collapsed="false">
      <c r="L64" s="3"/>
      <c r="M64" s="3"/>
      <c r="AA64" s="3"/>
      <c r="AB64" s="3"/>
    </row>
    <row r="65" customFormat="false" ht="15" hidden="false" customHeight="true" outlineLevel="0" collapsed="false"/>
    <row r="66" customFormat="false" ht="15" hidden="false" customHeight="true" outlineLevel="0" collapsed="false">
      <c r="C66" s="3"/>
      <c r="G66" s="3"/>
      <c r="I66" s="3"/>
      <c r="T66" s="3"/>
    </row>
    <row r="67" customFormat="false" ht="15" hidden="false" customHeight="true" outlineLevel="0" collapsed="false">
      <c r="C67" s="3"/>
      <c r="D67" s="3"/>
      <c r="F67" s="3"/>
      <c r="G67" s="3"/>
      <c r="T67" s="3"/>
      <c r="V67" s="3"/>
      <c r="Y67" s="3"/>
      <c r="AA67" s="3"/>
    </row>
    <row r="68" customFormat="false" ht="15" hidden="false" customHeight="true" outlineLevel="0" collapsed="false">
      <c r="C68" s="3"/>
      <c r="E68" s="3"/>
      <c r="G68" s="3"/>
      <c r="I68" s="3"/>
      <c r="T68" s="3"/>
      <c r="U68" s="3"/>
      <c r="X68" s="3"/>
      <c r="Z68" s="3"/>
      <c r="AB68" s="3"/>
    </row>
    <row r="69" customFormat="false" ht="15" hidden="false" customHeight="true" outlineLevel="0" collapsed="false">
      <c r="C69" s="3"/>
      <c r="E69" s="3"/>
      <c r="G69" s="3"/>
      <c r="I69" s="3"/>
      <c r="T69" s="3"/>
      <c r="V69" s="3"/>
      <c r="X69" s="3"/>
      <c r="Z69" s="3"/>
      <c r="AB69" s="3"/>
    </row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>
      <c r="A72" s="0" t="s">
        <v>199</v>
      </c>
      <c r="K72" s="3"/>
      <c r="L72" s="3"/>
      <c r="M72" s="3"/>
      <c r="Z72" s="3"/>
      <c r="AA72" s="3"/>
      <c r="AB72" s="3"/>
    </row>
    <row r="73" customFormat="false" ht="15" hidden="false" customHeight="true" outlineLevel="0" collapsed="false">
      <c r="A73" s="0" t="s">
        <v>202</v>
      </c>
      <c r="L73" s="3"/>
      <c r="AA73" s="3"/>
    </row>
    <row r="74" customFormat="false" ht="15" hidden="false" customHeight="true" outlineLevel="0" collapsed="false">
      <c r="L74" s="3"/>
      <c r="AA74" s="3"/>
    </row>
    <row r="75" customFormat="false" ht="15" hidden="false" customHeight="true" outlineLevel="0" collapsed="false"/>
    <row r="76" customFormat="false" ht="15" hidden="false" customHeight="true" outlineLevel="0" collapsed="false">
      <c r="C76" s="3"/>
      <c r="G76" s="3"/>
      <c r="I76" s="3"/>
      <c r="T76" s="3"/>
    </row>
    <row r="77" customFormat="false" ht="15" hidden="false" customHeight="true" outlineLevel="0" collapsed="false">
      <c r="C77" s="3"/>
      <c r="D77" s="3"/>
      <c r="F77" s="3"/>
      <c r="G77" s="3"/>
      <c r="T77" s="3"/>
      <c r="V77" s="3"/>
      <c r="Y77" s="3"/>
      <c r="AA77" s="3"/>
    </row>
    <row r="78" customFormat="false" ht="15" hidden="false" customHeight="true" outlineLevel="0" collapsed="false">
      <c r="C78" s="3"/>
      <c r="E78" s="3"/>
      <c r="G78" s="3"/>
      <c r="I78" s="3"/>
      <c r="T78" s="3"/>
      <c r="U78" s="3"/>
      <c r="X78" s="3"/>
      <c r="Z78" s="3"/>
      <c r="AB78" s="3"/>
    </row>
    <row r="79" customFormat="false" ht="15" hidden="false" customHeight="true" outlineLevel="0" collapsed="false">
      <c r="C79" s="3"/>
      <c r="E79" s="3"/>
      <c r="G79" s="3"/>
      <c r="I79" s="3"/>
      <c r="T79" s="3"/>
      <c r="V79" s="3"/>
      <c r="X79" s="3"/>
      <c r="Z79" s="3"/>
      <c r="AB79" s="3"/>
    </row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>
      <c r="A82" s="0" t="s">
        <v>196</v>
      </c>
      <c r="D82" s="3"/>
      <c r="E82" s="3"/>
      <c r="K82" s="3"/>
      <c r="L82" s="3"/>
      <c r="M82" s="3"/>
      <c r="R82" s="3"/>
      <c r="Z82" s="3"/>
      <c r="AA82" s="3"/>
      <c r="AB82" s="3"/>
    </row>
    <row r="83" customFormat="false" ht="15" hidden="false" customHeight="true" outlineLevel="0" collapsed="false">
      <c r="A83" s="0" t="s">
        <v>203</v>
      </c>
      <c r="C83" s="3"/>
      <c r="L83" s="3"/>
      <c r="R83" s="3"/>
      <c r="AA83" s="3"/>
    </row>
    <row r="84" customFormat="false" ht="15" hidden="false" customHeight="true" outlineLevel="0" collapsed="false">
      <c r="A84" s="0" t="s">
        <v>204</v>
      </c>
      <c r="C84" s="3"/>
      <c r="E84" s="3"/>
      <c r="K84" s="3"/>
      <c r="L84" s="3"/>
      <c r="M84" s="3"/>
      <c r="R84" s="3"/>
      <c r="Z84" s="3"/>
      <c r="AA84" s="3"/>
      <c r="AB84" s="3"/>
    </row>
    <row r="85" customFormat="false" ht="15" hidden="false" customHeight="true" outlineLevel="0" collapsed="false">
      <c r="D85" s="3"/>
      <c r="E85" s="3"/>
      <c r="R85" s="3"/>
      <c r="S85" s="3"/>
      <c r="T85" s="3"/>
    </row>
    <row r="86" customFormat="false" ht="15" hidden="false" customHeight="true" outlineLevel="0" collapsed="false">
      <c r="G86" s="3"/>
      <c r="I86" s="3"/>
      <c r="V86" s="3"/>
      <c r="X86" s="3"/>
    </row>
    <row r="87" customFormat="false" ht="15" hidden="false" customHeight="true" outlineLevel="0" collapsed="false">
      <c r="F87" s="3"/>
      <c r="I87" s="3"/>
      <c r="U87" s="3"/>
      <c r="X87" s="3"/>
    </row>
    <row r="88" customFormat="false" ht="15" hidden="false" customHeight="true" outlineLevel="0" collapsed="false">
      <c r="E88" s="3"/>
      <c r="I88" s="3"/>
      <c r="J88" s="3"/>
      <c r="K88" s="3"/>
      <c r="T88" s="3"/>
      <c r="X88" s="3"/>
      <c r="Y88" s="3"/>
      <c r="Z88" s="3"/>
    </row>
    <row r="89" customFormat="false" ht="15" hidden="false" customHeight="true" outlineLevel="0" collapsed="false">
      <c r="D89" s="3"/>
      <c r="I89" s="3"/>
      <c r="K89" s="3"/>
      <c r="S89" s="3"/>
      <c r="X89" s="3"/>
      <c r="Z89" s="3"/>
    </row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>
      <c r="A92" s="0" t="s">
        <v>198</v>
      </c>
      <c r="D92" s="3"/>
      <c r="E92" s="3"/>
      <c r="L92" s="3"/>
      <c r="M92" s="3"/>
      <c r="R92" s="3"/>
      <c r="AA92" s="3"/>
      <c r="AB92" s="3"/>
    </row>
    <row r="93" customFormat="false" ht="15" hidden="false" customHeight="true" outlineLevel="0" collapsed="false">
      <c r="A93" s="0" t="s">
        <v>203</v>
      </c>
      <c r="C93" s="3"/>
      <c r="K93" s="3"/>
      <c r="R93" s="3"/>
      <c r="Z93" s="3"/>
    </row>
    <row r="94" customFormat="false" ht="15" hidden="false" customHeight="true" outlineLevel="0" collapsed="false">
      <c r="A94" s="0" t="s">
        <v>204</v>
      </c>
      <c r="C94" s="3"/>
      <c r="E94" s="3"/>
      <c r="L94" s="3"/>
      <c r="M94" s="3"/>
      <c r="R94" s="3"/>
      <c r="AA94" s="3"/>
      <c r="AB94" s="3"/>
    </row>
    <row r="95" customFormat="false" ht="15" hidden="false" customHeight="true" outlineLevel="0" collapsed="false">
      <c r="D95" s="3"/>
      <c r="E95" s="3"/>
      <c r="R95" s="3"/>
      <c r="S95" s="3"/>
      <c r="T95" s="3"/>
    </row>
    <row r="96" customFormat="false" ht="15" hidden="false" customHeight="true" outlineLevel="0" collapsed="false">
      <c r="G96" s="3"/>
      <c r="I96" s="3"/>
      <c r="V96" s="3"/>
      <c r="X96" s="3"/>
    </row>
    <row r="97" customFormat="false" ht="15" hidden="false" customHeight="true" outlineLevel="0" collapsed="false">
      <c r="F97" s="3"/>
      <c r="I97" s="3"/>
      <c r="U97" s="3"/>
      <c r="X97" s="3"/>
    </row>
    <row r="98" customFormat="false" ht="15" hidden="false" customHeight="true" outlineLevel="0" collapsed="false">
      <c r="E98" s="3"/>
      <c r="I98" s="3"/>
      <c r="J98" s="3"/>
      <c r="K98" s="3"/>
      <c r="T98" s="3"/>
      <c r="X98" s="3"/>
      <c r="Y98" s="3"/>
      <c r="Z98" s="3"/>
    </row>
    <row r="99" customFormat="false" ht="15" hidden="false" customHeight="true" outlineLevel="0" collapsed="false">
      <c r="D99" s="3"/>
      <c r="I99" s="3"/>
      <c r="K99" s="3"/>
      <c r="S99" s="3"/>
      <c r="X99" s="3"/>
      <c r="Z99" s="3"/>
    </row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>
      <c r="A102" s="0" t="s">
        <v>199</v>
      </c>
      <c r="D102" s="3"/>
      <c r="E102" s="3"/>
      <c r="K102" s="3"/>
      <c r="L102" s="3"/>
      <c r="M102" s="3"/>
      <c r="R102" s="3"/>
      <c r="Z102" s="3"/>
      <c r="AA102" s="3"/>
      <c r="AB102" s="3"/>
    </row>
    <row r="103" customFormat="false" ht="15" hidden="false" customHeight="true" outlineLevel="0" collapsed="false">
      <c r="A103" s="0" t="s">
        <v>203</v>
      </c>
      <c r="C103" s="3"/>
      <c r="L103" s="3"/>
      <c r="R103" s="3"/>
      <c r="AA103" s="3"/>
    </row>
    <row r="104" customFormat="false" ht="15" hidden="false" customHeight="true" outlineLevel="0" collapsed="false">
      <c r="A104" s="0" t="s">
        <v>204</v>
      </c>
      <c r="C104" s="3"/>
      <c r="E104" s="3"/>
      <c r="L104" s="3"/>
      <c r="R104" s="3"/>
      <c r="AA104" s="3"/>
    </row>
    <row r="105" customFormat="false" ht="15" hidden="false" customHeight="true" outlineLevel="0" collapsed="false">
      <c r="D105" s="3"/>
      <c r="E105" s="3"/>
      <c r="R105" s="3"/>
      <c r="S105" s="3"/>
      <c r="T105" s="3"/>
    </row>
    <row r="106" customFormat="false" ht="15" hidden="false" customHeight="true" outlineLevel="0" collapsed="false">
      <c r="G106" s="3"/>
      <c r="I106" s="3"/>
      <c r="V106" s="3"/>
      <c r="X106" s="3"/>
    </row>
    <row r="107" customFormat="false" ht="15" hidden="false" customHeight="true" outlineLevel="0" collapsed="false">
      <c r="F107" s="3"/>
      <c r="I107" s="3"/>
      <c r="U107" s="3"/>
      <c r="X107" s="3"/>
    </row>
    <row r="108" customFormat="false" ht="15" hidden="false" customHeight="true" outlineLevel="0" collapsed="false">
      <c r="E108" s="3"/>
      <c r="I108" s="3"/>
      <c r="J108" s="3"/>
      <c r="K108" s="3"/>
      <c r="T108" s="3"/>
      <c r="X108" s="3"/>
      <c r="Y108" s="3"/>
      <c r="Z108" s="3"/>
    </row>
    <row r="109" customFormat="false" ht="15" hidden="false" customHeight="true" outlineLevel="0" collapsed="false">
      <c r="D109" s="3"/>
      <c r="I109" s="3"/>
      <c r="K109" s="3"/>
      <c r="S109" s="3"/>
      <c r="X109" s="3"/>
      <c r="Z109" s="3"/>
    </row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>
      <c r="A112" s="0" t="s">
        <v>196</v>
      </c>
      <c r="K112" s="3"/>
      <c r="L112" s="3"/>
      <c r="M112" s="3"/>
      <c r="Z112" s="3"/>
      <c r="AA112" s="3"/>
      <c r="AB112" s="3"/>
    </row>
    <row r="113" customFormat="false" ht="15" hidden="false" customHeight="true" outlineLevel="0" collapsed="false">
      <c r="A113" s="0" t="s">
        <v>203</v>
      </c>
      <c r="L113" s="3"/>
      <c r="AA113" s="3"/>
    </row>
    <row r="114" customFormat="false" ht="15" hidden="false" customHeight="true" outlineLevel="0" collapsed="false">
      <c r="A114" s="0" t="s">
        <v>205</v>
      </c>
      <c r="K114" s="3"/>
      <c r="L114" s="3"/>
      <c r="M114" s="3"/>
      <c r="Z114" s="3"/>
      <c r="AA114" s="3"/>
      <c r="AB114" s="3"/>
    </row>
    <row r="115" customFormat="false" ht="15" hidden="false" customHeight="true" outlineLevel="0" collapsed="false"/>
    <row r="116" customFormat="false" ht="15" hidden="false" customHeight="true" outlineLevel="0" collapsed="false">
      <c r="F116" s="3"/>
      <c r="G116" s="3"/>
      <c r="M116" s="3"/>
      <c r="R116" s="3"/>
    </row>
    <row r="117" customFormat="false" ht="15" hidden="false" customHeight="true" outlineLevel="0" collapsed="false">
      <c r="E117" s="3"/>
      <c r="M117" s="3"/>
      <c r="R117" s="3"/>
    </row>
    <row r="118" customFormat="false" ht="15" hidden="false" customHeight="true" outlineLevel="0" collapsed="false">
      <c r="E118" s="3"/>
      <c r="G118" s="3"/>
      <c r="I118" s="3"/>
      <c r="J118" s="3"/>
      <c r="M118" s="3"/>
      <c r="R118" s="3"/>
    </row>
    <row r="119" customFormat="false" ht="15" hidden="false" customHeight="true" outlineLevel="0" collapsed="false">
      <c r="F119" s="3"/>
      <c r="G119" s="3"/>
      <c r="I119" s="3"/>
      <c r="J119" s="3"/>
      <c r="K119" s="3"/>
      <c r="M119" s="3"/>
      <c r="R119" s="3"/>
      <c r="S119" s="3"/>
      <c r="T119" s="3"/>
    </row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>
      <c r="A122" s="0" t="s">
        <v>198</v>
      </c>
      <c r="L122" s="3"/>
      <c r="M122" s="3"/>
      <c r="AA122" s="3"/>
      <c r="AB122" s="3"/>
    </row>
    <row r="123" customFormat="false" ht="15" hidden="false" customHeight="true" outlineLevel="0" collapsed="false">
      <c r="A123" s="0" t="s">
        <v>203</v>
      </c>
      <c r="K123" s="3"/>
      <c r="Z123" s="3"/>
    </row>
    <row r="124" customFormat="false" ht="15" hidden="false" customHeight="true" outlineLevel="0" collapsed="false">
      <c r="A124" s="0" t="s">
        <v>205</v>
      </c>
      <c r="L124" s="3"/>
      <c r="M124" s="3"/>
      <c r="AA124" s="3"/>
      <c r="AB124" s="3"/>
    </row>
    <row r="125" customFormat="false" ht="15" hidden="false" customHeight="true" outlineLevel="0" collapsed="false"/>
    <row r="126" customFormat="false" ht="15" hidden="false" customHeight="true" outlineLevel="0" collapsed="false">
      <c r="F126" s="3"/>
      <c r="G126" s="3"/>
      <c r="M126" s="3"/>
      <c r="R126" s="3"/>
    </row>
    <row r="127" customFormat="false" ht="15" hidden="false" customHeight="true" outlineLevel="0" collapsed="false">
      <c r="E127" s="3"/>
      <c r="M127" s="3"/>
      <c r="R127" s="3"/>
    </row>
    <row r="128" customFormat="false" ht="15" hidden="false" customHeight="true" outlineLevel="0" collapsed="false">
      <c r="E128" s="3"/>
      <c r="G128" s="3"/>
      <c r="I128" s="3"/>
      <c r="J128" s="3"/>
      <c r="M128" s="3"/>
      <c r="R128" s="3"/>
    </row>
    <row r="129" customFormat="false" ht="15" hidden="false" customHeight="true" outlineLevel="0" collapsed="false">
      <c r="F129" s="3"/>
      <c r="G129" s="3"/>
      <c r="I129" s="3"/>
      <c r="J129" s="3"/>
      <c r="K129" s="3"/>
      <c r="M129" s="3"/>
      <c r="R129" s="3"/>
      <c r="S129" s="3"/>
      <c r="T129" s="3"/>
    </row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>
      <c r="A132" s="0" t="s">
        <v>199</v>
      </c>
      <c r="K132" s="3"/>
      <c r="L132" s="3"/>
      <c r="M132" s="3"/>
      <c r="Z132" s="3"/>
      <c r="AA132" s="3"/>
      <c r="AB132" s="3"/>
    </row>
    <row r="133" customFormat="false" ht="15" hidden="false" customHeight="true" outlineLevel="0" collapsed="false">
      <c r="A133" s="0" t="s">
        <v>203</v>
      </c>
      <c r="L133" s="3"/>
      <c r="AA133" s="3"/>
    </row>
    <row r="134" customFormat="false" ht="15" hidden="false" customHeight="true" outlineLevel="0" collapsed="false">
      <c r="A134" s="0" t="s">
        <v>205</v>
      </c>
      <c r="L134" s="3"/>
      <c r="AA134" s="3"/>
    </row>
    <row r="135" customFormat="false" ht="15" hidden="false" customHeight="true" outlineLevel="0" collapsed="false"/>
    <row r="136" customFormat="false" ht="15" hidden="false" customHeight="true" outlineLevel="0" collapsed="false">
      <c r="F136" s="3"/>
      <c r="G136" s="3"/>
      <c r="M136" s="3"/>
      <c r="R136" s="3"/>
    </row>
    <row r="137" customFormat="false" ht="15" hidden="false" customHeight="true" outlineLevel="0" collapsed="false">
      <c r="E137" s="3"/>
      <c r="M137" s="3"/>
      <c r="R137" s="3"/>
    </row>
    <row r="138" customFormat="false" ht="15" hidden="false" customHeight="true" outlineLevel="0" collapsed="false">
      <c r="E138" s="3"/>
      <c r="G138" s="3"/>
      <c r="I138" s="3"/>
      <c r="J138" s="3"/>
      <c r="M138" s="3"/>
      <c r="R138" s="3"/>
    </row>
    <row r="139" customFormat="false" ht="15" hidden="false" customHeight="true" outlineLevel="0" collapsed="false">
      <c r="F139" s="3"/>
      <c r="G139" s="3"/>
      <c r="I139" s="3"/>
      <c r="J139" s="3"/>
      <c r="K139" s="3"/>
      <c r="M139" s="3"/>
      <c r="R139" s="3"/>
      <c r="S139" s="3"/>
      <c r="T139" s="3"/>
    </row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>
      <c r="A142" s="0" t="s">
        <v>196</v>
      </c>
      <c r="K142" s="3"/>
      <c r="L142" s="3"/>
      <c r="M142" s="3"/>
      <c r="Z142" s="3"/>
      <c r="AA142" s="3"/>
      <c r="AB142" s="3"/>
    </row>
    <row r="143" customFormat="false" ht="15" hidden="false" customHeight="true" outlineLevel="0" collapsed="false">
      <c r="A143" s="0" t="s">
        <v>206</v>
      </c>
      <c r="L143" s="3"/>
      <c r="AA143" s="3"/>
    </row>
    <row r="144" customFormat="false" ht="15" hidden="false" customHeight="true" outlineLevel="0" collapsed="false">
      <c r="K144" s="3"/>
      <c r="L144" s="3"/>
      <c r="M144" s="3"/>
      <c r="Z144" s="3"/>
      <c r="AA144" s="3"/>
      <c r="AB144" s="3"/>
    </row>
    <row r="145" customFormat="false" ht="15" hidden="false" customHeight="true" outlineLevel="0" collapsed="false"/>
    <row r="146" customFormat="false" ht="15" hidden="false" customHeight="true" outlineLevel="0" collapsed="false">
      <c r="F146" s="3"/>
      <c r="G146" s="3"/>
      <c r="I146" s="3"/>
      <c r="K146" s="3"/>
      <c r="U146" s="3"/>
      <c r="V146" s="3"/>
      <c r="X146" s="3"/>
      <c r="Z146" s="3"/>
    </row>
    <row r="147" customFormat="false" ht="15" hidden="false" customHeight="true" outlineLevel="0" collapsed="false">
      <c r="E147" s="3"/>
      <c r="I147" s="3"/>
      <c r="K147" s="3"/>
      <c r="M147" s="3"/>
      <c r="T147" s="3"/>
      <c r="X147" s="3"/>
      <c r="Z147" s="3"/>
      <c r="AB147" s="3"/>
    </row>
    <row r="148" customFormat="false" ht="15" hidden="false" customHeight="true" outlineLevel="0" collapsed="false">
      <c r="E148" s="3"/>
      <c r="I148" s="3"/>
      <c r="K148" s="3"/>
      <c r="L148" s="3"/>
      <c r="T148" s="3"/>
      <c r="X148" s="3"/>
      <c r="Z148" s="3"/>
      <c r="AA148" s="3"/>
    </row>
    <row r="149" customFormat="false" ht="15" hidden="false" customHeight="true" outlineLevel="0" collapsed="false">
      <c r="F149" s="3"/>
      <c r="G149" s="3"/>
      <c r="I149" s="3"/>
      <c r="K149" s="3"/>
      <c r="M149" s="3"/>
      <c r="U149" s="3"/>
      <c r="V149" s="3"/>
      <c r="X149" s="3"/>
      <c r="Z149" s="3"/>
      <c r="AB149" s="3"/>
    </row>
    <row r="150" customFormat="false" ht="15" hidden="false" customHeight="true" outlineLevel="0" collapsed="false"/>
    <row r="151" customFormat="false" ht="15" hidden="false" customHeight="true" outlineLevel="0" collapsed="false"/>
    <row r="152" customFormat="false" ht="15" hidden="false" customHeight="true" outlineLevel="0" collapsed="false">
      <c r="A152" s="0" t="s">
        <v>198</v>
      </c>
      <c r="L152" s="3"/>
      <c r="M152" s="3"/>
      <c r="AA152" s="3"/>
      <c r="AB152" s="3"/>
    </row>
    <row r="153" customFormat="false" ht="15" hidden="false" customHeight="true" outlineLevel="0" collapsed="false">
      <c r="A153" s="0" t="s">
        <v>206</v>
      </c>
      <c r="K153" s="3"/>
      <c r="Z153" s="3"/>
    </row>
    <row r="154" customFormat="false" ht="15" hidden="false" customHeight="true" outlineLevel="0" collapsed="false">
      <c r="L154" s="3"/>
      <c r="M154" s="3"/>
      <c r="AA154" s="3"/>
      <c r="AB154" s="3"/>
    </row>
    <row r="155" customFormat="false" ht="15" hidden="false" customHeight="true" outlineLevel="0" collapsed="false"/>
    <row r="156" customFormat="false" ht="15" hidden="false" customHeight="true" outlineLevel="0" collapsed="false">
      <c r="F156" s="3"/>
      <c r="G156" s="3"/>
      <c r="I156" s="3"/>
      <c r="K156" s="3"/>
      <c r="U156" s="3"/>
      <c r="V156" s="3"/>
      <c r="X156" s="3"/>
      <c r="Z156" s="3"/>
    </row>
    <row r="157" customFormat="false" ht="15" hidden="false" customHeight="true" outlineLevel="0" collapsed="false">
      <c r="E157" s="3"/>
      <c r="I157" s="3"/>
      <c r="K157" s="3"/>
      <c r="M157" s="3"/>
      <c r="T157" s="3"/>
      <c r="X157" s="3"/>
      <c r="Z157" s="3"/>
      <c r="AB157" s="3"/>
    </row>
    <row r="158" customFormat="false" ht="15" hidden="false" customHeight="true" outlineLevel="0" collapsed="false">
      <c r="E158" s="3"/>
      <c r="I158" s="3"/>
      <c r="K158" s="3"/>
      <c r="L158" s="3"/>
      <c r="T158" s="3"/>
      <c r="X158" s="3"/>
      <c r="Z158" s="3"/>
      <c r="AA158" s="3"/>
    </row>
    <row r="159" customFormat="false" ht="15" hidden="false" customHeight="true" outlineLevel="0" collapsed="false">
      <c r="F159" s="3"/>
      <c r="G159" s="3"/>
      <c r="I159" s="3"/>
      <c r="K159" s="3"/>
      <c r="M159" s="3"/>
      <c r="U159" s="3"/>
      <c r="V159" s="3"/>
      <c r="X159" s="3"/>
      <c r="Z159" s="3"/>
      <c r="AB159" s="3"/>
    </row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>
      <c r="A162" s="0" t="s">
        <v>199</v>
      </c>
      <c r="K162" s="3"/>
      <c r="L162" s="3"/>
      <c r="M162" s="3"/>
      <c r="Z162" s="3"/>
      <c r="AA162" s="3"/>
      <c r="AB162" s="3"/>
    </row>
    <row r="163" customFormat="false" ht="15" hidden="false" customHeight="true" outlineLevel="0" collapsed="false">
      <c r="A163" s="0" t="s">
        <v>206</v>
      </c>
      <c r="L163" s="3"/>
      <c r="AA163" s="3"/>
    </row>
    <row r="164" customFormat="false" ht="15" hidden="false" customHeight="true" outlineLevel="0" collapsed="false">
      <c r="L164" s="3"/>
      <c r="AA164" s="3"/>
    </row>
    <row r="165" customFormat="false" ht="15" hidden="false" customHeight="true" outlineLevel="0" collapsed="false"/>
    <row r="166" customFormat="false" ht="15" hidden="false" customHeight="true" outlineLevel="0" collapsed="false">
      <c r="F166" s="3"/>
      <c r="G166" s="3"/>
      <c r="I166" s="3"/>
      <c r="K166" s="3"/>
      <c r="U166" s="3"/>
      <c r="V166" s="3"/>
      <c r="X166" s="3"/>
      <c r="Z166" s="3"/>
    </row>
    <row r="167" customFormat="false" ht="15" hidden="false" customHeight="true" outlineLevel="0" collapsed="false">
      <c r="E167" s="3"/>
      <c r="I167" s="3"/>
      <c r="K167" s="3"/>
      <c r="M167" s="3"/>
      <c r="T167" s="3"/>
      <c r="X167" s="3"/>
      <c r="Z167" s="3"/>
      <c r="AB167" s="3"/>
    </row>
    <row r="168" customFormat="false" ht="15" hidden="false" customHeight="true" outlineLevel="0" collapsed="false">
      <c r="E168" s="3"/>
      <c r="I168" s="3"/>
      <c r="K168" s="3"/>
      <c r="L168" s="3"/>
      <c r="T168" s="3"/>
      <c r="X168" s="3"/>
      <c r="Z168" s="3"/>
      <c r="AA168" s="3"/>
    </row>
    <row r="169" customFormat="false" ht="15" hidden="false" customHeight="true" outlineLevel="0" collapsed="false">
      <c r="F169" s="3"/>
      <c r="G169" s="3"/>
      <c r="I169" s="3"/>
      <c r="K169" s="3"/>
      <c r="M169" s="3"/>
      <c r="U169" s="3"/>
      <c r="V169" s="3"/>
      <c r="X169" s="3"/>
      <c r="Z169" s="3"/>
      <c r="AB169" s="3"/>
    </row>
    <row r="170" customFormat="false" ht="15" hidden="false" customHeight="true" outlineLevel="0" collapsed="false"/>
    <row r="171" customFormat="false" ht="15" hidden="false" customHeight="true" outlineLevel="0" collapsed="false"/>
    <row r="172" customFormat="false" ht="15" hidden="false" customHeight="true" outlineLevel="0" collapsed="false">
      <c r="A172" s="0" t="s">
        <v>196</v>
      </c>
      <c r="C172" s="3"/>
      <c r="D172" s="3"/>
      <c r="F172" s="3"/>
      <c r="G172" s="3"/>
      <c r="K172" s="3"/>
      <c r="L172" s="3"/>
      <c r="M172" s="3"/>
      <c r="R172" s="3"/>
      <c r="Z172" s="3"/>
      <c r="AA172" s="3"/>
      <c r="AB172" s="3"/>
    </row>
    <row r="173" customFormat="false" ht="15" hidden="false" customHeight="true" outlineLevel="0" collapsed="false">
      <c r="A173" s="0" t="s">
        <v>207</v>
      </c>
      <c r="C173" s="3"/>
      <c r="E173" s="3"/>
      <c r="G173" s="3"/>
      <c r="L173" s="3"/>
      <c r="R173" s="3"/>
      <c r="AA173" s="3"/>
    </row>
    <row r="174" customFormat="false" ht="15" hidden="false" customHeight="true" outlineLevel="0" collapsed="false">
      <c r="C174" s="3"/>
      <c r="E174" s="3"/>
      <c r="G174" s="3"/>
      <c r="K174" s="3"/>
      <c r="L174" s="3"/>
      <c r="M174" s="3"/>
      <c r="R174" s="3"/>
      <c r="S174" s="3"/>
      <c r="V174" s="3"/>
      <c r="Z174" s="3"/>
      <c r="AA174" s="3"/>
      <c r="AB174" s="3"/>
    </row>
    <row r="175" customFormat="false" ht="15" hidden="false" customHeight="true" outlineLevel="0" collapsed="false">
      <c r="U175" s="3"/>
    </row>
    <row r="176" customFormat="false" ht="15" hidden="false" customHeight="true" outlineLevel="0" collapsed="false">
      <c r="E176" s="3"/>
      <c r="F176" s="3"/>
      <c r="J176" s="3"/>
      <c r="K176" s="3"/>
      <c r="T176" s="3"/>
    </row>
    <row r="177" customFormat="false" ht="15" hidden="false" customHeight="true" outlineLevel="0" collapsed="false">
      <c r="E177" s="3"/>
      <c r="G177" s="3"/>
      <c r="I177" s="3"/>
      <c r="S177" s="3"/>
      <c r="V177" s="3"/>
      <c r="X177" s="3"/>
      <c r="Y177" s="3"/>
      <c r="Z177" s="3"/>
      <c r="AA177" s="3"/>
      <c r="AB177" s="3"/>
    </row>
    <row r="178" customFormat="false" ht="15" hidden="false" customHeight="true" outlineLevel="0" collapsed="false">
      <c r="E178" s="3"/>
      <c r="F178" s="3"/>
      <c r="I178" s="3"/>
      <c r="K178" s="3"/>
      <c r="V178" s="3"/>
      <c r="X178" s="3"/>
      <c r="Z178" s="3"/>
      <c r="AB178" s="3"/>
    </row>
    <row r="179" customFormat="false" ht="15" hidden="false" customHeight="true" outlineLevel="0" collapsed="false">
      <c r="E179" s="3"/>
      <c r="J179" s="3"/>
      <c r="K179" s="3"/>
      <c r="V179" s="3"/>
      <c r="X179" s="3"/>
      <c r="Y179" s="3"/>
      <c r="Z179" s="3"/>
      <c r="AA179" s="3"/>
      <c r="AB179" s="3"/>
    </row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>
      <c r="A182" s="0" t="s">
        <v>196</v>
      </c>
      <c r="D182" s="3"/>
      <c r="E182" s="3"/>
      <c r="K182" s="3"/>
      <c r="L182" s="3"/>
      <c r="M182" s="3"/>
      <c r="R182" s="3"/>
      <c r="Z182" s="3"/>
      <c r="AA182" s="3"/>
      <c r="AB182" s="3"/>
    </row>
    <row r="183" customFormat="false" ht="15" hidden="false" customHeight="true" outlineLevel="0" collapsed="false">
      <c r="A183" s="0" t="s">
        <v>208</v>
      </c>
      <c r="C183" s="3"/>
      <c r="L183" s="3"/>
      <c r="R183" s="3"/>
      <c r="T183" s="3"/>
      <c r="AA183" s="3"/>
    </row>
    <row r="184" customFormat="false" ht="15" hidden="false" customHeight="true" outlineLevel="0" collapsed="false">
      <c r="C184" s="3"/>
      <c r="E184" s="3"/>
      <c r="K184" s="3"/>
      <c r="L184" s="3"/>
      <c r="M184" s="3"/>
      <c r="R184" s="3"/>
      <c r="S184" s="3"/>
      <c r="Z184" s="3"/>
      <c r="AA184" s="3"/>
      <c r="AB184" s="3"/>
    </row>
    <row r="185" customFormat="false" ht="15" hidden="false" customHeight="true" outlineLevel="0" collapsed="false">
      <c r="D185" s="3"/>
      <c r="E185" s="3"/>
      <c r="G185" s="3"/>
      <c r="R185" s="3"/>
      <c r="T185" s="3"/>
    </row>
    <row r="186" customFormat="false" ht="15" hidden="false" customHeight="true" outlineLevel="0" collapsed="false">
      <c r="F186" s="3"/>
      <c r="V186" s="3"/>
      <c r="X186" s="3"/>
    </row>
    <row r="187" customFormat="false" ht="15" hidden="false" customHeight="true" outlineLevel="0" collapsed="false">
      <c r="E187" s="3"/>
      <c r="G187" s="3"/>
      <c r="I187" s="3"/>
      <c r="J187" s="3"/>
      <c r="K187" s="3"/>
      <c r="L187" s="3"/>
      <c r="M187" s="3"/>
      <c r="U187" s="3"/>
      <c r="X187" s="3"/>
    </row>
    <row r="188" customFormat="false" ht="15" hidden="false" customHeight="true" outlineLevel="0" collapsed="false">
      <c r="D188" s="3"/>
      <c r="G188" s="3"/>
      <c r="I188" s="3"/>
      <c r="K188" s="3"/>
      <c r="M188" s="3"/>
      <c r="T188" s="3"/>
      <c r="X188" s="3"/>
    </row>
    <row r="189" customFormat="false" ht="15" hidden="false" customHeight="true" outlineLevel="0" collapsed="false">
      <c r="G189" s="3"/>
      <c r="I189" s="3"/>
      <c r="J189" s="3"/>
      <c r="K189" s="3"/>
      <c r="L189" s="3"/>
      <c r="M189" s="3"/>
      <c r="S189" s="3"/>
      <c r="X189" s="3"/>
      <c r="Y189" s="3"/>
      <c r="Z189" s="3"/>
    </row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>
      <c r="A192" s="0" t="s">
        <v>198</v>
      </c>
      <c r="C192" s="3"/>
      <c r="D192" s="3"/>
      <c r="F192" s="3"/>
      <c r="G192" s="3"/>
      <c r="L192" s="3"/>
      <c r="M192" s="3"/>
      <c r="R192" s="3"/>
      <c r="AA192" s="3"/>
      <c r="AB192" s="3"/>
    </row>
    <row r="193" customFormat="false" ht="15" hidden="false" customHeight="true" outlineLevel="0" collapsed="false">
      <c r="A193" s="0" t="s">
        <v>207</v>
      </c>
      <c r="C193" s="3"/>
      <c r="E193" s="3"/>
      <c r="G193" s="3"/>
      <c r="K193" s="3"/>
      <c r="R193" s="3"/>
      <c r="Z193" s="3"/>
    </row>
    <row r="194" customFormat="false" ht="15" hidden="false" customHeight="true" outlineLevel="0" collapsed="false">
      <c r="C194" s="3"/>
      <c r="E194" s="3"/>
      <c r="G194" s="3"/>
      <c r="L194" s="3"/>
      <c r="M194" s="3"/>
      <c r="R194" s="3"/>
      <c r="S194" s="3"/>
      <c r="V194" s="3"/>
      <c r="AA194" s="3"/>
      <c r="AB194" s="3"/>
    </row>
    <row r="195" customFormat="false" ht="15" hidden="false" customHeight="true" outlineLevel="0" collapsed="false">
      <c r="U195" s="3"/>
    </row>
    <row r="196" customFormat="false" ht="15" hidden="false" customHeight="true" outlineLevel="0" collapsed="false">
      <c r="E196" s="3"/>
      <c r="F196" s="3"/>
      <c r="J196" s="3"/>
      <c r="K196" s="3"/>
      <c r="T196" s="3"/>
    </row>
    <row r="197" customFormat="false" ht="15" hidden="false" customHeight="true" outlineLevel="0" collapsed="false">
      <c r="E197" s="3"/>
      <c r="G197" s="3"/>
      <c r="I197" s="3"/>
      <c r="S197" s="3"/>
      <c r="V197" s="3"/>
      <c r="X197" s="3"/>
      <c r="Y197" s="3"/>
      <c r="Z197" s="3"/>
      <c r="AA197" s="3"/>
      <c r="AB197" s="3"/>
    </row>
    <row r="198" customFormat="false" ht="15" hidden="false" customHeight="true" outlineLevel="0" collapsed="false">
      <c r="E198" s="3"/>
      <c r="F198" s="3"/>
      <c r="I198" s="3"/>
      <c r="K198" s="3"/>
      <c r="V198" s="3"/>
      <c r="X198" s="3"/>
      <c r="Z198" s="3"/>
      <c r="AB198" s="3"/>
    </row>
    <row r="199" customFormat="false" ht="15" hidden="false" customHeight="true" outlineLevel="0" collapsed="false">
      <c r="E199" s="3"/>
      <c r="J199" s="3"/>
      <c r="K199" s="3"/>
      <c r="V199" s="3"/>
      <c r="X199" s="3"/>
      <c r="Y199" s="3"/>
      <c r="Z199" s="3"/>
      <c r="AA199" s="3"/>
      <c r="AB199" s="3"/>
    </row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>
      <c r="A202" s="0" t="s">
        <v>198</v>
      </c>
      <c r="D202" s="3"/>
      <c r="E202" s="3"/>
      <c r="L202" s="3"/>
      <c r="M202" s="3"/>
      <c r="R202" s="3"/>
      <c r="AA202" s="3"/>
      <c r="AB202" s="3"/>
    </row>
    <row r="203" customFormat="false" ht="15" hidden="false" customHeight="true" outlineLevel="0" collapsed="false">
      <c r="A203" s="0" t="s">
        <v>208</v>
      </c>
      <c r="C203" s="3"/>
      <c r="K203" s="3"/>
      <c r="R203" s="3"/>
      <c r="T203" s="3"/>
      <c r="Z203" s="3"/>
    </row>
    <row r="204" customFormat="false" ht="15" hidden="false" customHeight="true" outlineLevel="0" collapsed="false">
      <c r="C204" s="3"/>
      <c r="E204" s="3"/>
      <c r="L204" s="3"/>
      <c r="M204" s="3"/>
      <c r="R204" s="3"/>
      <c r="S204" s="3"/>
      <c r="AA204" s="3"/>
      <c r="AB204" s="3"/>
    </row>
    <row r="205" customFormat="false" ht="15" hidden="false" customHeight="true" outlineLevel="0" collapsed="false">
      <c r="D205" s="3"/>
      <c r="E205" s="3"/>
      <c r="G205" s="3"/>
      <c r="R205" s="3"/>
      <c r="T205" s="3"/>
    </row>
    <row r="206" customFormat="false" ht="15" hidden="false" customHeight="true" outlineLevel="0" collapsed="false">
      <c r="F206" s="3"/>
      <c r="V206" s="3"/>
      <c r="X206" s="3"/>
    </row>
    <row r="207" customFormat="false" ht="15" hidden="false" customHeight="true" outlineLevel="0" collapsed="false">
      <c r="E207" s="3"/>
      <c r="G207" s="3"/>
      <c r="I207" s="3"/>
      <c r="J207" s="3"/>
      <c r="K207" s="3"/>
      <c r="L207" s="3"/>
      <c r="M207" s="3"/>
      <c r="U207" s="3"/>
      <c r="X207" s="3"/>
    </row>
    <row r="208" customFormat="false" ht="15" hidden="false" customHeight="true" outlineLevel="0" collapsed="false">
      <c r="D208" s="3"/>
      <c r="G208" s="3"/>
      <c r="I208" s="3"/>
      <c r="K208" s="3"/>
      <c r="M208" s="3"/>
      <c r="T208" s="3"/>
      <c r="X208" s="3"/>
    </row>
    <row r="209" customFormat="false" ht="15" hidden="false" customHeight="true" outlineLevel="0" collapsed="false">
      <c r="G209" s="3"/>
      <c r="I209" s="3"/>
      <c r="J209" s="3"/>
      <c r="K209" s="3"/>
      <c r="L209" s="3"/>
      <c r="M209" s="3"/>
      <c r="S209" s="3"/>
      <c r="X209" s="3"/>
      <c r="Y209" s="3"/>
      <c r="Z209" s="3"/>
    </row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>
      <c r="A212" s="0" t="s">
        <v>199</v>
      </c>
      <c r="C212" s="3"/>
      <c r="D212" s="3"/>
      <c r="F212" s="3"/>
      <c r="G212" s="3"/>
      <c r="K212" s="3"/>
      <c r="L212" s="3"/>
      <c r="M212" s="3"/>
      <c r="R212" s="3"/>
      <c r="Z212" s="3"/>
      <c r="AA212" s="3"/>
      <c r="AB212" s="3"/>
    </row>
    <row r="213" customFormat="false" ht="15" hidden="false" customHeight="true" outlineLevel="0" collapsed="false">
      <c r="A213" s="0" t="s">
        <v>207</v>
      </c>
      <c r="C213" s="3"/>
      <c r="E213" s="3"/>
      <c r="G213" s="3"/>
      <c r="L213" s="3"/>
      <c r="R213" s="3"/>
      <c r="AA213" s="3"/>
    </row>
    <row r="214" customFormat="false" ht="15" hidden="false" customHeight="true" outlineLevel="0" collapsed="false">
      <c r="C214" s="3"/>
      <c r="E214" s="3"/>
      <c r="G214" s="3"/>
      <c r="L214" s="3"/>
      <c r="R214" s="3"/>
      <c r="S214" s="3"/>
      <c r="V214" s="3"/>
      <c r="AA214" s="3"/>
    </row>
    <row r="215" customFormat="false" ht="15" hidden="false" customHeight="true" outlineLevel="0" collapsed="false">
      <c r="U215" s="3"/>
    </row>
    <row r="216" customFormat="false" ht="15" hidden="false" customHeight="true" outlineLevel="0" collapsed="false">
      <c r="E216" s="3"/>
      <c r="F216" s="3"/>
      <c r="J216" s="3"/>
      <c r="K216" s="3"/>
      <c r="T216" s="3"/>
    </row>
    <row r="217" customFormat="false" ht="15" hidden="false" customHeight="true" outlineLevel="0" collapsed="false">
      <c r="E217" s="3"/>
      <c r="G217" s="3"/>
      <c r="I217" s="3"/>
      <c r="S217" s="3"/>
      <c r="V217" s="3"/>
      <c r="X217" s="3"/>
      <c r="Y217" s="3"/>
      <c r="Z217" s="3"/>
      <c r="AA217" s="3"/>
      <c r="AB217" s="3"/>
    </row>
    <row r="218" customFormat="false" ht="15" hidden="false" customHeight="true" outlineLevel="0" collapsed="false">
      <c r="E218" s="3"/>
      <c r="F218" s="3"/>
      <c r="I218" s="3"/>
      <c r="K218" s="3"/>
      <c r="V218" s="3"/>
      <c r="X218" s="3"/>
      <c r="Z218" s="3"/>
      <c r="AB218" s="3"/>
    </row>
    <row r="219" customFormat="false" ht="15" hidden="false" customHeight="true" outlineLevel="0" collapsed="false">
      <c r="E219" s="3"/>
      <c r="J219" s="3"/>
      <c r="K219" s="3"/>
      <c r="V219" s="3"/>
      <c r="X219" s="3"/>
      <c r="Y219" s="3"/>
      <c r="Z219" s="3"/>
      <c r="AA219" s="3"/>
      <c r="AB219" s="3"/>
    </row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>
      <c r="A222" s="0" t="s">
        <v>199</v>
      </c>
      <c r="D222" s="3"/>
      <c r="E222" s="3"/>
      <c r="K222" s="3"/>
      <c r="L222" s="3"/>
      <c r="M222" s="3"/>
      <c r="R222" s="3"/>
      <c r="Z222" s="3"/>
      <c r="AA222" s="3"/>
      <c r="AB222" s="3"/>
    </row>
    <row r="223" customFormat="false" ht="15" hidden="false" customHeight="true" outlineLevel="0" collapsed="false">
      <c r="A223" s="0" t="s">
        <v>208</v>
      </c>
      <c r="C223" s="3"/>
      <c r="L223" s="3"/>
      <c r="R223" s="3"/>
      <c r="T223" s="3"/>
      <c r="AA223" s="3"/>
    </row>
    <row r="224" customFormat="false" ht="15" hidden="false" customHeight="true" outlineLevel="0" collapsed="false">
      <c r="C224" s="3"/>
      <c r="E224" s="3"/>
      <c r="L224" s="3"/>
      <c r="R224" s="3"/>
      <c r="S224" s="3"/>
      <c r="AA224" s="3"/>
    </row>
    <row r="225" customFormat="false" ht="15" hidden="false" customHeight="true" outlineLevel="0" collapsed="false">
      <c r="D225" s="3"/>
      <c r="E225" s="3"/>
      <c r="G225" s="3"/>
      <c r="R225" s="3"/>
      <c r="T225" s="3"/>
    </row>
    <row r="226" customFormat="false" ht="15" hidden="false" customHeight="true" outlineLevel="0" collapsed="false">
      <c r="F226" s="3"/>
      <c r="V226" s="3"/>
      <c r="X226" s="3"/>
    </row>
    <row r="227" customFormat="false" ht="15" hidden="false" customHeight="true" outlineLevel="0" collapsed="false">
      <c r="E227" s="3"/>
      <c r="G227" s="3"/>
      <c r="I227" s="3"/>
      <c r="J227" s="3"/>
      <c r="K227" s="3"/>
      <c r="L227" s="3"/>
      <c r="M227" s="3"/>
      <c r="U227" s="3"/>
      <c r="X227" s="3"/>
    </row>
    <row r="228" customFormat="false" ht="15" hidden="false" customHeight="true" outlineLevel="0" collapsed="false">
      <c r="D228" s="3"/>
      <c r="G228" s="3"/>
      <c r="I228" s="3"/>
      <c r="K228" s="3"/>
      <c r="M228" s="3"/>
      <c r="T228" s="3"/>
      <c r="X228" s="3"/>
    </row>
    <row r="229" customFormat="false" ht="15" hidden="false" customHeight="true" outlineLevel="0" collapsed="false">
      <c r="G229" s="3"/>
      <c r="I229" s="3"/>
      <c r="J229" s="3"/>
      <c r="K229" s="3"/>
      <c r="L229" s="3"/>
      <c r="M229" s="3"/>
      <c r="S229" s="3"/>
      <c r="X229" s="3"/>
      <c r="Y229" s="3"/>
      <c r="Z229" s="3"/>
    </row>
    <row r="230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>
      <c r="A232" s="0" t="s">
        <v>196</v>
      </c>
      <c r="C232" s="3"/>
      <c r="F232" s="3"/>
      <c r="J232" s="3"/>
      <c r="K232" s="3"/>
      <c r="L232" s="3"/>
      <c r="R232" s="3"/>
      <c r="U232" s="3"/>
      <c r="Y232" s="3"/>
      <c r="Z232" s="3"/>
      <c r="AA232" s="3"/>
    </row>
    <row r="233" customFormat="false" ht="15" hidden="false" customHeight="true" outlineLevel="0" collapsed="false">
      <c r="A233" s="0" t="s">
        <v>209</v>
      </c>
      <c r="C233" s="3"/>
      <c r="F233" s="3"/>
      <c r="I233" s="3"/>
      <c r="R233" s="3"/>
      <c r="U233" s="3"/>
      <c r="X233" s="3"/>
    </row>
    <row r="234" customFormat="false" ht="15" hidden="false" customHeight="true" outlineLevel="0" collapsed="false">
      <c r="C234" s="3"/>
      <c r="F234" s="3"/>
      <c r="J234" s="3"/>
      <c r="K234" s="3"/>
      <c r="R234" s="3"/>
      <c r="U234" s="3"/>
      <c r="Y234" s="3"/>
      <c r="Z234" s="3"/>
    </row>
    <row r="235" customFormat="false" ht="15" hidden="false" customHeight="true" outlineLevel="0" collapsed="false">
      <c r="C235" s="3"/>
      <c r="D235" s="3"/>
      <c r="E235" s="3"/>
      <c r="F235" s="3"/>
      <c r="L235" s="3"/>
      <c r="R235" s="3"/>
      <c r="S235" s="3"/>
      <c r="T235" s="3"/>
      <c r="U235" s="3"/>
      <c r="AA235" s="3"/>
    </row>
    <row r="236" customFormat="false" ht="15" hidden="false" customHeight="true" outlineLevel="0" collapsed="false">
      <c r="C236" s="3"/>
      <c r="I236" s="3"/>
      <c r="J236" s="3"/>
      <c r="K236" s="3"/>
      <c r="R236" s="3"/>
      <c r="X236" s="3"/>
      <c r="Y236" s="3"/>
      <c r="Z236" s="3"/>
    </row>
    <row r="237" customFormat="false" ht="15" hidden="false" customHeight="true" outlineLevel="0" collapsed="false">
      <c r="C237" s="3"/>
      <c r="E237" s="3"/>
      <c r="F237" s="3"/>
      <c r="G237" s="3"/>
      <c r="R237" s="3"/>
      <c r="T237" s="3"/>
      <c r="U237" s="3"/>
      <c r="V237" s="3"/>
    </row>
    <row r="238" customFormat="false" ht="15" hidden="false" customHeight="true" outlineLevel="0" collapsed="false">
      <c r="F238" s="3"/>
      <c r="U238" s="3"/>
    </row>
    <row r="239" customFormat="false" ht="15" hidden="false" customHeight="true" outlineLevel="0" collapsed="false">
      <c r="E239" s="3"/>
      <c r="F239" s="3"/>
      <c r="G239" s="3"/>
      <c r="T239" s="3"/>
      <c r="U239" s="3"/>
      <c r="V239" s="3"/>
    </row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>
      <c r="A242" s="0" t="s">
        <v>198</v>
      </c>
      <c r="C242" s="3"/>
      <c r="F242" s="3"/>
      <c r="J242" s="3"/>
      <c r="K242" s="3"/>
      <c r="L242" s="3"/>
      <c r="R242" s="3"/>
      <c r="U242" s="3"/>
      <c r="Y242" s="3"/>
      <c r="Z242" s="3"/>
      <c r="AA242" s="3"/>
    </row>
    <row r="243" customFormat="false" ht="15" hidden="false" customHeight="true" outlineLevel="0" collapsed="false">
      <c r="A243" s="0" t="s">
        <v>209</v>
      </c>
      <c r="C243" s="3"/>
      <c r="F243" s="3"/>
      <c r="I243" s="3"/>
      <c r="R243" s="3"/>
      <c r="U243" s="3"/>
      <c r="X243" s="3"/>
    </row>
    <row r="244" customFormat="false" ht="15" hidden="false" customHeight="true" outlineLevel="0" collapsed="false">
      <c r="C244" s="3"/>
      <c r="F244" s="3"/>
      <c r="J244" s="3"/>
      <c r="K244" s="3"/>
      <c r="R244" s="3"/>
      <c r="U244" s="3"/>
      <c r="Y244" s="3"/>
      <c r="Z244" s="3"/>
    </row>
    <row r="245" customFormat="false" ht="15" hidden="false" customHeight="true" outlineLevel="0" collapsed="false">
      <c r="C245" s="3"/>
      <c r="D245" s="3"/>
      <c r="E245" s="3"/>
      <c r="F245" s="3"/>
      <c r="L245" s="3"/>
      <c r="R245" s="3"/>
      <c r="S245" s="3"/>
      <c r="T245" s="3"/>
      <c r="U245" s="3"/>
      <c r="AA245" s="3"/>
    </row>
    <row r="246" customFormat="false" ht="15" hidden="false" customHeight="true" outlineLevel="0" collapsed="false">
      <c r="C246" s="3"/>
      <c r="I246" s="3"/>
      <c r="J246" s="3"/>
      <c r="K246" s="3"/>
      <c r="R246" s="3"/>
      <c r="X246" s="3"/>
      <c r="Y246" s="3"/>
      <c r="Z246" s="3"/>
    </row>
    <row r="247" customFormat="false" ht="15" hidden="false" customHeight="true" outlineLevel="0" collapsed="false">
      <c r="C247" s="3"/>
      <c r="F247" s="3"/>
      <c r="G247" s="3"/>
      <c r="R247" s="3"/>
      <c r="U247" s="3"/>
      <c r="V247" s="3"/>
    </row>
    <row r="248" customFormat="false" ht="15" hidden="false" customHeight="true" outlineLevel="0" collapsed="false">
      <c r="E248" s="3"/>
      <c r="T248" s="3"/>
    </row>
    <row r="249" customFormat="false" ht="15" hidden="false" customHeight="true" outlineLevel="0" collapsed="false">
      <c r="F249" s="3"/>
      <c r="G249" s="3"/>
      <c r="U249" s="3"/>
      <c r="V249" s="3"/>
    </row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>
      <c r="A252" s="0" t="s">
        <v>199</v>
      </c>
      <c r="C252" s="3"/>
      <c r="F252" s="3"/>
      <c r="J252" s="3"/>
      <c r="K252" s="3"/>
      <c r="L252" s="3"/>
      <c r="R252" s="3"/>
      <c r="U252" s="3"/>
      <c r="Y252" s="3"/>
      <c r="Z252" s="3"/>
      <c r="AA252" s="3"/>
    </row>
    <row r="253" customFormat="false" ht="15" hidden="false" customHeight="true" outlineLevel="0" collapsed="false">
      <c r="A253" s="0" t="s">
        <v>209</v>
      </c>
      <c r="C253" s="3"/>
      <c r="F253" s="3"/>
      <c r="I253" s="3"/>
      <c r="R253" s="3"/>
      <c r="U253" s="3"/>
      <c r="X253" s="3"/>
    </row>
    <row r="254" customFormat="false" ht="15" hidden="false" customHeight="true" outlineLevel="0" collapsed="false">
      <c r="C254" s="3"/>
      <c r="F254" s="3"/>
      <c r="J254" s="3"/>
      <c r="K254" s="3"/>
      <c r="R254" s="3"/>
      <c r="U254" s="3"/>
      <c r="Y254" s="3"/>
      <c r="Z254" s="3"/>
    </row>
    <row r="255" customFormat="false" ht="15" hidden="false" customHeight="true" outlineLevel="0" collapsed="false">
      <c r="C255" s="3"/>
      <c r="D255" s="3"/>
      <c r="E255" s="3"/>
      <c r="F255" s="3"/>
      <c r="L255" s="3"/>
      <c r="R255" s="3"/>
      <c r="S255" s="3"/>
      <c r="T255" s="3"/>
      <c r="U255" s="3"/>
      <c r="AA255" s="3"/>
    </row>
    <row r="256" customFormat="false" ht="15" hidden="false" customHeight="true" outlineLevel="0" collapsed="false">
      <c r="C256" s="3"/>
      <c r="I256" s="3"/>
      <c r="J256" s="3"/>
      <c r="K256" s="3"/>
      <c r="R256" s="3"/>
      <c r="X256" s="3"/>
      <c r="Y256" s="3"/>
      <c r="Z256" s="3"/>
    </row>
    <row r="257" customFormat="false" ht="15" hidden="false" customHeight="true" outlineLevel="0" collapsed="false">
      <c r="C257" s="3"/>
      <c r="E257" s="3"/>
      <c r="F257" s="3"/>
      <c r="G257" s="3"/>
      <c r="R257" s="3"/>
      <c r="T257" s="3"/>
      <c r="U257" s="3"/>
      <c r="V257" s="3"/>
    </row>
    <row r="258" customFormat="false" ht="15" hidden="false" customHeight="true" outlineLevel="0" collapsed="false">
      <c r="F258" s="3"/>
      <c r="U258" s="3"/>
    </row>
    <row r="259" customFormat="false" ht="15" hidden="false" customHeight="true" outlineLevel="0" collapsed="false">
      <c r="F259" s="3"/>
      <c r="U259" s="3"/>
    </row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>
      <c r="A262" s="0" t="s">
        <v>196</v>
      </c>
      <c r="K262" s="3"/>
      <c r="L262" s="3"/>
      <c r="M262" s="3"/>
      <c r="Z262" s="3"/>
      <c r="AA262" s="3"/>
      <c r="AB262" s="3"/>
    </row>
    <row r="263" customFormat="false" ht="15" hidden="false" customHeight="true" outlineLevel="0" collapsed="false">
      <c r="A263" s="0" t="s">
        <v>210</v>
      </c>
      <c r="L263" s="3"/>
      <c r="AA263" s="3"/>
    </row>
    <row r="264" customFormat="false" ht="15" hidden="false" customHeight="true" outlineLevel="0" collapsed="false">
      <c r="K264" s="3"/>
      <c r="L264" s="3"/>
      <c r="M264" s="3"/>
      <c r="Z264" s="3"/>
      <c r="AA264" s="3"/>
      <c r="AB264" s="3"/>
    </row>
    <row r="265" customFormat="false" ht="15" hidden="false" customHeight="true" outlineLevel="0" collapsed="false"/>
    <row r="266" customFormat="false" ht="15" hidden="false" customHeight="true" outlineLevel="0" collapsed="false">
      <c r="F266" s="3"/>
      <c r="G266" s="3"/>
      <c r="J266" s="3"/>
      <c r="U266" s="3"/>
      <c r="V266" s="3"/>
      <c r="Y266" s="3"/>
    </row>
    <row r="267" customFormat="false" ht="15" hidden="false" customHeight="true" outlineLevel="0" collapsed="false">
      <c r="E267" s="3"/>
      <c r="I267" s="3"/>
      <c r="J267" s="3"/>
      <c r="K267" s="3"/>
      <c r="T267" s="3"/>
      <c r="X267" s="3"/>
      <c r="Y267" s="3"/>
      <c r="Z267" s="3"/>
    </row>
    <row r="268" customFormat="false" ht="15" hidden="false" customHeight="true" outlineLevel="0" collapsed="false">
      <c r="E268" s="3"/>
      <c r="J268" s="3"/>
      <c r="T268" s="3"/>
      <c r="Y268" s="3"/>
    </row>
    <row r="269" customFormat="false" ht="15" hidden="false" customHeight="true" outlineLevel="0" collapsed="false">
      <c r="F269" s="3"/>
      <c r="G269" s="3"/>
      <c r="J269" s="3"/>
      <c r="U269" s="3"/>
      <c r="V269" s="3"/>
      <c r="Y269" s="3"/>
    </row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>
      <c r="A272" s="0" t="s">
        <v>198</v>
      </c>
      <c r="L272" s="3"/>
      <c r="M272" s="3"/>
      <c r="AA272" s="3"/>
      <c r="AB272" s="3"/>
    </row>
    <row r="273" customFormat="false" ht="15" hidden="false" customHeight="true" outlineLevel="0" collapsed="false">
      <c r="A273" s="0" t="s">
        <v>210</v>
      </c>
      <c r="K273" s="3"/>
      <c r="Z273" s="3"/>
    </row>
    <row r="274" customFormat="false" ht="15" hidden="false" customHeight="true" outlineLevel="0" collapsed="false">
      <c r="L274" s="3"/>
      <c r="M274" s="3"/>
      <c r="AA274" s="3"/>
      <c r="AB274" s="3"/>
    </row>
    <row r="275" customFormat="false" ht="15" hidden="false" customHeight="true" outlineLevel="0" collapsed="false"/>
    <row r="276" customFormat="false" ht="15" hidden="false" customHeight="true" outlineLevel="0" collapsed="false">
      <c r="F276" s="3"/>
      <c r="G276" s="3"/>
      <c r="J276" s="3"/>
      <c r="U276" s="3"/>
      <c r="V276" s="3"/>
      <c r="Y276" s="3"/>
    </row>
    <row r="277" customFormat="false" ht="15" hidden="false" customHeight="true" outlineLevel="0" collapsed="false">
      <c r="E277" s="3"/>
      <c r="I277" s="3"/>
      <c r="J277" s="3"/>
      <c r="K277" s="3"/>
      <c r="T277" s="3"/>
      <c r="X277" s="3"/>
      <c r="Y277" s="3"/>
      <c r="Z277" s="3"/>
    </row>
    <row r="278" customFormat="false" ht="15" hidden="false" customHeight="true" outlineLevel="0" collapsed="false">
      <c r="E278" s="3"/>
      <c r="J278" s="3"/>
      <c r="T278" s="3"/>
      <c r="Y278" s="3"/>
    </row>
    <row r="279" customFormat="false" ht="15" hidden="false" customHeight="true" outlineLevel="0" collapsed="false">
      <c r="F279" s="3"/>
      <c r="G279" s="3"/>
      <c r="J279" s="3"/>
      <c r="U279" s="3"/>
      <c r="V279" s="3"/>
      <c r="Y279" s="3"/>
    </row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>
      <c r="A282" s="0" t="s">
        <v>199</v>
      </c>
      <c r="K282" s="3"/>
      <c r="L282" s="3"/>
      <c r="M282" s="3"/>
      <c r="Z282" s="3"/>
      <c r="AA282" s="3"/>
      <c r="AB282" s="3"/>
    </row>
    <row r="283" customFormat="false" ht="15" hidden="false" customHeight="true" outlineLevel="0" collapsed="false">
      <c r="A283" s="0" t="s">
        <v>210</v>
      </c>
      <c r="L283" s="3"/>
      <c r="AA283" s="3"/>
    </row>
    <row r="284" customFormat="false" ht="15" hidden="false" customHeight="true" outlineLevel="0" collapsed="false">
      <c r="L284" s="3"/>
      <c r="AA284" s="3"/>
    </row>
    <row r="285" customFormat="false" ht="15" hidden="false" customHeight="true" outlineLevel="0" collapsed="false"/>
    <row r="286" customFormat="false" ht="15" hidden="false" customHeight="true" outlineLevel="0" collapsed="false">
      <c r="F286" s="3"/>
      <c r="G286" s="3"/>
      <c r="J286" s="3"/>
      <c r="U286" s="3"/>
      <c r="V286" s="3"/>
      <c r="Y286" s="3"/>
    </row>
    <row r="287" customFormat="false" ht="15" hidden="false" customHeight="true" outlineLevel="0" collapsed="false">
      <c r="E287" s="3"/>
      <c r="I287" s="3"/>
      <c r="J287" s="3"/>
      <c r="K287" s="3"/>
      <c r="T287" s="3"/>
      <c r="X287" s="3"/>
      <c r="Y287" s="3"/>
      <c r="Z287" s="3"/>
    </row>
    <row r="288" customFormat="false" ht="15" hidden="false" customHeight="true" outlineLevel="0" collapsed="false">
      <c r="E288" s="3"/>
      <c r="J288" s="3"/>
      <c r="T288" s="3"/>
      <c r="Y288" s="3"/>
    </row>
    <row r="289" customFormat="false" ht="15" hidden="false" customHeight="true" outlineLevel="0" collapsed="false">
      <c r="F289" s="3"/>
      <c r="G289" s="3"/>
      <c r="J289" s="3"/>
      <c r="U289" s="3"/>
      <c r="V289" s="3"/>
      <c r="Y289" s="3"/>
    </row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>
      <c r="A292" s="0" t="s">
        <v>196</v>
      </c>
      <c r="D292" s="3"/>
      <c r="E292" s="3"/>
      <c r="K292" s="3"/>
      <c r="L292" s="3"/>
      <c r="M292" s="3"/>
      <c r="S292" s="3"/>
      <c r="T292" s="3"/>
      <c r="Z292" s="3"/>
      <c r="AA292" s="3"/>
      <c r="AB292" s="3"/>
    </row>
    <row r="293" customFormat="false" ht="15" hidden="false" customHeight="true" outlineLevel="0" collapsed="false">
      <c r="A293" s="0" t="s">
        <v>94</v>
      </c>
      <c r="C293" s="3"/>
      <c r="L293" s="3"/>
      <c r="R293" s="3"/>
      <c r="AA293" s="3"/>
    </row>
    <row r="294" customFormat="false" ht="15" hidden="false" customHeight="true" outlineLevel="0" collapsed="false">
      <c r="C294" s="3"/>
      <c r="G294" s="3"/>
      <c r="K294" s="3"/>
      <c r="L294" s="3"/>
      <c r="M294" s="3"/>
      <c r="R294" s="3"/>
      <c r="V294" s="3"/>
      <c r="Z294" s="3"/>
      <c r="AA294" s="3"/>
      <c r="AB294" s="3"/>
    </row>
    <row r="295" customFormat="false" ht="15" hidden="false" customHeight="true" outlineLevel="0" collapsed="false">
      <c r="C295" s="3"/>
      <c r="F295" s="3"/>
      <c r="R295" s="3"/>
      <c r="U295" s="3"/>
    </row>
    <row r="296" customFormat="false" ht="15" hidden="false" customHeight="true" outlineLevel="0" collapsed="false">
      <c r="E296" s="3"/>
      <c r="T296" s="3"/>
    </row>
    <row r="297" customFormat="false" ht="15" hidden="false" customHeight="true" outlineLevel="0" collapsed="false">
      <c r="D297" s="3"/>
      <c r="I297" s="3"/>
      <c r="J297" s="3"/>
      <c r="L297" s="3"/>
      <c r="M297" s="3"/>
      <c r="S297" s="3"/>
      <c r="X297" s="3"/>
      <c r="Y297" s="3"/>
      <c r="AA297" s="3"/>
      <c r="AB297" s="3"/>
    </row>
    <row r="298" customFormat="false" ht="15" hidden="false" customHeight="true" outlineLevel="0" collapsed="false">
      <c r="I298" s="3"/>
      <c r="K298" s="3"/>
      <c r="M298" s="3"/>
      <c r="X298" s="3"/>
      <c r="Z298" s="3"/>
      <c r="AB298" s="3"/>
    </row>
    <row r="299" customFormat="false" ht="15" hidden="false" customHeight="true" outlineLevel="0" collapsed="false">
      <c r="I299" s="3"/>
      <c r="K299" s="3"/>
      <c r="M299" s="3"/>
      <c r="X299" s="3"/>
      <c r="Z299" s="3"/>
      <c r="AB299" s="3"/>
    </row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>
      <c r="A302" s="0" t="s">
        <v>198</v>
      </c>
      <c r="D302" s="3"/>
      <c r="E302" s="3"/>
      <c r="L302" s="3"/>
      <c r="M302" s="3"/>
      <c r="S302" s="3"/>
      <c r="T302" s="3"/>
      <c r="AA302" s="3"/>
      <c r="AB302" s="3"/>
    </row>
    <row r="303" customFormat="false" ht="15" hidden="false" customHeight="true" outlineLevel="0" collapsed="false">
      <c r="A303" s="0" t="s">
        <v>94</v>
      </c>
      <c r="C303" s="3"/>
      <c r="K303" s="3"/>
      <c r="R303" s="3"/>
      <c r="Z303" s="3"/>
    </row>
    <row r="304" customFormat="false" ht="15" hidden="false" customHeight="true" outlineLevel="0" collapsed="false">
      <c r="C304" s="3"/>
      <c r="G304" s="3"/>
      <c r="L304" s="3"/>
      <c r="M304" s="3"/>
      <c r="R304" s="3"/>
      <c r="V304" s="3"/>
      <c r="AA304" s="3"/>
      <c r="AB304" s="3"/>
    </row>
    <row r="305" customFormat="false" ht="15" hidden="false" customHeight="true" outlineLevel="0" collapsed="false">
      <c r="C305" s="3"/>
      <c r="F305" s="3"/>
      <c r="R305" s="3"/>
      <c r="U305" s="3"/>
    </row>
    <row r="306" customFormat="false" ht="15" hidden="false" customHeight="true" outlineLevel="0" collapsed="false">
      <c r="E306" s="3"/>
      <c r="T306" s="3"/>
    </row>
    <row r="307" customFormat="false" ht="15" hidden="false" customHeight="true" outlineLevel="0" collapsed="false">
      <c r="D307" s="3"/>
      <c r="I307" s="3"/>
      <c r="J307" s="3"/>
      <c r="L307" s="3"/>
      <c r="M307" s="3"/>
      <c r="S307" s="3"/>
      <c r="X307" s="3"/>
      <c r="Y307" s="3"/>
      <c r="AA307" s="3"/>
      <c r="AB307" s="3"/>
    </row>
    <row r="308" customFormat="false" ht="15" hidden="false" customHeight="true" outlineLevel="0" collapsed="false">
      <c r="I308" s="3"/>
      <c r="K308" s="3"/>
      <c r="M308" s="3"/>
      <c r="X308" s="3"/>
      <c r="Z308" s="3"/>
      <c r="AB308" s="3"/>
    </row>
    <row r="309" customFormat="false" ht="15" hidden="false" customHeight="true" outlineLevel="0" collapsed="false">
      <c r="I309" s="3"/>
      <c r="K309" s="3"/>
      <c r="M309" s="3"/>
      <c r="X309" s="3"/>
      <c r="Z309" s="3"/>
      <c r="AB309" s="3"/>
    </row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>
      <c r="A312" s="0" t="s">
        <v>199</v>
      </c>
      <c r="D312" s="3"/>
      <c r="E312" s="3"/>
      <c r="K312" s="3"/>
      <c r="L312" s="3"/>
      <c r="M312" s="3"/>
      <c r="S312" s="3"/>
      <c r="T312" s="3"/>
      <c r="Z312" s="3"/>
      <c r="AA312" s="3"/>
      <c r="AB312" s="3"/>
    </row>
    <row r="313" customFormat="false" ht="15" hidden="false" customHeight="true" outlineLevel="0" collapsed="false">
      <c r="A313" s="0" t="s">
        <v>94</v>
      </c>
      <c r="C313" s="3"/>
      <c r="L313" s="3"/>
      <c r="R313" s="3"/>
      <c r="AA313" s="3"/>
    </row>
    <row r="314" customFormat="false" ht="15" hidden="false" customHeight="true" outlineLevel="0" collapsed="false">
      <c r="C314" s="3"/>
      <c r="G314" s="3"/>
      <c r="L314" s="3"/>
      <c r="R314" s="3"/>
      <c r="V314" s="3"/>
      <c r="AA314" s="3"/>
    </row>
    <row r="315" customFormat="false" ht="15" hidden="false" customHeight="true" outlineLevel="0" collapsed="false">
      <c r="C315" s="3"/>
      <c r="F315" s="3"/>
      <c r="R315" s="3"/>
      <c r="U315" s="3"/>
    </row>
    <row r="316" customFormat="false" ht="15" hidden="false" customHeight="true" outlineLevel="0" collapsed="false">
      <c r="E316" s="3"/>
      <c r="T316" s="3"/>
    </row>
    <row r="317" customFormat="false" ht="15" hidden="false" customHeight="true" outlineLevel="0" collapsed="false">
      <c r="D317" s="3"/>
      <c r="I317" s="3"/>
      <c r="J317" s="3"/>
      <c r="L317" s="3"/>
      <c r="M317" s="3"/>
      <c r="S317" s="3"/>
      <c r="X317" s="3"/>
      <c r="Y317" s="3"/>
      <c r="AA317" s="3"/>
      <c r="AB317" s="3"/>
    </row>
    <row r="318" customFormat="false" ht="15" hidden="false" customHeight="true" outlineLevel="0" collapsed="false">
      <c r="I318" s="3"/>
      <c r="K318" s="3"/>
      <c r="M318" s="3"/>
      <c r="X318" s="3"/>
      <c r="Z318" s="3"/>
      <c r="AB318" s="3"/>
    </row>
    <row r="319" customFormat="false" ht="15" hidden="false" customHeight="true" outlineLevel="0" collapsed="false">
      <c r="I319" s="3"/>
      <c r="K319" s="3"/>
      <c r="M319" s="3"/>
      <c r="X319" s="3"/>
      <c r="Z319" s="3"/>
      <c r="AB319" s="3"/>
    </row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>
      <c r="A322" s="0" t="s">
        <v>211</v>
      </c>
      <c r="C322" s="3"/>
      <c r="G322" s="3"/>
    </row>
    <row r="323" customFormat="false" ht="15" hidden="false" customHeight="true" outlineLevel="0" collapsed="false">
      <c r="C323" s="3"/>
      <c r="G323" s="3"/>
    </row>
    <row r="324" customFormat="false" ht="15" hidden="false" customHeight="true" outlineLevel="0" collapsed="false">
      <c r="C324" s="3"/>
      <c r="G324" s="3"/>
    </row>
    <row r="325" customFormat="false" ht="15" hidden="false" customHeight="true" outlineLevel="0" collapsed="false">
      <c r="D325" s="3"/>
      <c r="F325" s="3"/>
    </row>
    <row r="326" customFormat="false" ht="15" hidden="false" customHeight="true" outlineLevel="0" collapsed="false">
      <c r="E326" s="3"/>
      <c r="I326" s="3"/>
      <c r="M326" s="3"/>
    </row>
    <row r="327" customFormat="false" ht="15" hidden="false" customHeight="true" outlineLevel="0" collapsed="false">
      <c r="I327" s="3"/>
      <c r="J327" s="3"/>
      <c r="L327" s="3"/>
    </row>
    <row r="328" customFormat="false" ht="15" hidden="false" customHeight="true" outlineLevel="0" collapsed="false">
      <c r="I328" s="3"/>
      <c r="J328" s="3"/>
      <c r="L328" s="3"/>
    </row>
    <row r="329" customFormat="false" ht="15" hidden="false" customHeight="true" outlineLevel="0" collapsed="false">
      <c r="I329" s="3"/>
      <c r="M329" s="3"/>
    </row>
    <row r="330" customFormat="false" ht="15" hidden="false" customHeight="true" outlineLevel="0" collapsed="false"/>
    <row r="331" customFormat="false" ht="15" hidden="false" customHeight="true" outlineLevel="0" collapsed="false"/>
    <row r="332" customFormat="false" ht="15" hidden="false" customHeight="true" outlineLevel="0" collapsed="false">
      <c r="A332" s="0" t="s">
        <v>212</v>
      </c>
      <c r="D332" s="3"/>
      <c r="E332" s="3"/>
      <c r="F332" s="3"/>
      <c r="J332" s="3"/>
      <c r="M332" s="3"/>
      <c r="X332" s="3"/>
      <c r="Y332" s="3"/>
    </row>
    <row r="333" customFormat="false" ht="15" hidden="false" customHeight="true" outlineLevel="0" collapsed="false">
      <c r="D333" s="3"/>
      <c r="G333" s="3"/>
      <c r="I333" s="3"/>
      <c r="K333" s="3"/>
      <c r="M333" s="3"/>
      <c r="X333" s="3"/>
      <c r="Z333" s="3"/>
    </row>
    <row r="334" customFormat="false" ht="15" hidden="false" customHeight="true" outlineLevel="0" collapsed="false">
      <c r="D334" s="3"/>
      <c r="G334" s="3"/>
      <c r="I334" s="3"/>
      <c r="M334" s="3"/>
      <c r="S334" s="3"/>
      <c r="X334" s="3"/>
      <c r="Z334" s="3"/>
    </row>
    <row r="335" customFormat="false" ht="15" hidden="false" customHeight="true" outlineLevel="0" collapsed="false">
      <c r="D335" s="3"/>
      <c r="E335" s="3"/>
      <c r="F335" s="3"/>
      <c r="J335" s="3"/>
      <c r="M335" s="3"/>
      <c r="S335" s="3"/>
      <c r="X335" s="3"/>
      <c r="Y335" s="3"/>
    </row>
    <row r="336" customFormat="false" ht="15" hidden="false" customHeight="true" outlineLevel="0" collapsed="false">
      <c r="D336" s="3"/>
      <c r="K336" s="3"/>
      <c r="M336" s="3"/>
      <c r="S336" s="3"/>
      <c r="U336" s="3"/>
      <c r="X336" s="3"/>
      <c r="AA336" s="3"/>
    </row>
    <row r="337" customFormat="false" ht="15" hidden="false" customHeight="true" outlineLevel="0" collapsed="false">
      <c r="D337" s="3"/>
      <c r="I337" s="3"/>
      <c r="K337" s="3"/>
      <c r="M337" s="3"/>
      <c r="S337" s="3"/>
      <c r="T337" s="3"/>
      <c r="X337" s="3"/>
      <c r="Z337" s="3"/>
      <c r="AB337" s="3"/>
    </row>
    <row r="338" customFormat="false" ht="15" hidden="false" customHeight="true" outlineLevel="0" collapsed="false">
      <c r="D338" s="3"/>
      <c r="J338" s="3"/>
      <c r="M338" s="3"/>
      <c r="S338" s="3"/>
      <c r="U338" s="3"/>
      <c r="X338" s="3"/>
      <c r="AA338" s="3"/>
      <c r="AB338" s="3"/>
    </row>
    <row r="339" customFormat="false" ht="15" hidden="false" customHeight="true" outlineLevel="0" collapsed="false"/>
    <row r="340" customFormat="false" ht="15" hidden="false" customHeight="true" outlineLevel="0" collapsed="false">
      <c r="A340" s="0" t="s">
        <v>213</v>
      </c>
      <c r="D340" s="3"/>
      <c r="G340" s="3"/>
      <c r="X340" s="3"/>
      <c r="AB340" s="3"/>
    </row>
    <row r="341" customFormat="false" ht="15" hidden="false" customHeight="true" outlineLevel="0" collapsed="false">
      <c r="D341" s="3"/>
      <c r="G341" s="3"/>
      <c r="X341" s="3"/>
      <c r="AB341" s="3"/>
    </row>
    <row r="342" customFormat="false" ht="15" hidden="false" customHeight="true" outlineLevel="0" collapsed="false">
      <c r="D342" s="3"/>
      <c r="G342" s="3"/>
      <c r="R342" s="3"/>
      <c r="X342" s="3"/>
      <c r="Z342" s="3"/>
      <c r="AB342" s="3"/>
    </row>
    <row r="343" customFormat="false" ht="15" hidden="false" customHeight="true" outlineLevel="0" collapsed="false">
      <c r="D343" s="3"/>
      <c r="E343" s="3"/>
      <c r="F343" s="3"/>
      <c r="G343" s="3"/>
      <c r="I343" s="3"/>
      <c r="J343" s="3"/>
      <c r="R343" s="3"/>
      <c r="X343" s="3"/>
      <c r="Z343" s="3"/>
      <c r="AB343" s="3"/>
    </row>
    <row r="344" customFormat="false" ht="15" hidden="false" customHeight="true" outlineLevel="0" collapsed="false">
      <c r="D344" s="3"/>
      <c r="G344" s="3"/>
      <c r="I344" s="3"/>
      <c r="K344" s="3"/>
      <c r="R344" s="3"/>
      <c r="T344" s="3"/>
      <c r="X344" s="3"/>
      <c r="Z344" s="3"/>
      <c r="AB344" s="3"/>
    </row>
    <row r="345" customFormat="false" ht="15" hidden="false" customHeight="true" outlineLevel="0" collapsed="false">
      <c r="D345" s="3"/>
      <c r="G345" s="3"/>
      <c r="I345" s="3"/>
      <c r="J345" s="3"/>
      <c r="R345" s="3"/>
      <c r="S345" s="3"/>
      <c r="Y345" s="3"/>
      <c r="AA345" s="3"/>
    </row>
    <row r="346" customFormat="false" ht="15" hidden="false" customHeight="true" outlineLevel="0" collapsed="false">
      <c r="D346" s="3"/>
      <c r="G346" s="3"/>
      <c r="I346" s="3"/>
      <c r="R346" s="3"/>
      <c r="T346" s="3"/>
      <c r="Y346" s="3"/>
      <c r="AA346" s="3"/>
    </row>
    <row r="347" customFormat="false" ht="15" hidden="false" customHeight="true" outlineLevel="0" collapsed="false">
      <c r="I34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Z3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3" activeCellId="0" sqref="B13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2.71"/>
    <col collapsed="false" customWidth="true" hidden="false" outlineLevel="0" max="3" min="3" style="0" width="13.24"/>
    <col collapsed="false" customWidth="true" hidden="false" outlineLevel="0" max="4" min="4" style="0" width="5.36"/>
    <col collapsed="false" customWidth="true" hidden="false" outlineLevel="0" max="19" min="5" style="0" width="5.41"/>
    <col collapsed="false" customWidth="false" hidden="false" outlineLevel="0" max="1024" min="65" style="4" width="11.61"/>
  </cols>
  <sheetData>
    <row r="3" customFormat="false" ht="13.8" hidden="false" customHeight="false" outlineLevel="0" collapsed="false">
      <c r="A3" s="5" t="s">
        <v>15</v>
      </c>
      <c r="B3" s="0" t="n">
        <v>133262651</v>
      </c>
      <c r="C3" s="6" t="s">
        <v>16</v>
      </c>
    </row>
    <row r="4" customFormat="false" ht="13.8" hidden="false" customHeight="false" outlineLevel="0" collapsed="false">
      <c r="A4" s="5" t="s">
        <v>17</v>
      </c>
      <c r="B4" s="0" t="n">
        <v>6</v>
      </c>
      <c r="C4" s="0" t="s">
        <v>18</v>
      </c>
    </row>
    <row r="5" customFormat="false" ht="13.8" hidden="false" customHeight="false" outlineLevel="0" collapsed="false">
      <c r="A5" s="5" t="s">
        <v>19</v>
      </c>
      <c r="B5" s="0" t="n">
        <v>550</v>
      </c>
      <c r="C5" s="0" t="s">
        <v>20</v>
      </c>
    </row>
    <row r="6" customFormat="false" ht="13.8" hidden="false" customHeight="false" outlineLevel="0" collapsed="false">
      <c r="A6" s="5" t="s">
        <v>21</v>
      </c>
      <c r="B6" s="0" t="n">
        <v>2</v>
      </c>
      <c r="C6" s="0" t="s">
        <v>22</v>
      </c>
    </row>
    <row r="7" customFormat="false" ht="13.8" hidden="false" customHeight="false" outlineLevel="0" collapsed="false">
      <c r="A7" s="5" t="s">
        <v>23</v>
      </c>
      <c r="B7" s="0" t="n">
        <v>25</v>
      </c>
      <c r="C7" s="0" t="s">
        <v>24</v>
      </c>
      <c r="E7" s="0" t="n">
        <v>75</v>
      </c>
      <c r="F7" s="0" t="n">
        <v>70</v>
      </c>
      <c r="G7" s="0" t="n">
        <v>65</v>
      </c>
      <c r="H7" s="0" t="n">
        <v>60</v>
      </c>
      <c r="I7" s="0" t="n">
        <v>55</v>
      </c>
      <c r="J7" s="0" t="n">
        <v>50</v>
      </c>
      <c r="K7" s="0" t="n">
        <v>45</v>
      </c>
      <c r="L7" s="0" t="n">
        <v>40</v>
      </c>
      <c r="M7" s="0" t="n">
        <v>35</v>
      </c>
      <c r="N7" s="0" t="n">
        <v>30</v>
      </c>
      <c r="O7" s="0" t="n">
        <v>25</v>
      </c>
      <c r="P7" s="0" t="n">
        <v>20</v>
      </c>
      <c r="Q7" s="0" t="n">
        <v>15</v>
      </c>
      <c r="R7" s="0" t="n">
        <v>10</v>
      </c>
      <c r="S7" s="0" t="n">
        <v>5</v>
      </c>
      <c r="U7" s="0" t="s">
        <v>25</v>
      </c>
    </row>
    <row r="8" customFormat="false" ht="13.8" hidden="false" customHeight="false" outlineLevel="0" collapsed="false">
      <c r="A8" s="5" t="s">
        <v>26</v>
      </c>
      <c r="B8" s="0" t="n">
        <v>16000000</v>
      </c>
      <c r="C8" s="0" t="s">
        <v>27</v>
      </c>
      <c r="D8" s="0" t="n">
        <v>12000</v>
      </c>
      <c r="E8" s="0" t="n">
        <f aca="false">ROUND(($B$5+E$7*$B$3*$B$6/($B$7*$B$4*60*$D8))/($B$13*1000000),0)-1</f>
        <v>22</v>
      </c>
      <c r="F8" s="0" t="n">
        <f aca="false">ROUND(($B$5+F$7*$B$3*$B$6/($B$7*$B$4*60*$D8))/($B$13*1000000),0)-1</f>
        <v>22</v>
      </c>
      <c r="G8" s="0" t="n">
        <f aca="false">ROUND(($B$5+G$7*$B$3*$B$6/($B$7*$B$4*60*$D8))/($B$13*1000000),0)-1</f>
        <v>21</v>
      </c>
      <c r="H8" s="0" t="n">
        <f aca="false">ROUND(($B$5+H$7*$B$3*$B$6/($B$7*$B$4*60*$D8))/($B$13*1000000),0)-1</f>
        <v>21</v>
      </c>
      <c r="I8" s="0" t="n">
        <f aca="false">ROUND(($B$5+I$7*$B$3*$B$6/($B$7*$B$4*60*$D8))/($B$13*1000000),0)-1</f>
        <v>21</v>
      </c>
      <c r="J8" s="0" t="n">
        <f aca="false">ROUND(($B$5+J$7*$B$3*$B$6/($B$7*$B$4*60*$D8))/($B$13*1000000),0)-1</f>
        <v>20</v>
      </c>
      <c r="K8" s="0" t="n">
        <f aca="false">ROUND(($B$5+K$7*$B$3*$B$6/($B$7*$B$4*60*$D8))/($B$13*1000000),0)-1</f>
        <v>20</v>
      </c>
      <c r="L8" s="0" t="n">
        <f aca="false">ROUND(($B$5+L$7*$B$3*$B$6/($B$7*$B$4*60*$D8))/($B$13*1000000),0)-1</f>
        <v>19</v>
      </c>
      <c r="M8" s="0" t="n">
        <f aca="false">ROUND(($B$5+M$7*$B$3*$B$6/($B$7*$B$4*60*$D8))/($B$13*1000000),0)-1</f>
        <v>19</v>
      </c>
      <c r="N8" s="0" t="n">
        <f aca="false">ROUND(($B$5+N$7*$B$3*$B$6/($B$7*$B$4*60*$D8))/($B$13*1000000),0)-1</f>
        <v>19</v>
      </c>
      <c r="O8" s="0" t="n">
        <f aca="false">ROUND(($B$5+O$7*$B$3*$B$6/($B$7*$B$4*60*$D8))/($B$13*1000000),0)-1</f>
        <v>18</v>
      </c>
      <c r="P8" s="0" t="n">
        <f aca="false">ROUND(($B$5+P$7*$B$3*$B$6/($B$7*$B$4*60*$D8))/($B$13*1000000),0)-1</f>
        <v>18</v>
      </c>
      <c r="Q8" s="0" t="n">
        <f aca="false">ROUND(($B$5+Q$7*$B$3*$B$6/($B$7*$B$4*60*$D8))/($B$13*1000000),0)-1</f>
        <v>17</v>
      </c>
      <c r="R8" s="0" t="n">
        <f aca="false">ROUND(($B$5+R$7*$B$3*$B$6/($B$7*$B$4*60*$D8))/($B$13*1000000),0)-1</f>
        <v>17</v>
      </c>
      <c r="S8" s="0" t="n">
        <f aca="false">ROUND(($B$5+S$7*$B$3*$B$6/($B$7*$B$4*60*$D8))/($B$13*1000000),0)-1</f>
        <v>17</v>
      </c>
      <c r="U8" s="0" t="n">
        <f aca="false">ROUND(60*$B$6/(D8*$B$13), 0)-1</f>
        <v>313</v>
      </c>
      <c r="V8" s="0" t="n">
        <f aca="false">ROUND($B$6*60/(IF(U8&gt;65535,65535,(U8+1))*$B$13),0)</f>
        <v>11990</v>
      </c>
      <c r="X8" s="0" t="n">
        <f aca="false">($B$6*60)/D8</f>
        <v>0.01</v>
      </c>
      <c r="Y8" s="0" t="n">
        <f aca="false">X8-($B$5+$B$14)/1000000</f>
        <v>0.00695</v>
      </c>
      <c r="Z8" s="0" t="n">
        <f aca="false">Y8/X8</f>
        <v>0.695</v>
      </c>
    </row>
    <row r="9" customFormat="false" ht="13.8" hidden="false" customHeight="false" outlineLevel="0" collapsed="false">
      <c r="B9" s="0" t="n">
        <v>2</v>
      </c>
      <c r="D9" s="0" t="n">
        <f aca="false">D8-500</f>
        <v>11500</v>
      </c>
      <c r="E9" s="0" t="n">
        <f aca="false">ROUND(($B$5+E$7*$B$3*$B$6/($B$7*$B$4*60*$D9))/($B$13*1000000),0)-1</f>
        <v>22</v>
      </c>
      <c r="F9" s="0" t="n">
        <f aca="false">ROUND(($B$5+F$7*$B$3*$B$6/($B$7*$B$4*60*$D9))/($B$13*1000000),0)-1</f>
        <v>22</v>
      </c>
      <c r="G9" s="0" t="n">
        <f aca="false">ROUND(($B$5+G$7*$B$3*$B$6/($B$7*$B$4*60*$D9))/($B$13*1000000),0)-1</f>
        <v>22</v>
      </c>
      <c r="H9" s="0" t="n">
        <f aca="false">ROUND(($B$5+H$7*$B$3*$B$6/($B$7*$B$4*60*$D9))/($B$13*1000000),0)-1</f>
        <v>21</v>
      </c>
      <c r="I9" s="0" t="n">
        <f aca="false">ROUND(($B$5+I$7*$B$3*$B$6/($B$7*$B$4*60*$D9))/($B$13*1000000),0)-1</f>
        <v>21</v>
      </c>
      <c r="J9" s="0" t="n">
        <f aca="false">ROUND(($B$5+J$7*$B$3*$B$6/($B$7*$B$4*60*$D9))/($B$13*1000000),0)-1</f>
        <v>20</v>
      </c>
      <c r="K9" s="0" t="n">
        <f aca="false">ROUND(($B$5+K$7*$B$3*$B$6/($B$7*$B$4*60*$D9))/($B$13*1000000),0)-1</f>
        <v>20</v>
      </c>
      <c r="L9" s="0" t="n">
        <f aca="false">ROUND(($B$5+L$7*$B$3*$B$6/($B$7*$B$4*60*$D9))/($B$13*1000000),0)-1</f>
        <v>19</v>
      </c>
      <c r="M9" s="0" t="n">
        <f aca="false">ROUND(($B$5+M$7*$B$3*$B$6/($B$7*$B$4*60*$D9))/($B$13*1000000),0)-1</f>
        <v>19</v>
      </c>
      <c r="N9" s="0" t="n">
        <f aca="false">ROUND(($B$5+N$7*$B$3*$B$6/($B$7*$B$4*60*$D9))/($B$13*1000000),0)-1</f>
        <v>19</v>
      </c>
      <c r="O9" s="0" t="n">
        <f aca="false">ROUND(($B$5+O$7*$B$3*$B$6/($B$7*$B$4*60*$D9))/($B$13*1000000),0)-1</f>
        <v>18</v>
      </c>
      <c r="P9" s="0" t="n">
        <f aca="false">ROUND(($B$5+P$7*$B$3*$B$6/($B$7*$B$4*60*$D9))/($B$13*1000000),0)-1</f>
        <v>18</v>
      </c>
      <c r="Q9" s="0" t="n">
        <f aca="false">ROUND(($B$5+Q$7*$B$3*$B$6/($B$7*$B$4*60*$D9))/($B$13*1000000),0)-1</f>
        <v>17</v>
      </c>
      <c r="R9" s="0" t="n">
        <f aca="false">ROUND(($B$5+R$7*$B$3*$B$6/($B$7*$B$4*60*$D9))/($B$13*1000000),0)-1</f>
        <v>17</v>
      </c>
      <c r="S9" s="0" t="n">
        <f aca="false">ROUND(($B$5+S$7*$B$3*$B$6/($B$7*$B$4*60*$D9))/($B$13*1000000),0)-1</f>
        <v>17</v>
      </c>
      <c r="U9" s="0" t="n">
        <f aca="false">ROUND(60*$B$6/(D9*$B$13), 0)-1</f>
        <v>326</v>
      </c>
      <c r="V9" s="0" t="n">
        <f aca="false">ROUND($B$6*60/(IF(U9&gt;65535,65535,(U9+1))*$B$13),0)</f>
        <v>11513</v>
      </c>
      <c r="X9" s="0" t="n">
        <f aca="false">($B$6*60)/D9</f>
        <v>0.0104347826086957</v>
      </c>
      <c r="Y9" s="0" t="n">
        <f aca="false">X9-($B$5+$B$14)/1000000</f>
        <v>0.00738478260869565</v>
      </c>
      <c r="Z9" s="0" t="n">
        <f aca="false">Y9/X9</f>
        <v>0.707708333333333</v>
      </c>
    </row>
    <row r="10" customFormat="false" ht="13.8" hidden="false" customHeight="false" outlineLevel="0" collapsed="false">
      <c r="A10" s="5" t="s">
        <v>28</v>
      </c>
      <c r="B10" s="0" t="n">
        <v>255</v>
      </c>
      <c r="D10" s="0" t="n">
        <f aca="false">D9-500</f>
        <v>11000</v>
      </c>
      <c r="E10" s="0" t="n">
        <f aca="false">ROUND(($B$5+E$7*$B$3*$B$6/($B$7*$B$4*60*$D10))/($B$13*1000000),0)-1</f>
        <v>23</v>
      </c>
      <c r="F10" s="0" t="n">
        <f aca="false">ROUND(($B$5+F$7*$B$3*$B$6/($B$7*$B$4*60*$D10))/($B$13*1000000),0)-1</f>
        <v>22</v>
      </c>
      <c r="G10" s="0" t="n">
        <f aca="false">ROUND(($B$5+G$7*$B$3*$B$6/($B$7*$B$4*60*$D10))/($B$13*1000000),0)-1</f>
        <v>22</v>
      </c>
      <c r="H10" s="0" t="n">
        <f aca="false">ROUND(($B$5+H$7*$B$3*$B$6/($B$7*$B$4*60*$D10))/($B$13*1000000),0)-1</f>
        <v>21</v>
      </c>
      <c r="I10" s="0" t="n">
        <f aca="false">ROUND(($B$5+I$7*$B$3*$B$6/($B$7*$B$4*60*$D10))/($B$13*1000000),0)-1</f>
        <v>21</v>
      </c>
      <c r="J10" s="0" t="n">
        <f aca="false">ROUND(($B$5+J$7*$B$3*$B$6/($B$7*$B$4*60*$D10))/($B$13*1000000),0)-1</f>
        <v>20</v>
      </c>
      <c r="K10" s="0" t="n">
        <f aca="false">ROUND(($B$5+K$7*$B$3*$B$6/($B$7*$B$4*60*$D10))/($B$13*1000000),0)-1</f>
        <v>20</v>
      </c>
      <c r="L10" s="0" t="n">
        <f aca="false">ROUND(($B$5+L$7*$B$3*$B$6/($B$7*$B$4*60*$D10))/($B$13*1000000),0)-1</f>
        <v>20</v>
      </c>
      <c r="M10" s="0" t="n">
        <f aca="false">ROUND(($B$5+M$7*$B$3*$B$6/($B$7*$B$4*60*$D10))/($B$13*1000000),0)-1</f>
        <v>19</v>
      </c>
      <c r="N10" s="0" t="n">
        <f aca="false">ROUND(($B$5+N$7*$B$3*$B$6/($B$7*$B$4*60*$D10))/($B$13*1000000),0)-1</f>
        <v>19</v>
      </c>
      <c r="O10" s="0" t="n">
        <f aca="false">ROUND(($B$5+O$7*$B$3*$B$6/($B$7*$B$4*60*$D10))/($B$13*1000000),0)-1</f>
        <v>18</v>
      </c>
      <c r="P10" s="0" t="n">
        <f aca="false">ROUND(($B$5+P$7*$B$3*$B$6/($B$7*$B$4*60*$D10))/($B$13*1000000),0)-1</f>
        <v>18</v>
      </c>
      <c r="Q10" s="0" t="n">
        <f aca="false">ROUND(($B$5+Q$7*$B$3*$B$6/($B$7*$B$4*60*$D10))/($B$13*1000000),0)-1</f>
        <v>18</v>
      </c>
      <c r="R10" s="0" t="n">
        <f aca="false">ROUND(($B$5+R$7*$B$3*$B$6/($B$7*$B$4*60*$D10))/($B$13*1000000),0)-1</f>
        <v>17</v>
      </c>
      <c r="S10" s="0" t="n">
        <f aca="false">ROUND(($B$5+S$7*$B$3*$B$6/($B$7*$B$4*60*$D10))/($B$13*1000000),0)-1</f>
        <v>17</v>
      </c>
      <c r="U10" s="0" t="n">
        <f aca="false">ROUND(60*$B$6/(D10*$B$13), 0)-1</f>
        <v>341</v>
      </c>
      <c r="V10" s="0" t="n">
        <f aca="false">ROUND($B$6*60/(IF(U10&gt;65535,65535,(U10+1))*$B$13),0)</f>
        <v>11008</v>
      </c>
      <c r="X10" s="0" t="n">
        <f aca="false">($B$6*60)/D10</f>
        <v>0.0109090909090909</v>
      </c>
      <c r="Y10" s="0" t="n">
        <f aca="false">X10-($B$5+$B$14)/1000000</f>
        <v>0.00785909090909091</v>
      </c>
      <c r="Z10" s="0" t="n">
        <f aca="false">Y10/X10</f>
        <v>0.720416666666667</v>
      </c>
    </row>
    <row r="11" customFormat="false" ht="13.8" hidden="false" customHeight="false" outlineLevel="0" collapsed="false">
      <c r="A11" s="5" t="s">
        <v>29</v>
      </c>
      <c r="B11" s="0" t="n">
        <v>1</v>
      </c>
      <c r="D11" s="0" t="n">
        <f aca="false">D10-500</f>
        <v>10500</v>
      </c>
      <c r="E11" s="0" t="n">
        <f aca="false">ROUND(($B$5+E$7*$B$3*$B$6/($B$7*$B$4*60*$D11))/($B$13*1000000),0)-1</f>
        <v>23</v>
      </c>
      <c r="F11" s="0" t="n">
        <f aca="false">ROUND(($B$5+F$7*$B$3*$B$6/($B$7*$B$4*60*$D11))/($B$13*1000000),0)-1</f>
        <v>22</v>
      </c>
      <c r="G11" s="0" t="n">
        <f aca="false">ROUND(($B$5+G$7*$B$3*$B$6/($B$7*$B$4*60*$D11))/($B$13*1000000),0)-1</f>
        <v>22</v>
      </c>
      <c r="H11" s="0" t="n">
        <f aca="false">ROUND(($B$5+H$7*$B$3*$B$6/($B$7*$B$4*60*$D11))/($B$13*1000000),0)-1</f>
        <v>22</v>
      </c>
      <c r="I11" s="0" t="n">
        <f aca="false">ROUND(($B$5+I$7*$B$3*$B$6/($B$7*$B$4*60*$D11))/($B$13*1000000),0)-1</f>
        <v>21</v>
      </c>
      <c r="J11" s="0" t="n">
        <f aca="false">ROUND(($B$5+J$7*$B$3*$B$6/($B$7*$B$4*60*$D11))/($B$13*1000000),0)-1</f>
        <v>21</v>
      </c>
      <c r="K11" s="0" t="n">
        <f aca="false">ROUND(($B$5+K$7*$B$3*$B$6/($B$7*$B$4*60*$D11))/($B$13*1000000),0)-1</f>
        <v>20</v>
      </c>
      <c r="L11" s="0" t="n">
        <f aca="false">ROUND(($B$5+L$7*$B$3*$B$6/($B$7*$B$4*60*$D11))/($B$13*1000000),0)-1</f>
        <v>20</v>
      </c>
      <c r="M11" s="0" t="n">
        <f aca="false">ROUND(($B$5+M$7*$B$3*$B$6/($B$7*$B$4*60*$D11))/($B$13*1000000),0)-1</f>
        <v>19</v>
      </c>
      <c r="N11" s="0" t="n">
        <f aca="false">ROUND(($B$5+N$7*$B$3*$B$6/($B$7*$B$4*60*$D11))/($B$13*1000000),0)-1</f>
        <v>19</v>
      </c>
      <c r="O11" s="0" t="n">
        <f aca="false">ROUND(($B$5+O$7*$B$3*$B$6/($B$7*$B$4*60*$D11))/($B$13*1000000),0)-1</f>
        <v>18</v>
      </c>
      <c r="P11" s="0" t="n">
        <f aca="false">ROUND(($B$5+P$7*$B$3*$B$6/($B$7*$B$4*60*$D11))/($B$13*1000000),0)-1</f>
        <v>18</v>
      </c>
      <c r="Q11" s="0" t="n">
        <f aca="false">ROUND(($B$5+Q$7*$B$3*$B$6/($B$7*$B$4*60*$D11))/($B$13*1000000),0)-1</f>
        <v>18</v>
      </c>
      <c r="R11" s="0" t="n">
        <f aca="false">ROUND(($B$5+R$7*$B$3*$B$6/($B$7*$B$4*60*$D11))/($B$13*1000000),0)-1</f>
        <v>17</v>
      </c>
      <c r="S11" s="0" t="n">
        <f aca="false">ROUND(($B$5+S$7*$B$3*$B$6/($B$7*$B$4*60*$D11))/($B$13*1000000),0)-1</f>
        <v>17</v>
      </c>
      <c r="U11" s="0" t="n">
        <f aca="false">ROUND(60*$B$6/(D11*$B$13), 0)-1</f>
        <v>358</v>
      </c>
      <c r="V11" s="0" t="n">
        <f aca="false">ROUND($B$6*60/(IF(U11&gt;65535,65535,(U11+1))*$B$13),0)</f>
        <v>10487</v>
      </c>
      <c r="X11" s="0" t="n">
        <f aca="false">($B$6*60)/D11</f>
        <v>0.0114285714285714</v>
      </c>
      <c r="Y11" s="0" t="n">
        <f aca="false">X11-($B$5+$B$14)/1000000</f>
        <v>0.00837857142857143</v>
      </c>
      <c r="Z11" s="0" t="n">
        <f aca="false">Y11/X11</f>
        <v>0.733125</v>
      </c>
    </row>
    <row r="12" customFormat="false" ht="13.8" hidden="false" customHeight="false" outlineLevel="0" collapsed="false">
      <c r="A12" s="5" t="s">
        <v>30</v>
      </c>
      <c r="B12" s="0" t="n">
        <f aca="false">B8/(B9*B10*B11)</f>
        <v>31372.5490196078</v>
      </c>
      <c r="C12" s="0" t="s">
        <v>27</v>
      </c>
      <c r="D12" s="0" t="n">
        <f aca="false">D11-500</f>
        <v>10000</v>
      </c>
      <c r="E12" s="0" t="n">
        <f aca="false">ROUND(($B$5+E$7*$B$3*$B$6/($B$7*$B$4*60*$D12))/($B$13*1000000),0)-1</f>
        <v>23</v>
      </c>
      <c r="F12" s="0" t="n">
        <f aca="false">ROUND(($B$5+F$7*$B$3*$B$6/($B$7*$B$4*60*$D12))/($B$13*1000000),0)-1</f>
        <v>23</v>
      </c>
      <c r="G12" s="0" t="n">
        <f aca="false">ROUND(($B$5+G$7*$B$3*$B$6/($B$7*$B$4*60*$D12))/($B$13*1000000),0)-1</f>
        <v>22</v>
      </c>
      <c r="H12" s="0" t="n">
        <f aca="false">ROUND(($B$5+H$7*$B$3*$B$6/($B$7*$B$4*60*$D12))/($B$13*1000000),0)-1</f>
        <v>22</v>
      </c>
      <c r="I12" s="0" t="n">
        <f aca="false">ROUND(($B$5+I$7*$B$3*$B$6/($B$7*$B$4*60*$D12))/($B$13*1000000),0)-1</f>
        <v>21</v>
      </c>
      <c r="J12" s="0" t="n">
        <f aca="false">ROUND(($B$5+J$7*$B$3*$B$6/($B$7*$B$4*60*$D12))/($B$13*1000000),0)-1</f>
        <v>21</v>
      </c>
      <c r="K12" s="0" t="n">
        <f aca="false">ROUND(($B$5+K$7*$B$3*$B$6/($B$7*$B$4*60*$D12))/($B$13*1000000),0)-1</f>
        <v>20</v>
      </c>
      <c r="L12" s="0" t="n">
        <f aca="false">ROUND(($B$5+L$7*$B$3*$B$6/($B$7*$B$4*60*$D12))/($B$13*1000000),0)-1</f>
        <v>20</v>
      </c>
      <c r="M12" s="0" t="n">
        <f aca="false">ROUND(($B$5+M$7*$B$3*$B$6/($B$7*$B$4*60*$D12))/($B$13*1000000),0)-1</f>
        <v>20</v>
      </c>
      <c r="N12" s="0" t="n">
        <f aca="false">ROUND(($B$5+N$7*$B$3*$B$6/($B$7*$B$4*60*$D12))/($B$13*1000000),0)-1</f>
        <v>19</v>
      </c>
      <c r="O12" s="0" t="n">
        <f aca="false">ROUND(($B$5+O$7*$B$3*$B$6/($B$7*$B$4*60*$D12))/($B$13*1000000),0)-1</f>
        <v>19</v>
      </c>
      <c r="P12" s="0" t="n">
        <f aca="false">ROUND(($B$5+P$7*$B$3*$B$6/($B$7*$B$4*60*$D12))/($B$13*1000000),0)-1</f>
        <v>18</v>
      </c>
      <c r="Q12" s="0" t="n">
        <f aca="false">ROUND(($B$5+Q$7*$B$3*$B$6/($B$7*$B$4*60*$D12))/($B$13*1000000),0)-1</f>
        <v>18</v>
      </c>
      <c r="R12" s="0" t="n">
        <f aca="false">ROUND(($B$5+R$7*$B$3*$B$6/($B$7*$B$4*60*$D12))/($B$13*1000000),0)-1</f>
        <v>17</v>
      </c>
      <c r="S12" s="0" t="n">
        <f aca="false">ROUND(($B$5+S$7*$B$3*$B$6/($B$7*$B$4*60*$D12))/($B$13*1000000),0)-1</f>
        <v>17</v>
      </c>
      <c r="U12" s="0" t="n">
        <f aca="false">ROUND(60*$B$6/(D12*$B$13), 0)-1</f>
        <v>375</v>
      </c>
      <c r="V12" s="0" t="n">
        <f aca="false">ROUND($B$6*60/(IF(U12&gt;65535,65535,(U12+1))*$B$13),0)</f>
        <v>10013</v>
      </c>
      <c r="X12" s="0" t="n">
        <f aca="false">($B$6*60)/D12</f>
        <v>0.012</v>
      </c>
      <c r="Y12" s="0" t="n">
        <f aca="false">X12-($B$5+$B$14)/1000000</f>
        <v>0.00895</v>
      </c>
      <c r="Z12" s="0" t="n">
        <f aca="false">Y12/X12</f>
        <v>0.745833333333333</v>
      </c>
    </row>
    <row r="13" customFormat="false" ht="13.8" hidden="false" customHeight="false" outlineLevel="0" collapsed="false">
      <c r="A13" s="5" t="s">
        <v>31</v>
      </c>
      <c r="B13" s="0" t="n">
        <f aca="false">1/B12</f>
        <v>3.1875E-005</v>
      </c>
      <c r="C13" s="0" t="s">
        <v>32</v>
      </c>
      <c r="D13" s="0" t="n">
        <f aca="false">D12-500</f>
        <v>9500</v>
      </c>
      <c r="E13" s="0" t="n">
        <f aca="false">ROUND(($B$5+E$7*$B$3*$B$6/($B$7*$B$4*60*$D13))/($B$13*1000000),0)-1</f>
        <v>24</v>
      </c>
      <c r="F13" s="0" t="n">
        <f aca="false">ROUND(($B$5+F$7*$B$3*$B$6/($B$7*$B$4*60*$D13))/($B$13*1000000),0)-1</f>
        <v>23</v>
      </c>
      <c r="G13" s="0" t="n">
        <f aca="false">ROUND(($B$5+G$7*$B$3*$B$6/($B$7*$B$4*60*$D13))/($B$13*1000000),0)-1</f>
        <v>23</v>
      </c>
      <c r="H13" s="0" t="n">
        <f aca="false">ROUND(($B$5+H$7*$B$3*$B$6/($B$7*$B$4*60*$D13))/($B$13*1000000),0)-1</f>
        <v>22</v>
      </c>
      <c r="I13" s="0" t="n">
        <f aca="false">ROUND(($B$5+I$7*$B$3*$B$6/($B$7*$B$4*60*$D13))/($B$13*1000000),0)-1</f>
        <v>22</v>
      </c>
      <c r="J13" s="0" t="n">
        <f aca="false">ROUND(($B$5+J$7*$B$3*$B$6/($B$7*$B$4*60*$D13))/($B$13*1000000),0)-1</f>
        <v>21</v>
      </c>
      <c r="K13" s="0" t="n">
        <f aca="false">ROUND(($B$5+K$7*$B$3*$B$6/($B$7*$B$4*60*$D13))/($B$13*1000000),0)-1</f>
        <v>21</v>
      </c>
      <c r="L13" s="0" t="n">
        <f aca="false">ROUND(($B$5+L$7*$B$3*$B$6/($B$7*$B$4*60*$D13))/($B$13*1000000),0)-1</f>
        <v>20</v>
      </c>
      <c r="M13" s="0" t="n">
        <f aca="false">ROUND(($B$5+M$7*$B$3*$B$6/($B$7*$B$4*60*$D13))/($B$13*1000000),0)-1</f>
        <v>20</v>
      </c>
      <c r="N13" s="0" t="n">
        <f aca="false">ROUND(($B$5+N$7*$B$3*$B$6/($B$7*$B$4*60*$D13))/($B$13*1000000),0)-1</f>
        <v>19</v>
      </c>
      <c r="O13" s="0" t="n">
        <f aca="false">ROUND(($B$5+O$7*$B$3*$B$6/($B$7*$B$4*60*$D13))/($B$13*1000000),0)-1</f>
        <v>19</v>
      </c>
      <c r="P13" s="0" t="n">
        <f aca="false">ROUND(($B$5+P$7*$B$3*$B$6/($B$7*$B$4*60*$D13))/($B$13*1000000),0)-1</f>
        <v>18</v>
      </c>
      <c r="Q13" s="0" t="n">
        <f aca="false">ROUND(($B$5+Q$7*$B$3*$B$6/($B$7*$B$4*60*$D13))/($B$13*1000000),0)-1</f>
        <v>18</v>
      </c>
      <c r="R13" s="0" t="n">
        <f aca="false">ROUND(($B$5+R$7*$B$3*$B$6/($B$7*$B$4*60*$D13))/($B$13*1000000),0)-1</f>
        <v>17</v>
      </c>
      <c r="S13" s="0" t="n">
        <f aca="false">ROUND(($B$5+S$7*$B$3*$B$6/($B$7*$B$4*60*$D13))/($B$13*1000000),0)-1</f>
        <v>17</v>
      </c>
      <c r="U13" s="0" t="n">
        <f aca="false">ROUND(60*$B$6/(D13*$B$13), 0)-1</f>
        <v>395</v>
      </c>
      <c r="V13" s="0" t="n">
        <f aca="false">ROUND($B$6*60/(IF(U13&gt;65535,65535,(U13+1))*$B$13),0)</f>
        <v>9507</v>
      </c>
      <c r="X13" s="0" t="n">
        <f aca="false">($B$6*60)/D13</f>
        <v>0.0126315789473684</v>
      </c>
      <c r="Y13" s="0" t="n">
        <f aca="false">X13-($B$5+$B$14)/1000000</f>
        <v>0.00958157894736842</v>
      </c>
      <c r="Z13" s="0" t="n">
        <f aca="false">Y13/X13</f>
        <v>0.758541666666667</v>
      </c>
    </row>
    <row r="14" customFormat="false" ht="13.8" hidden="false" customHeight="false" outlineLevel="0" collapsed="false">
      <c r="A14" s="0" t="s">
        <v>33</v>
      </c>
      <c r="B14" s="0" t="n">
        <v>2500</v>
      </c>
      <c r="C14" s="0" t="s">
        <v>20</v>
      </c>
      <c r="D14" s="0" t="n">
        <f aca="false">D13-500</f>
        <v>9000</v>
      </c>
      <c r="E14" s="0" t="n">
        <f aca="false">ROUND(($B$5+E$7*$B$3*$B$6/($B$7*$B$4*60*$D14))/($B$13*1000000),0)-1</f>
        <v>24</v>
      </c>
      <c r="F14" s="0" t="n">
        <f aca="false">ROUND(($B$5+F$7*$B$3*$B$6/($B$7*$B$4*60*$D14))/($B$13*1000000),0)-1</f>
        <v>23</v>
      </c>
      <c r="G14" s="0" t="n">
        <f aca="false">ROUND(($B$5+G$7*$B$3*$B$6/($B$7*$B$4*60*$D14))/($B$13*1000000),0)-1</f>
        <v>23</v>
      </c>
      <c r="H14" s="0" t="n">
        <f aca="false">ROUND(($B$5+H$7*$B$3*$B$6/($B$7*$B$4*60*$D14))/($B$13*1000000),0)-1</f>
        <v>22</v>
      </c>
      <c r="I14" s="0" t="n">
        <f aca="false">ROUND(($B$5+I$7*$B$3*$B$6/($B$7*$B$4*60*$D14))/($B$13*1000000),0)-1</f>
        <v>22</v>
      </c>
      <c r="J14" s="0" t="n">
        <f aca="false">ROUND(($B$5+J$7*$B$3*$B$6/($B$7*$B$4*60*$D14))/($B$13*1000000),0)-1</f>
        <v>21</v>
      </c>
      <c r="K14" s="0" t="n">
        <f aca="false">ROUND(($B$5+K$7*$B$3*$B$6/($B$7*$B$4*60*$D14))/($B$13*1000000),0)-1</f>
        <v>21</v>
      </c>
      <c r="L14" s="0" t="n">
        <f aca="false">ROUND(($B$5+L$7*$B$3*$B$6/($B$7*$B$4*60*$D14))/($B$13*1000000),0)-1</f>
        <v>20</v>
      </c>
      <c r="M14" s="0" t="n">
        <f aca="false">ROUND(($B$5+M$7*$B$3*$B$6/($B$7*$B$4*60*$D14))/($B$13*1000000),0)-1</f>
        <v>20</v>
      </c>
      <c r="N14" s="0" t="n">
        <f aca="false">ROUND(($B$5+N$7*$B$3*$B$6/($B$7*$B$4*60*$D14))/($B$13*1000000),0)-1</f>
        <v>19</v>
      </c>
      <c r="O14" s="0" t="n">
        <f aca="false">ROUND(($B$5+O$7*$B$3*$B$6/($B$7*$B$4*60*$D14))/($B$13*1000000),0)-1</f>
        <v>19</v>
      </c>
      <c r="P14" s="0" t="n">
        <f aca="false">ROUND(($B$5+P$7*$B$3*$B$6/($B$7*$B$4*60*$D14))/($B$13*1000000),0)-1</f>
        <v>18</v>
      </c>
      <c r="Q14" s="0" t="n">
        <f aca="false">ROUND(($B$5+Q$7*$B$3*$B$6/($B$7*$B$4*60*$D14))/($B$13*1000000),0)-1</f>
        <v>18</v>
      </c>
      <c r="R14" s="0" t="n">
        <f aca="false">ROUND(($B$5+R$7*$B$3*$B$6/($B$7*$B$4*60*$D14))/($B$13*1000000),0)-1</f>
        <v>17</v>
      </c>
      <c r="S14" s="0" t="n">
        <f aca="false">ROUND(($B$5+S$7*$B$3*$B$6/($B$7*$B$4*60*$D14))/($B$13*1000000),0)-1</f>
        <v>17</v>
      </c>
      <c r="U14" s="0" t="n">
        <f aca="false">ROUND(60*$B$6/(D14*$B$13), 0)-1</f>
        <v>417</v>
      </c>
      <c r="V14" s="0" t="n">
        <f aca="false">ROUND($B$6*60/(IF(U14&gt;65535,65535,(U14+1))*$B$13),0)</f>
        <v>9006</v>
      </c>
      <c r="X14" s="0" t="n">
        <f aca="false">($B$6*60)/D14</f>
        <v>0.0133333333333333</v>
      </c>
      <c r="Y14" s="0" t="n">
        <f aca="false">X14-($B$5+$B$14)/1000000</f>
        <v>0.0102833333333333</v>
      </c>
      <c r="Z14" s="0" t="n">
        <f aca="false">Y14/X14</f>
        <v>0.77125</v>
      </c>
    </row>
    <row r="15" customFormat="false" ht="13.8" hidden="false" customHeight="false" outlineLevel="0" collapsed="false">
      <c r="D15" s="0" t="n">
        <f aca="false">D14-500</f>
        <v>8500</v>
      </c>
      <c r="E15" s="0" t="n">
        <f aca="false">ROUND(($B$5+E$7*$B$3*$B$6/($B$7*$B$4*60*$D15))/($B$13*1000000),0)-1</f>
        <v>24</v>
      </c>
      <c r="F15" s="0" t="n">
        <f aca="false">ROUND(($B$5+F$7*$B$3*$B$6/($B$7*$B$4*60*$D15))/($B$13*1000000),0)-1</f>
        <v>24</v>
      </c>
      <c r="G15" s="0" t="n">
        <f aca="false">ROUND(($B$5+G$7*$B$3*$B$6/($B$7*$B$4*60*$D15))/($B$13*1000000),0)-1</f>
        <v>23</v>
      </c>
      <c r="H15" s="0" t="n">
        <f aca="false">ROUND(($B$5+H$7*$B$3*$B$6/($B$7*$B$4*60*$D15))/($B$13*1000000),0)-1</f>
        <v>23</v>
      </c>
      <c r="I15" s="0" t="n">
        <f aca="false">ROUND(($B$5+I$7*$B$3*$B$6/($B$7*$B$4*60*$D15))/($B$13*1000000),0)-1</f>
        <v>22</v>
      </c>
      <c r="J15" s="0" t="n">
        <f aca="false">ROUND(($B$5+J$7*$B$3*$B$6/($B$7*$B$4*60*$D15))/($B$13*1000000),0)-1</f>
        <v>22</v>
      </c>
      <c r="K15" s="0" t="n">
        <f aca="false">ROUND(($B$5+K$7*$B$3*$B$6/($B$7*$B$4*60*$D15))/($B$13*1000000),0)-1</f>
        <v>21</v>
      </c>
      <c r="L15" s="0" t="n">
        <f aca="false">ROUND(($B$5+L$7*$B$3*$B$6/($B$7*$B$4*60*$D15))/($B$13*1000000),0)-1</f>
        <v>21</v>
      </c>
      <c r="M15" s="0" t="n">
        <f aca="false">ROUND(($B$5+M$7*$B$3*$B$6/($B$7*$B$4*60*$D15))/($B$13*1000000),0)-1</f>
        <v>20</v>
      </c>
      <c r="N15" s="0" t="n">
        <f aca="false">ROUND(($B$5+N$7*$B$3*$B$6/($B$7*$B$4*60*$D15))/($B$13*1000000),0)-1</f>
        <v>20</v>
      </c>
      <c r="O15" s="0" t="n">
        <f aca="false">ROUND(($B$5+O$7*$B$3*$B$6/($B$7*$B$4*60*$D15))/($B$13*1000000),0)-1</f>
        <v>19</v>
      </c>
      <c r="P15" s="0" t="n">
        <f aca="false">ROUND(($B$5+P$7*$B$3*$B$6/($B$7*$B$4*60*$D15))/($B$13*1000000),0)-1</f>
        <v>18</v>
      </c>
      <c r="Q15" s="0" t="n">
        <f aca="false">ROUND(($B$5+Q$7*$B$3*$B$6/($B$7*$B$4*60*$D15))/($B$13*1000000),0)-1</f>
        <v>18</v>
      </c>
      <c r="R15" s="0" t="n">
        <f aca="false">ROUND(($B$5+R$7*$B$3*$B$6/($B$7*$B$4*60*$D15))/($B$13*1000000),0)-1</f>
        <v>17</v>
      </c>
      <c r="S15" s="0" t="n">
        <f aca="false">ROUND(($B$5+S$7*$B$3*$B$6/($B$7*$B$4*60*$D15))/($B$13*1000000),0)-1</f>
        <v>17</v>
      </c>
      <c r="U15" s="0" t="n">
        <f aca="false">ROUND(60*$B$6/(D15*$B$13), 0)-1</f>
        <v>442</v>
      </c>
      <c r="V15" s="0" t="n">
        <f aca="false">ROUND($B$6*60/(IF(U15&gt;65535,65535,(U15+1))*$B$13),0)</f>
        <v>8498</v>
      </c>
      <c r="X15" s="0" t="n">
        <f aca="false">($B$6*60)/D15</f>
        <v>0.0141176470588235</v>
      </c>
      <c r="Y15" s="0" t="n">
        <f aca="false">X15-($B$5+$B$14)/1000000</f>
        <v>0.0110676470588235</v>
      </c>
      <c r="Z15" s="0" t="n">
        <f aca="false">Y15/X15</f>
        <v>0.783958333333333</v>
      </c>
    </row>
    <row r="16" customFormat="false" ht="13.8" hidden="false" customHeight="false" outlineLevel="0" collapsed="false">
      <c r="D16" s="0" t="n">
        <f aca="false">D15-500</f>
        <v>8000</v>
      </c>
      <c r="E16" s="0" t="n">
        <f aca="false">ROUND(($B$5+E$7*$B$3*$B$6/($B$7*$B$4*60*$D16))/($B$13*1000000),0)-1</f>
        <v>25</v>
      </c>
      <c r="F16" s="0" t="n">
        <f aca="false">ROUND(($B$5+F$7*$B$3*$B$6/($B$7*$B$4*60*$D16))/($B$13*1000000),0)-1</f>
        <v>24</v>
      </c>
      <c r="G16" s="0" t="n">
        <f aca="false">ROUND(($B$5+G$7*$B$3*$B$6/($B$7*$B$4*60*$D16))/($B$13*1000000),0)-1</f>
        <v>24</v>
      </c>
      <c r="H16" s="0" t="n">
        <f aca="false">ROUND(($B$5+H$7*$B$3*$B$6/($B$7*$B$4*60*$D16))/($B$13*1000000),0)-1</f>
        <v>23</v>
      </c>
      <c r="I16" s="0" t="n">
        <f aca="false">ROUND(($B$5+I$7*$B$3*$B$6/($B$7*$B$4*60*$D16))/($B$13*1000000),0)-1</f>
        <v>23</v>
      </c>
      <c r="J16" s="0" t="n">
        <f aca="false">ROUND(($B$5+J$7*$B$3*$B$6/($B$7*$B$4*60*$D16))/($B$13*1000000),0)-1</f>
        <v>22</v>
      </c>
      <c r="K16" s="0" t="n">
        <f aca="false">ROUND(($B$5+K$7*$B$3*$B$6/($B$7*$B$4*60*$D16))/($B$13*1000000),0)-1</f>
        <v>21</v>
      </c>
      <c r="L16" s="0" t="n">
        <f aca="false">ROUND(($B$5+L$7*$B$3*$B$6/($B$7*$B$4*60*$D16))/($B$13*1000000),0)-1</f>
        <v>21</v>
      </c>
      <c r="M16" s="0" t="n">
        <f aca="false">ROUND(($B$5+M$7*$B$3*$B$6/($B$7*$B$4*60*$D16))/($B$13*1000000),0)-1</f>
        <v>20</v>
      </c>
      <c r="N16" s="0" t="n">
        <f aca="false">ROUND(($B$5+N$7*$B$3*$B$6/($B$7*$B$4*60*$D16))/($B$13*1000000),0)-1</f>
        <v>20</v>
      </c>
      <c r="O16" s="0" t="n">
        <f aca="false">ROUND(($B$5+O$7*$B$3*$B$6/($B$7*$B$4*60*$D16))/($B$13*1000000),0)-1</f>
        <v>19</v>
      </c>
      <c r="P16" s="0" t="n">
        <f aca="false">ROUND(($B$5+P$7*$B$3*$B$6/($B$7*$B$4*60*$D16))/($B$13*1000000),0)-1</f>
        <v>19</v>
      </c>
      <c r="Q16" s="0" t="n">
        <f aca="false">ROUND(($B$5+Q$7*$B$3*$B$6/($B$7*$B$4*60*$D16))/($B$13*1000000),0)-1</f>
        <v>18</v>
      </c>
      <c r="R16" s="0" t="n">
        <f aca="false">ROUND(($B$5+R$7*$B$3*$B$6/($B$7*$B$4*60*$D16))/($B$13*1000000),0)-1</f>
        <v>17</v>
      </c>
      <c r="S16" s="0" t="n">
        <f aca="false">ROUND(($B$5+S$7*$B$3*$B$6/($B$7*$B$4*60*$D16))/($B$13*1000000),0)-1</f>
        <v>17</v>
      </c>
      <c r="U16" s="0" t="n">
        <f aca="false">ROUND(60*$B$6/(D16*$B$13), 0)-1</f>
        <v>470</v>
      </c>
      <c r="V16" s="0" t="n">
        <f aca="false">ROUND($B$6*60/(IF(U16&gt;65535,65535,(U16+1))*$B$13),0)</f>
        <v>7993</v>
      </c>
      <c r="X16" s="0" t="n">
        <f aca="false">($B$6*60)/D16</f>
        <v>0.015</v>
      </c>
      <c r="Y16" s="0" t="n">
        <f aca="false">X16-($B$5+$B$14)/1000000</f>
        <v>0.01195</v>
      </c>
      <c r="Z16" s="0" t="n">
        <f aca="false">Y16/X16</f>
        <v>0.796666666666667</v>
      </c>
    </row>
    <row r="17" customFormat="false" ht="13.8" hidden="false" customHeight="false" outlineLevel="0" collapsed="false">
      <c r="D17" s="0" t="n">
        <f aca="false">D16-500</f>
        <v>7500</v>
      </c>
      <c r="E17" s="0" t="n">
        <f aca="false">ROUND(($B$5+E$7*$B$3*$B$6/($B$7*$B$4*60*$D17))/($B$13*1000000),0)-1</f>
        <v>26</v>
      </c>
      <c r="F17" s="0" t="n">
        <f aca="false">ROUND(($B$5+F$7*$B$3*$B$6/($B$7*$B$4*60*$D17))/($B$13*1000000),0)-1</f>
        <v>25</v>
      </c>
      <c r="G17" s="0" t="n">
        <f aca="false">ROUND(($B$5+G$7*$B$3*$B$6/($B$7*$B$4*60*$D17))/($B$13*1000000),0)-1</f>
        <v>24</v>
      </c>
      <c r="H17" s="0" t="n">
        <f aca="false">ROUND(($B$5+H$7*$B$3*$B$6/($B$7*$B$4*60*$D17))/($B$13*1000000),0)-1</f>
        <v>24</v>
      </c>
      <c r="I17" s="0" t="n">
        <f aca="false">ROUND(($B$5+I$7*$B$3*$B$6/($B$7*$B$4*60*$D17))/($B$13*1000000),0)-1</f>
        <v>23</v>
      </c>
      <c r="J17" s="0" t="n">
        <f aca="false">ROUND(($B$5+J$7*$B$3*$B$6/($B$7*$B$4*60*$D17))/($B$13*1000000),0)-1</f>
        <v>22</v>
      </c>
      <c r="K17" s="0" t="n">
        <f aca="false">ROUND(($B$5+K$7*$B$3*$B$6/($B$7*$B$4*60*$D17))/($B$13*1000000),0)-1</f>
        <v>22</v>
      </c>
      <c r="L17" s="0" t="n">
        <f aca="false">ROUND(($B$5+L$7*$B$3*$B$6/($B$7*$B$4*60*$D17))/($B$13*1000000),0)-1</f>
        <v>21</v>
      </c>
      <c r="M17" s="0" t="n">
        <f aca="false">ROUND(($B$5+M$7*$B$3*$B$6/($B$7*$B$4*60*$D17))/($B$13*1000000),0)-1</f>
        <v>21</v>
      </c>
      <c r="N17" s="0" t="n">
        <f aca="false">ROUND(($B$5+N$7*$B$3*$B$6/($B$7*$B$4*60*$D17))/($B$13*1000000),0)-1</f>
        <v>20</v>
      </c>
      <c r="O17" s="0" t="n">
        <f aca="false">ROUND(($B$5+O$7*$B$3*$B$6/($B$7*$B$4*60*$D17))/($B$13*1000000),0)-1</f>
        <v>19</v>
      </c>
      <c r="P17" s="0" t="n">
        <f aca="false">ROUND(($B$5+P$7*$B$3*$B$6/($B$7*$B$4*60*$D17))/($B$13*1000000),0)-1</f>
        <v>19</v>
      </c>
      <c r="Q17" s="0" t="n">
        <f aca="false">ROUND(($B$5+Q$7*$B$3*$B$6/($B$7*$B$4*60*$D17))/($B$13*1000000),0)-1</f>
        <v>18</v>
      </c>
      <c r="R17" s="0" t="n">
        <f aca="false">ROUND(($B$5+R$7*$B$3*$B$6/($B$7*$B$4*60*$D17))/($B$13*1000000),0)-1</f>
        <v>17</v>
      </c>
      <c r="S17" s="0" t="n">
        <f aca="false">ROUND(($B$5+S$7*$B$3*$B$6/($B$7*$B$4*60*$D17))/($B$13*1000000),0)-1</f>
        <v>17</v>
      </c>
      <c r="U17" s="0" t="n">
        <f aca="false">ROUND(60*$B$6/(D17*$B$13), 0)-1</f>
        <v>501</v>
      </c>
      <c r="V17" s="0" t="n">
        <f aca="false">ROUND($B$6*60/(IF(U17&gt;65535,65535,(U17+1))*$B$13),0)</f>
        <v>7499</v>
      </c>
      <c r="X17" s="0" t="n">
        <f aca="false">($B$6*60)/D17</f>
        <v>0.016</v>
      </c>
      <c r="Y17" s="0" t="n">
        <f aca="false">X17-($B$5+$B$14)/1000000</f>
        <v>0.01295</v>
      </c>
      <c r="Z17" s="0" t="n">
        <f aca="false">Y17/X17</f>
        <v>0.809375</v>
      </c>
    </row>
    <row r="18" customFormat="false" ht="13.8" hidden="false" customHeight="false" outlineLevel="0" collapsed="false">
      <c r="D18" s="0" t="n">
        <f aca="false">D17-500</f>
        <v>7000</v>
      </c>
      <c r="E18" s="0" t="n">
        <f aca="false">ROUND(($B$5+E$7*$B$3*$B$6/($B$7*$B$4*60*$D18))/($B$13*1000000),0)-1</f>
        <v>26</v>
      </c>
      <c r="F18" s="0" t="n">
        <f aca="false">ROUND(($B$5+F$7*$B$3*$B$6/($B$7*$B$4*60*$D18))/($B$13*1000000),0)-1</f>
        <v>26</v>
      </c>
      <c r="G18" s="0" t="n">
        <f aca="false">ROUND(($B$5+G$7*$B$3*$B$6/($B$7*$B$4*60*$D18))/($B$13*1000000),0)-1</f>
        <v>25</v>
      </c>
      <c r="H18" s="0" t="n">
        <f aca="false">ROUND(($B$5+H$7*$B$3*$B$6/($B$7*$B$4*60*$D18))/($B$13*1000000),0)-1</f>
        <v>24</v>
      </c>
      <c r="I18" s="0" t="n">
        <f aca="false">ROUND(($B$5+I$7*$B$3*$B$6/($B$7*$B$4*60*$D18))/($B$13*1000000),0)-1</f>
        <v>24</v>
      </c>
      <c r="J18" s="0" t="n">
        <f aca="false">ROUND(($B$5+J$7*$B$3*$B$6/($B$7*$B$4*60*$D18))/($B$13*1000000),0)-1</f>
        <v>23</v>
      </c>
      <c r="K18" s="0" t="n">
        <f aca="false">ROUND(($B$5+K$7*$B$3*$B$6/($B$7*$B$4*60*$D18))/($B$13*1000000),0)-1</f>
        <v>22</v>
      </c>
      <c r="L18" s="0" t="n">
        <f aca="false">ROUND(($B$5+L$7*$B$3*$B$6/($B$7*$B$4*60*$D18))/($B$13*1000000),0)-1</f>
        <v>22</v>
      </c>
      <c r="M18" s="0" t="n">
        <f aca="false">ROUND(($B$5+M$7*$B$3*$B$6/($B$7*$B$4*60*$D18))/($B$13*1000000),0)-1</f>
        <v>21</v>
      </c>
      <c r="N18" s="0" t="n">
        <f aca="false">ROUND(($B$5+N$7*$B$3*$B$6/($B$7*$B$4*60*$D18))/($B$13*1000000),0)-1</f>
        <v>20</v>
      </c>
      <c r="O18" s="0" t="n">
        <f aca="false">ROUND(($B$5+O$7*$B$3*$B$6/($B$7*$B$4*60*$D18))/($B$13*1000000),0)-1</f>
        <v>20</v>
      </c>
      <c r="P18" s="0" t="n">
        <f aca="false">ROUND(($B$5+P$7*$B$3*$B$6/($B$7*$B$4*60*$D18))/($B$13*1000000),0)-1</f>
        <v>19</v>
      </c>
      <c r="Q18" s="0" t="n">
        <f aca="false">ROUND(($B$5+Q$7*$B$3*$B$6/($B$7*$B$4*60*$D18))/($B$13*1000000),0)-1</f>
        <v>18</v>
      </c>
      <c r="R18" s="0" t="n">
        <f aca="false">ROUND(($B$5+R$7*$B$3*$B$6/($B$7*$B$4*60*$D18))/($B$13*1000000),0)-1</f>
        <v>18</v>
      </c>
      <c r="S18" s="0" t="n">
        <f aca="false">ROUND(($B$5+S$7*$B$3*$B$6/($B$7*$B$4*60*$D18))/($B$13*1000000),0)-1</f>
        <v>17</v>
      </c>
      <c r="U18" s="0" t="n">
        <f aca="false">ROUND(60*$B$6/(D18*$B$13), 0)-1</f>
        <v>537</v>
      </c>
      <c r="V18" s="0" t="n">
        <f aca="false">ROUND($B$6*60/(IF(U18&gt;65535,65535,(U18+1))*$B$13),0)</f>
        <v>6998</v>
      </c>
      <c r="X18" s="0" t="n">
        <f aca="false">($B$6*60)/D18</f>
        <v>0.0171428571428571</v>
      </c>
      <c r="Y18" s="0" t="n">
        <f aca="false">X18-($B$5+$B$14)/1000000</f>
        <v>0.0140928571428571</v>
      </c>
      <c r="Z18" s="0" t="n">
        <f aca="false">Y18/X18</f>
        <v>0.822083333333333</v>
      </c>
    </row>
    <row r="19" customFormat="false" ht="13.8" hidden="false" customHeight="false" outlineLevel="0" collapsed="false">
      <c r="D19" s="0" t="n">
        <f aca="false">D18-500</f>
        <v>6500</v>
      </c>
      <c r="E19" s="0" t="n">
        <f aca="false">ROUND(($B$5+E$7*$B$3*$B$6/($B$7*$B$4*60*$D19))/($B$13*1000000),0)-1</f>
        <v>27</v>
      </c>
      <c r="F19" s="0" t="n">
        <f aca="false">ROUND(($B$5+F$7*$B$3*$B$6/($B$7*$B$4*60*$D19))/($B$13*1000000),0)-1</f>
        <v>26</v>
      </c>
      <c r="G19" s="0" t="n">
        <f aca="false">ROUND(($B$5+G$7*$B$3*$B$6/($B$7*$B$4*60*$D19))/($B$13*1000000),0)-1</f>
        <v>26</v>
      </c>
      <c r="H19" s="0" t="n">
        <f aca="false">ROUND(($B$5+H$7*$B$3*$B$6/($B$7*$B$4*60*$D19))/($B$13*1000000),0)-1</f>
        <v>25</v>
      </c>
      <c r="I19" s="0" t="n">
        <f aca="false">ROUND(($B$5+I$7*$B$3*$B$6/($B$7*$B$4*60*$D19))/($B$13*1000000),0)-1</f>
        <v>24</v>
      </c>
      <c r="J19" s="0" t="n">
        <f aca="false">ROUND(($B$5+J$7*$B$3*$B$6/($B$7*$B$4*60*$D19))/($B$13*1000000),0)-1</f>
        <v>23</v>
      </c>
      <c r="K19" s="0" t="n">
        <f aca="false">ROUND(($B$5+K$7*$B$3*$B$6/($B$7*$B$4*60*$D19))/($B$13*1000000),0)-1</f>
        <v>23</v>
      </c>
      <c r="L19" s="0" t="n">
        <f aca="false">ROUND(($B$5+L$7*$B$3*$B$6/($B$7*$B$4*60*$D19))/($B$13*1000000),0)-1</f>
        <v>22</v>
      </c>
      <c r="M19" s="0" t="n">
        <f aca="false">ROUND(($B$5+M$7*$B$3*$B$6/($B$7*$B$4*60*$D19))/($B$13*1000000),0)-1</f>
        <v>21</v>
      </c>
      <c r="N19" s="0" t="n">
        <f aca="false">ROUND(($B$5+N$7*$B$3*$B$6/($B$7*$B$4*60*$D19))/($B$13*1000000),0)-1</f>
        <v>21</v>
      </c>
      <c r="O19" s="0" t="n">
        <f aca="false">ROUND(($B$5+O$7*$B$3*$B$6/($B$7*$B$4*60*$D19))/($B$13*1000000),0)-1</f>
        <v>20</v>
      </c>
      <c r="P19" s="0" t="n">
        <f aca="false">ROUND(($B$5+P$7*$B$3*$B$6/($B$7*$B$4*60*$D19))/($B$13*1000000),0)-1</f>
        <v>19</v>
      </c>
      <c r="Q19" s="0" t="n">
        <f aca="false">ROUND(($B$5+Q$7*$B$3*$B$6/($B$7*$B$4*60*$D19))/($B$13*1000000),0)-1</f>
        <v>18</v>
      </c>
      <c r="R19" s="0" t="n">
        <f aca="false">ROUND(($B$5+R$7*$B$3*$B$6/($B$7*$B$4*60*$D19))/($B$13*1000000),0)-1</f>
        <v>18</v>
      </c>
      <c r="S19" s="0" t="n">
        <f aca="false">ROUND(($B$5+S$7*$B$3*$B$6/($B$7*$B$4*60*$D19))/($B$13*1000000),0)-1</f>
        <v>17</v>
      </c>
      <c r="U19" s="0" t="n">
        <f aca="false">ROUND(60*$B$6/(D19*$B$13), 0)-1</f>
        <v>578</v>
      </c>
      <c r="V19" s="0" t="n">
        <f aca="false">ROUND($B$6*60/(IF(U19&gt;65535,65535,(U19+1))*$B$13),0)</f>
        <v>6502</v>
      </c>
      <c r="X19" s="0" t="n">
        <f aca="false">($B$6*60)/D19</f>
        <v>0.0184615384615385</v>
      </c>
      <c r="Y19" s="0" t="n">
        <f aca="false">X19-($B$5+$B$14)/1000000</f>
        <v>0.0154115384615385</v>
      </c>
      <c r="Z19" s="0" t="n">
        <f aca="false">Y19/X19</f>
        <v>0.834791666666666</v>
      </c>
    </row>
    <row r="20" customFormat="false" ht="13.8" hidden="false" customHeight="false" outlineLevel="0" collapsed="false">
      <c r="D20" s="0" t="n">
        <f aca="false">D19-500</f>
        <v>6000</v>
      </c>
      <c r="E20" s="0" t="n">
        <f aca="false">ROUND(($B$5+E$7*$B$3*$B$6/($B$7*$B$4*60*$D20))/($B$13*1000000),0)-1</f>
        <v>28</v>
      </c>
      <c r="F20" s="0" t="n">
        <f aca="false">ROUND(($B$5+F$7*$B$3*$B$6/($B$7*$B$4*60*$D20))/($B$13*1000000),0)-1</f>
        <v>27</v>
      </c>
      <c r="G20" s="0" t="n">
        <f aca="false">ROUND(($B$5+G$7*$B$3*$B$6/($B$7*$B$4*60*$D20))/($B$13*1000000),0)-1</f>
        <v>26</v>
      </c>
      <c r="H20" s="0" t="n">
        <f aca="false">ROUND(($B$5+H$7*$B$3*$B$6/($B$7*$B$4*60*$D20))/($B$13*1000000),0)-1</f>
        <v>26</v>
      </c>
      <c r="I20" s="0" t="n">
        <f aca="false">ROUND(($B$5+I$7*$B$3*$B$6/($B$7*$B$4*60*$D20))/($B$13*1000000),0)-1</f>
        <v>25</v>
      </c>
      <c r="J20" s="0" t="n">
        <f aca="false">ROUND(($B$5+J$7*$B$3*$B$6/($B$7*$B$4*60*$D20))/($B$13*1000000),0)-1</f>
        <v>24</v>
      </c>
      <c r="K20" s="0" t="n">
        <f aca="false">ROUND(($B$5+K$7*$B$3*$B$6/($B$7*$B$4*60*$D20))/($B$13*1000000),0)-1</f>
        <v>23</v>
      </c>
      <c r="L20" s="0" t="n">
        <f aca="false">ROUND(($B$5+L$7*$B$3*$B$6/($B$7*$B$4*60*$D20))/($B$13*1000000),0)-1</f>
        <v>22</v>
      </c>
      <c r="M20" s="0" t="n">
        <f aca="false">ROUND(($B$5+M$7*$B$3*$B$6/($B$7*$B$4*60*$D20))/($B$13*1000000),0)-1</f>
        <v>22</v>
      </c>
      <c r="N20" s="0" t="n">
        <f aca="false">ROUND(($B$5+N$7*$B$3*$B$6/($B$7*$B$4*60*$D20))/($B$13*1000000),0)-1</f>
        <v>21</v>
      </c>
      <c r="O20" s="0" t="n">
        <f aca="false">ROUND(($B$5+O$7*$B$3*$B$6/($B$7*$B$4*60*$D20))/($B$13*1000000),0)-1</f>
        <v>20</v>
      </c>
      <c r="P20" s="0" t="n">
        <f aca="false">ROUND(($B$5+P$7*$B$3*$B$6/($B$7*$B$4*60*$D20))/($B$13*1000000),0)-1</f>
        <v>19</v>
      </c>
      <c r="Q20" s="0" t="n">
        <f aca="false">ROUND(($B$5+Q$7*$B$3*$B$6/($B$7*$B$4*60*$D20))/($B$13*1000000),0)-1</f>
        <v>19</v>
      </c>
      <c r="R20" s="0" t="n">
        <f aca="false">ROUND(($B$5+R$7*$B$3*$B$6/($B$7*$B$4*60*$D20))/($B$13*1000000),0)-1</f>
        <v>18</v>
      </c>
      <c r="S20" s="0" t="n">
        <f aca="false">ROUND(($B$5+S$7*$B$3*$B$6/($B$7*$B$4*60*$D20))/($B$13*1000000),0)-1</f>
        <v>17</v>
      </c>
      <c r="U20" s="0" t="n">
        <f aca="false">ROUND(60*$B$6/(D20*$B$13), 0)-1</f>
        <v>626</v>
      </c>
      <c r="V20" s="0" t="n">
        <f aca="false">ROUND($B$6*60/(IF(U20&gt;65535,65535,(U20+1))*$B$13),0)</f>
        <v>6004</v>
      </c>
      <c r="X20" s="0" t="n">
        <f aca="false">($B$6*60)/D20</f>
        <v>0.02</v>
      </c>
      <c r="Y20" s="0" t="n">
        <f aca="false">X20-($B$5+$B$14)/1000000</f>
        <v>0.01695</v>
      </c>
      <c r="Z20" s="0" t="n">
        <f aca="false">Y20/X20</f>
        <v>0.8475</v>
      </c>
    </row>
    <row r="21" customFormat="false" ht="13.8" hidden="false" customHeight="false" outlineLevel="0" collapsed="false">
      <c r="D21" s="0" t="n">
        <f aca="false">D20-500</f>
        <v>5500</v>
      </c>
      <c r="E21" s="0" t="n">
        <f aca="false">ROUND(($B$5+E$7*$B$3*$B$6/($B$7*$B$4*60*$D21))/($B$13*1000000),0)-1</f>
        <v>29</v>
      </c>
      <c r="F21" s="0" t="n">
        <f aca="false">ROUND(($B$5+F$7*$B$3*$B$6/($B$7*$B$4*60*$D21))/($B$13*1000000),0)-1</f>
        <v>28</v>
      </c>
      <c r="G21" s="0" t="n">
        <f aca="false">ROUND(($B$5+G$7*$B$3*$B$6/($B$7*$B$4*60*$D21))/($B$13*1000000),0)-1</f>
        <v>27</v>
      </c>
      <c r="H21" s="0" t="n">
        <f aca="false">ROUND(($B$5+H$7*$B$3*$B$6/($B$7*$B$4*60*$D21))/($B$13*1000000),0)-1</f>
        <v>26</v>
      </c>
      <c r="I21" s="0" t="n">
        <f aca="false">ROUND(($B$5+I$7*$B$3*$B$6/($B$7*$B$4*60*$D21))/($B$13*1000000),0)-1</f>
        <v>26</v>
      </c>
      <c r="J21" s="0" t="n">
        <f aca="false">ROUND(($B$5+J$7*$B$3*$B$6/($B$7*$B$4*60*$D21))/($B$13*1000000),0)-1</f>
        <v>25</v>
      </c>
      <c r="K21" s="0" t="n">
        <f aca="false">ROUND(($B$5+K$7*$B$3*$B$6/($B$7*$B$4*60*$D21))/($B$13*1000000),0)-1</f>
        <v>24</v>
      </c>
      <c r="L21" s="0" t="n">
        <f aca="false">ROUND(($B$5+L$7*$B$3*$B$6/($B$7*$B$4*60*$D21))/($B$13*1000000),0)-1</f>
        <v>23</v>
      </c>
      <c r="M21" s="0" t="n">
        <f aca="false">ROUND(($B$5+M$7*$B$3*$B$6/($B$7*$B$4*60*$D21))/($B$13*1000000),0)-1</f>
        <v>22</v>
      </c>
      <c r="N21" s="0" t="n">
        <f aca="false">ROUND(($B$5+N$7*$B$3*$B$6/($B$7*$B$4*60*$D21))/($B$13*1000000),0)-1</f>
        <v>21</v>
      </c>
      <c r="O21" s="0" t="n">
        <f aca="false">ROUND(($B$5+O$7*$B$3*$B$6/($B$7*$B$4*60*$D21))/($B$13*1000000),0)-1</f>
        <v>20</v>
      </c>
      <c r="P21" s="0" t="n">
        <f aca="false">ROUND(($B$5+P$7*$B$3*$B$6/($B$7*$B$4*60*$D21))/($B$13*1000000),0)-1</f>
        <v>20</v>
      </c>
      <c r="Q21" s="0" t="n">
        <f aca="false">ROUND(($B$5+Q$7*$B$3*$B$6/($B$7*$B$4*60*$D21))/($B$13*1000000),0)-1</f>
        <v>19</v>
      </c>
      <c r="R21" s="0" t="n">
        <f aca="false">ROUND(($B$5+R$7*$B$3*$B$6/($B$7*$B$4*60*$D21))/($B$13*1000000),0)-1</f>
        <v>18</v>
      </c>
      <c r="S21" s="0" t="n">
        <f aca="false">ROUND(($B$5+S$7*$B$3*$B$6/($B$7*$B$4*60*$D21))/($B$13*1000000),0)-1</f>
        <v>17</v>
      </c>
      <c r="U21" s="0" t="n">
        <f aca="false">ROUND(60*$B$6/(D21*$B$13), 0)-1</f>
        <v>683</v>
      </c>
      <c r="V21" s="0" t="n">
        <f aca="false">ROUND($B$6*60/(IF(U21&gt;65535,65535,(U21+1))*$B$13),0)</f>
        <v>5504</v>
      </c>
      <c r="X21" s="0" t="n">
        <f aca="false">($B$6*60)/D21</f>
        <v>0.0218181818181818</v>
      </c>
      <c r="Y21" s="0" t="n">
        <f aca="false">X21-($B$5+$B$14)/1000000</f>
        <v>0.0187681818181818</v>
      </c>
      <c r="Z21" s="0" t="n">
        <f aca="false">Y21/X21</f>
        <v>0.860208333333333</v>
      </c>
    </row>
    <row r="22" customFormat="false" ht="13.8" hidden="false" customHeight="false" outlineLevel="0" collapsed="false">
      <c r="D22" s="0" t="n">
        <f aca="false">D21-500</f>
        <v>5000</v>
      </c>
      <c r="E22" s="0" t="n">
        <f aca="false">ROUND(($B$5+E$7*$B$3*$B$6/($B$7*$B$4*60*$D22))/($B$13*1000000),0)-1</f>
        <v>30</v>
      </c>
      <c r="F22" s="0" t="n">
        <f aca="false">ROUND(($B$5+F$7*$B$3*$B$6/($B$7*$B$4*60*$D22))/($B$13*1000000),0)-1</f>
        <v>29</v>
      </c>
      <c r="G22" s="0" t="n">
        <f aca="false">ROUND(($B$5+G$7*$B$3*$B$6/($B$7*$B$4*60*$D22))/($B$13*1000000),0)-1</f>
        <v>28</v>
      </c>
      <c r="H22" s="0" t="n">
        <f aca="false">ROUND(($B$5+H$7*$B$3*$B$6/($B$7*$B$4*60*$D22))/($B$13*1000000),0)-1</f>
        <v>27</v>
      </c>
      <c r="I22" s="0" t="n">
        <f aca="false">ROUND(($B$5+I$7*$B$3*$B$6/($B$7*$B$4*60*$D22))/($B$13*1000000),0)-1</f>
        <v>26</v>
      </c>
      <c r="J22" s="0" t="n">
        <f aca="false">ROUND(($B$5+J$7*$B$3*$B$6/($B$7*$B$4*60*$D22))/($B$13*1000000),0)-1</f>
        <v>26</v>
      </c>
      <c r="K22" s="0" t="n">
        <f aca="false">ROUND(($B$5+K$7*$B$3*$B$6/($B$7*$B$4*60*$D22))/($B$13*1000000),0)-1</f>
        <v>25</v>
      </c>
      <c r="L22" s="0" t="n">
        <f aca="false">ROUND(($B$5+L$7*$B$3*$B$6/($B$7*$B$4*60*$D22))/($B$13*1000000),0)-1</f>
        <v>24</v>
      </c>
      <c r="M22" s="0" t="n">
        <f aca="false">ROUND(($B$5+M$7*$B$3*$B$6/($B$7*$B$4*60*$D22))/($B$13*1000000),0)-1</f>
        <v>23</v>
      </c>
      <c r="N22" s="0" t="n">
        <f aca="false">ROUND(($B$5+N$7*$B$3*$B$6/($B$7*$B$4*60*$D22))/($B$13*1000000),0)-1</f>
        <v>22</v>
      </c>
      <c r="O22" s="0" t="n">
        <f aca="false">ROUND(($B$5+O$7*$B$3*$B$6/($B$7*$B$4*60*$D22))/($B$13*1000000),0)-1</f>
        <v>21</v>
      </c>
      <c r="P22" s="0" t="n">
        <f aca="false">ROUND(($B$5+P$7*$B$3*$B$6/($B$7*$B$4*60*$D22))/($B$13*1000000),0)-1</f>
        <v>20</v>
      </c>
      <c r="Q22" s="0" t="n">
        <f aca="false">ROUND(($B$5+Q$7*$B$3*$B$6/($B$7*$B$4*60*$D22))/($B$13*1000000),0)-1</f>
        <v>19</v>
      </c>
      <c r="R22" s="0" t="n">
        <f aca="false">ROUND(($B$5+R$7*$B$3*$B$6/($B$7*$B$4*60*$D22))/($B$13*1000000),0)-1</f>
        <v>18</v>
      </c>
      <c r="S22" s="0" t="n">
        <f aca="false">ROUND(($B$5+S$7*$B$3*$B$6/($B$7*$B$4*60*$D22))/($B$13*1000000),0)-1</f>
        <v>17</v>
      </c>
      <c r="U22" s="0" t="n">
        <f aca="false">ROUND(60*$B$6/(D22*$B$13), 0)-1</f>
        <v>752</v>
      </c>
      <c r="V22" s="0" t="n">
        <f aca="false">ROUND($B$6*60/(IF(U22&gt;65535,65535,(U22+1))*$B$13),0)</f>
        <v>5000</v>
      </c>
      <c r="X22" s="0" t="n">
        <f aca="false">($B$6*60)/D22</f>
        <v>0.024</v>
      </c>
      <c r="Y22" s="0" t="n">
        <f aca="false">X22-($B$5+$B$14)/1000000</f>
        <v>0.02095</v>
      </c>
      <c r="Z22" s="0" t="n">
        <f aca="false">Y22/X22</f>
        <v>0.872916666666667</v>
      </c>
    </row>
    <row r="23" customFormat="false" ht="13.8" hidden="false" customHeight="false" outlineLevel="0" collapsed="false">
      <c r="D23" s="0" t="n">
        <f aca="false">D22-500</f>
        <v>4500</v>
      </c>
      <c r="E23" s="0" t="n">
        <f aca="false">ROUND(($B$5+E$7*$B$3*$B$6/($B$7*$B$4*60*$D23))/($B$13*1000000),0)-1</f>
        <v>32</v>
      </c>
      <c r="F23" s="0" t="n">
        <f aca="false">ROUND(($B$5+F$7*$B$3*$B$6/($B$7*$B$4*60*$D23))/($B$13*1000000),0)-1</f>
        <v>31</v>
      </c>
      <c r="G23" s="0" t="n">
        <f aca="false">ROUND(($B$5+G$7*$B$3*$B$6/($B$7*$B$4*60*$D23))/($B$13*1000000),0)-1</f>
        <v>30</v>
      </c>
      <c r="H23" s="0" t="n">
        <f aca="false">ROUND(($B$5+H$7*$B$3*$B$6/($B$7*$B$4*60*$D23))/($B$13*1000000),0)-1</f>
        <v>29</v>
      </c>
      <c r="I23" s="0" t="n">
        <f aca="false">ROUND(($B$5+I$7*$B$3*$B$6/($B$7*$B$4*60*$D23))/($B$13*1000000),0)-1</f>
        <v>28</v>
      </c>
      <c r="J23" s="0" t="n">
        <f aca="false">ROUND(($B$5+J$7*$B$3*$B$6/($B$7*$B$4*60*$D23))/($B$13*1000000),0)-1</f>
        <v>27</v>
      </c>
      <c r="K23" s="0" t="n">
        <f aca="false">ROUND(($B$5+K$7*$B$3*$B$6/($B$7*$B$4*60*$D23))/($B$13*1000000),0)-1</f>
        <v>26</v>
      </c>
      <c r="L23" s="0" t="n">
        <f aca="false">ROUND(($B$5+L$7*$B$3*$B$6/($B$7*$B$4*60*$D23))/($B$13*1000000),0)-1</f>
        <v>25</v>
      </c>
      <c r="M23" s="0" t="n">
        <f aca="false">ROUND(($B$5+M$7*$B$3*$B$6/($B$7*$B$4*60*$D23))/($B$13*1000000),0)-1</f>
        <v>23</v>
      </c>
      <c r="N23" s="0" t="n">
        <f aca="false">ROUND(($B$5+N$7*$B$3*$B$6/($B$7*$B$4*60*$D23))/($B$13*1000000),0)-1</f>
        <v>22</v>
      </c>
      <c r="O23" s="0" t="n">
        <f aca="false">ROUND(($B$5+O$7*$B$3*$B$6/($B$7*$B$4*60*$D23))/($B$13*1000000),0)-1</f>
        <v>21</v>
      </c>
      <c r="P23" s="0" t="n">
        <f aca="false">ROUND(($B$5+P$7*$B$3*$B$6/($B$7*$B$4*60*$D23))/($B$13*1000000),0)-1</f>
        <v>20</v>
      </c>
      <c r="Q23" s="0" t="n">
        <f aca="false">ROUND(($B$5+Q$7*$B$3*$B$6/($B$7*$B$4*60*$D23))/($B$13*1000000),0)-1</f>
        <v>19</v>
      </c>
      <c r="R23" s="0" t="n">
        <f aca="false">ROUND(($B$5+R$7*$B$3*$B$6/($B$7*$B$4*60*$D23))/($B$13*1000000),0)-1</f>
        <v>18</v>
      </c>
      <c r="S23" s="0" t="n">
        <f aca="false">ROUND(($B$5+S$7*$B$3*$B$6/($B$7*$B$4*60*$D23))/($B$13*1000000),0)-1</f>
        <v>17</v>
      </c>
      <c r="U23" s="0" t="n">
        <f aca="false">ROUND(60*$B$6/(D23*$B$13), 0)-1</f>
        <v>836</v>
      </c>
      <c r="V23" s="0" t="n">
        <f aca="false">ROUND($B$6*60/(IF(U23&gt;65535,65535,(U23+1))*$B$13),0)</f>
        <v>4498</v>
      </c>
      <c r="X23" s="0" t="n">
        <f aca="false">($B$6*60)/D23</f>
        <v>0.0266666666666667</v>
      </c>
      <c r="Y23" s="0" t="n">
        <f aca="false">X23-($B$5+$B$14)/1000000</f>
        <v>0.0236166666666667</v>
      </c>
      <c r="Z23" s="0" t="n">
        <f aca="false">Y23/X23</f>
        <v>0.885625</v>
      </c>
    </row>
    <row r="24" customFormat="false" ht="13.8" hidden="false" customHeight="false" outlineLevel="0" collapsed="false">
      <c r="D24" s="0" t="n">
        <f aca="false">D23-500</f>
        <v>4000</v>
      </c>
      <c r="E24" s="0" t="n">
        <f aca="false">ROUND(($B$5+E$7*$B$3*$B$6/($B$7*$B$4*60*$D24))/($B$13*1000000),0)-1</f>
        <v>34</v>
      </c>
      <c r="F24" s="0" t="n">
        <f aca="false">ROUND(($B$5+F$7*$B$3*$B$6/($B$7*$B$4*60*$D24))/($B$13*1000000),0)-1</f>
        <v>33</v>
      </c>
      <c r="G24" s="0" t="n">
        <f aca="false">ROUND(($B$5+G$7*$B$3*$B$6/($B$7*$B$4*60*$D24))/($B$13*1000000),0)-1</f>
        <v>31</v>
      </c>
      <c r="H24" s="0" t="n">
        <f aca="false">ROUND(($B$5+H$7*$B$3*$B$6/($B$7*$B$4*60*$D24))/($B$13*1000000),0)-1</f>
        <v>30</v>
      </c>
      <c r="I24" s="0" t="n">
        <f aca="false">ROUND(($B$5+I$7*$B$3*$B$6/($B$7*$B$4*60*$D24))/($B$13*1000000),0)-1</f>
        <v>29</v>
      </c>
      <c r="J24" s="0" t="n">
        <f aca="false">ROUND(($B$5+J$7*$B$3*$B$6/($B$7*$B$4*60*$D24))/($B$13*1000000),0)-1</f>
        <v>28</v>
      </c>
      <c r="K24" s="0" t="n">
        <f aca="false">ROUND(($B$5+K$7*$B$3*$B$6/($B$7*$B$4*60*$D24))/($B$13*1000000),0)-1</f>
        <v>27</v>
      </c>
      <c r="L24" s="0" t="n">
        <f aca="false">ROUND(($B$5+L$7*$B$3*$B$6/($B$7*$B$4*60*$D24))/($B$13*1000000),0)-1</f>
        <v>26</v>
      </c>
      <c r="M24" s="0" t="n">
        <f aca="false">ROUND(($B$5+M$7*$B$3*$B$6/($B$7*$B$4*60*$D24))/($B$13*1000000),0)-1</f>
        <v>24</v>
      </c>
      <c r="N24" s="0" t="n">
        <f aca="false">ROUND(($B$5+N$7*$B$3*$B$6/($B$7*$B$4*60*$D24))/($B$13*1000000),0)-1</f>
        <v>23</v>
      </c>
      <c r="O24" s="0" t="n">
        <f aca="false">ROUND(($B$5+O$7*$B$3*$B$6/($B$7*$B$4*60*$D24))/($B$13*1000000),0)-1</f>
        <v>22</v>
      </c>
      <c r="P24" s="0" t="n">
        <f aca="false">ROUND(($B$5+P$7*$B$3*$B$6/($B$7*$B$4*60*$D24))/($B$13*1000000),0)-1</f>
        <v>21</v>
      </c>
      <c r="Q24" s="0" t="n">
        <f aca="false">ROUND(($B$5+Q$7*$B$3*$B$6/($B$7*$B$4*60*$D24))/($B$13*1000000),0)-1</f>
        <v>20</v>
      </c>
      <c r="R24" s="0" t="n">
        <f aca="false">ROUND(($B$5+R$7*$B$3*$B$6/($B$7*$B$4*60*$D24))/($B$13*1000000),0)-1</f>
        <v>19</v>
      </c>
      <c r="S24" s="0" t="n">
        <f aca="false">ROUND(($B$5+S$7*$B$3*$B$6/($B$7*$B$4*60*$D24))/($B$13*1000000),0)-1</f>
        <v>17</v>
      </c>
      <c r="U24" s="0" t="n">
        <f aca="false">ROUND(60*$B$6/(D24*$B$13), 0)-1</f>
        <v>940</v>
      </c>
      <c r="V24" s="0" t="n">
        <f aca="false">ROUND($B$6*60/(IF(U24&gt;65535,65535,(U24+1))*$B$13),0)</f>
        <v>4001</v>
      </c>
      <c r="X24" s="0" t="n">
        <f aca="false">($B$6*60)/D24</f>
        <v>0.03</v>
      </c>
      <c r="Y24" s="0" t="n">
        <f aca="false">X24-($B$5+$B$14)/1000000</f>
        <v>0.02695</v>
      </c>
      <c r="Z24" s="0" t="n">
        <f aca="false">Y24/X24</f>
        <v>0.898333333333333</v>
      </c>
    </row>
    <row r="25" customFormat="false" ht="13.8" hidden="false" customHeight="false" outlineLevel="0" collapsed="false">
      <c r="D25" s="0" t="n">
        <f aca="false">D24-500</f>
        <v>3500</v>
      </c>
      <c r="E25" s="0" t="n">
        <f aca="false">ROUND(($B$5+E$7*$B$3*$B$6/($B$7*$B$4*60*$D25))/($B$13*1000000),0)-1</f>
        <v>36</v>
      </c>
      <c r="F25" s="0" t="n">
        <f aca="false">ROUND(($B$5+F$7*$B$3*$B$6/($B$7*$B$4*60*$D25))/($B$13*1000000),0)-1</f>
        <v>35</v>
      </c>
      <c r="G25" s="0" t="n">
        <f aca="false">ROUND(($B$5+G$7*$B$3*$B$6/($B$7*$B$4*60*$D25))/($B$13*1000000),0)-1</f>
        <v>34</v>
      </c>
      <c r="H25" s="0" t="n">
        <f aca="false">ROUND(($B$5+H$7*$B$3*$B$6/($B$7*$B$4*60*$D25))/($B$13*1000000),0)-1</f>
        <v>32</v>
      </c>
      <c r="I25" s="0" t="n">
        <f aca="false">ROUND(($B$5+I$7*$B$3*$B$6/($B$7*$B$4*60*$D25))/($B$13*1000000),0)-1</f>
        <v>31</v>
      </c>
      <c r="J25" s="0" t="n">
        <f aca="false">ROUND(($B$5+J$7*$B$3*$B$6/($B$7*$B$4*60*$D25))/($B$13*1000000),0)-1</f>
        <v>30</v>
      </c>
      <c r="K25" s="0" t="n">
        <f aca="false">ROUND(($B$5+K$7*$B$3*$B$6/($B$7*$B$4*60*$D25))/($B$13*1000000),0)-1</f>
        <v>28</v>
      </c>
      <c r="L25" s="0" t="n">
        <f aca="false">ROUND(($B$5+L$7*$B$3*$B$6/($B$7*$B$4*60*$D25))/($B$13*1000000),0)-1</f>
        <v>27</v>
      </c>
      <c r="M25" s="0" t="n">
        <f aca="false">ROUND(($B$5+M$7*$B$3*$B$6/($B$7*$B$4*60*$D25))/($B$13*1000000),0)-1</f>
        <v>26</v>
      </c>
      <c r="N25" s="0" t="n">
        <f aca="false">ROUND(($B$5+N$7*$B$3*$B$6/($B$7*$B$4*60*$D25))/($B$13*1000000),0)-1</f>
        <v>24</v>
      </c>
      <c r="O25" s="0" t="n">
        <f aca="false">ROUND(($B$5+O$7*$B$3*$B$6/($B$7*$B$4*60*$D25))/($B$13*1000000),0)-1</f>
        <v>23</v>
      </c>
      <c r="P25" s="0" t="n">
        <f aca="false">ROUND(($B$5+P$7*$B$3*$B$6/($B$7*$B$4*60*$D25))/($B$13*1000000),0)-1</f>
        <v>22</v>
      </c>
      <c r="Q25" s="0" t="n">
        <f aca="false">ROUND(($B$5+Q$7*$B$3*$B$6/($B$7*$B$4*60*$D25))/($B$13*1000000),0)-1</f>
        <v>20</v>
      </c>
      <c r="R25" s="0" t="n">
        <f aca="false">ROUND(($B$5+R$7*$B$3*$B$6/($B$7*$B$4*60*$D25))/($B$13*1000000),0)-1</f>
        <v>19</v>
      </c>
      <c r="S25" s="0" t="n">
        <f aca="false">ROUND(($B$5+S$7*$B$3*$B$6/($B$7*$B$4*60*$D25))/($B$13*1000000),0)-1</f>
        <v>18</v>
      </c>
      <c r="U25" s="0" t="n">
        <f aca="false">ROUND(60*$B$6/(D25*$B$13), 0)-1</f>
        <v>1075</v>
      </c>
      <c r="V25" s="0" t="n">
        <f aca="false">ROUND($B$6*60/(IF(U25&gt;65535,65535,(U25+1))*$B$13),0)</f>
        <v>3499</v>
      </c>
      <c r="X25" s="0" t="n">
        <f aca="false">($B$6*60)/D25</f>
        <v>0.0342857142857143</v>
      </c>
      <c r="Y25" s="0" t="n">
        <f aca="false">X25-($B$5+$B$14)/1000000</f>
        <v>0.0312357142857143</v>
      </c>
      <c r="Z25" s="0" t="n">
        <f aca="false">Y25/X25</f>
        <v>0.911041666666667</v>
      </c>
    </row>
    <row r="26" customFormat="false" ht="13.8" hidden="false" customHeight="false" outlineLevel="0" collapsed="false">
      <c r="D26" s="0" t="n">
        <f aca="false">D25-500</f>
        <v>3000</v>
      </c>
      <c r="E26" s="0" t="n">
        <f aca="false">ROUND(($B$5+E$7*$B$3*$B$6/($B$7*$B$4*60*$D26))/($B$13*1000000),0)-1</f>
        <v>39</v>
      </c>
      <c r="F26" s="0" t="n">
        <f aca="false">ROUND(($B$5+F$7*$B$3*$B$6/($B$7*$B$4*60*$D26))/($B$13*1000000),0)-1</f>
        <v>38</v>
      </c>
      <c r="G26" s="0" t="n">
        <f aca="false">ROUND(($B$5+G$7*$B$3*$B$6/($B$7*$B$4*60*$D26))/($B$13*1000000),0)-1</f>
        <v>36</v>
      </c>
      <c r="H26" s="0" t="n">
        <f aca="false">ROUND(($B$5+H$7*$B$3*$B$6/($B$7*$B$4*60*$D26))/($B$13*1000000),0)-1</f>
        <v>35</v>
      </c>
      <c r="I26" s="0" t="n">
        <f aca="false">ROUND(($B$5+I$7*$B$3*$B$6/($B$7*$B$4*60*$D26))/($B$13*1000000),0)-1</f>
        <v>33</v>
      </c>
      <c r="J26" s="0" t="n">
        <f aca="false">ROUND(($B$5+J$7*$B$3*$B$6/($B$7*$B$4*60*$D26))/($B$13*1000000),0)-1</f>
        <v>32</v>
      </c>
      <c r="K26" s="0" t="n">
        <f aca="false">ROUND(($B$5+K$7*$B$3*$B$6/($B$7*$B$4*60*$D26))/($B$13*1000000),0)-1</f>
        <v>30</v>
      </c>
      <c r="L26" s="0" t="n">
        <f aca="false">ROUND(($B$5+L$7*$B$3*$B$6/($B$7*$B$4*60*$D26))/($B$13*1000000),0)-1</f>
        <v>29</v>
      </c>
      <c r="M26" s="0" t="n">
        <f aca="false">ROUND(($B$5+M$7*$B$3*$B$6/($B$7*$B$4*60*$D26))/($B$13*1000000),0)-1</f>
        <v>27</v>
      </c>
      <c r="N26" s="0" t="n">
        <f aca="false">ROUND(($B$5+N$7*$B$3*$B$6/($B$7*$B$4*60*$D26))/($B$13*1000000),0)-1</f>
        <v>26</v>
      </c>
      <c r="O26" s="0" t="n">
        <f aca="false">ROUND(($B$5+O$7*$B$3*$B$6/($B$7*$B$4*60*$D26))/($B$13*1000000),0)-1</f>
        <v>24</v>
      </c>
      <c r="P26" s="0" t="n">
        <f aca="false">ROUND(($B$5+P$7*$B$3*$B$6/($B$7*$B$4*60*$D26))/($B$13*1000000),0)-1</f>
        <v>22</v>
      </c>
      <c r="Q26" s="0" t="n">
        <f aca="false">ROUND(($B$5+Q$7*$B$3*$B$6/($B$7*$B$4*60*$D26))/($B$13*1000000),0)-1</f>
        <v>21</v>
      </c>
      <c r="R26" s="0" t="n">
        <f aca="false">ROUND(($B$5+R$7*$B$3*$B$6/($B$7*$B$4*60*$D26))/($B$13*1000000),0)-1</f>
        <v>19</v>
      </c>
      <c r="S26" s="0" t="n">
        <f aca="false">ROUND(($B$5+S$7*$B$3*$B$6/($B$7*$B$4*60*$D26))/($B$13*1000000),0)-1</f>
        <v>18</v>
      </c>
      <c r="U26" s="0" t="n">
        <f aca="false">ROUND(60*$B$6/(D26*$B$13), 0)-1</f>
        <v>1254</v>
      </c>
      <c r="V26" s="0" t="n">
        <f aca="false">ROUND($B$6*60/(IF(U26&gt;65535,65535,(U26+1))*$B$13),0)</f>
        <v>3000</v>
      </c>
      <c r="X26" s="0" t="n">
        <f aca="false">($B$6*60)/D26</f>
        <v>0.04</v>
      </c>
      <c r="Y26" s="0" t="n">
        <f aca="false">X26-($B$5+$B$14)/1000000</f>
        <v>0.03695</v>
      </c>
      <c r="Z26" s="0" t="n">
        <f aca="false">Y26/X26</f>
        <v>0.92375</v>
      </c>
    </row>
    <row r="27" customFormat="false" ht="13.8" hidden="false" customHeight="false" outlineLevel="0" collapsed="false">
      <c r="D27" s="0" t="n">
        <f aca="false">D26-500</f>
        <v>2500</v>
      </c>
      <c r="E27" s="0" t="n">
        <f aca="false">ROUND(($B$5+E$7*$B$3*$B$6/($B$7*$B$4*60*$D27))/($B$13*1000000),0)-1</f>
        <v>44</v>
      </c>
      <c r="F27" s="0" t="n">
        <f aca="false">ROUND(($B$5+F$7*$B$3*$B$6/($B$7*$B$4*60*$D27))/($B$13*1000000),0)-1</f>
        <v>42</v>
      </c>
      <c r="G27" s="0" t="n">
        <f aca="false">ROUND(($B$5+G$7*$B$3*$B$6/($B$7*$B$4*60*$D27))/($B$13*1000000),0)-1</f>
        <v>40</v>
      </c>
      <c r="H27" s="0" t="n">
        <f aca="false">ROUND(($B$5+H$7*$B$3*$B$6/($B$7*$B$4*60*$D27))/($B$13*1000000),0)-1</f>
        <v>39</v>
      </c>
      <c r="I27" s="0" t="n">
        <f aca="false">ROUND(($B$5+I$7*$B$3*$B$6/($B$7*$B$4*60*$D27))/($B$13*1000000),0)-1</f>
        <v>37</v>
      </c>
      <c r="J27" s="0" t="n">
        <f aca="false">ROUND(($B$5+J$7*$B$3*$B$6/($B$7*$B$4*60*$D27))/($B$13*1000000),0)-1</f>
        <v>35</v>
      </c>
      <c r="K27" s="0" t="n">
        <f aca="false">ROUND(($B$5+K$7*$B$3*$B$6/($B$7*$B$4*60*$D27))/($B$13*1000000),0)-1</f>
        <v>33</v>
      </c>
      <c r="L27" s="0" t="n">
        <f aca="false">ROUND(($B$5+L$7*$B$3*$B$6/($B$7*$B$4*60*$D27))/($B$13*1000000),0)-1</f>
        <v>31</v>
      </c>
      <c r="M27" s="0" t="n">
        <f aca="false">ROUND(($B$5+M$7*$B$3*$B$6/($B$7*$B$4*60*$D27))/($B$13*1000000),0)-1</f>
        <v>29</v>
      </c>
      <c r="N27" s="0" t="n">
        <f aca="false">ROUND(($B$5+N$7*$B$3*$B$6/($B$7*$B$4*60*$D27))/($B$13*1000000),0)-1</f>
        <v>27</v>
      </c>
      <c r="O27" s="0" t="n">
        <f aca="false">ROUND(($B$5+O$7*$B$3*$B$6/($B$7*$B$4*60*$D27))/($B$13*1000000),0)-1</f>
        <v>26</v>
      </c>
      <c r="P27" s="0" t="n">
        <f aca="false">ROUND(($B$5+P$7*$B$3*$B$6/($B$7*$B$4*60*$D27))/($B$13*1000000),0)-1</f>
        <v>24</v>
      </c>
      <c r="Q27" s="0" t="n">
        <f aca="false">ROUND(($B$5+Q$7*$B$3*$B$6/($B$7*$B$4*60*$D27))/($B$13*1000000),0)-1</f>
        <v>22</v>
      </c>
      <c r="R27" s="0" t="n">
        <f aca="false">ROUND(($B$5+R$7*$B$3*$B$6/($B$7*$B$4*60*$D27))/($B$13*1000000),0)-1</f>
        <v>20</v>
      </c>
      <c r="S27" s="0" t="n">
        <f aca="false">ROUND(($B$5+S$7*$B$3*$B$6/($B$7*$B$4*60*$D27))/($B$13*1000000),0)-1</f>
        <v>18</v>
      </c>
      <c r="U27" s="0" t="n">
        <f aca="false">ROUND(60*$B$6/(D27*$B$13), 0)-1</f>
        <v>1505</v>
      </c>
      <c r="V27" s="0" t="n">
        <f aca="false">ROUND($B$6*60/(IF(U27&gt;65535,65535,(U27+1))*$B$13),0)</f>
        <v>2500</v>
      </c>
      <c r="X27" s="0" t="n">
        <f aca="false">($B$6*60)/D27</f>
        <v>0.048</v>
      </c>
      <c r="Y27" s="0" t="n">
        <f aca="false">X27-($B$5+$B$14)/1000000</f>
        <v>0.04495</v>
      </c>
      <c r="Z27" s="0" t="n">
        <f aca="false">Y27/X27</f>
        <v>0.936458333333333</v>
      </c>
    </row>
    <row r="28" customFormat="false" ht="13.8" hidden="false" customHeight="false" outlineLevel="0" collapsed="false">
      <c r="D28" s="0" t="n">
        <f aca="false">D27-500</f>
        <v>2000</v>
      </c>
      <c r="E28" s="0" t="n">
        <f aca="false">ROUND(($B$5+E$7*$B$3*$B$6/($B$7*$B$4*60*$D28))/($B$13*1000000),0)-1</f>
        <v>51</v>
      </c>
      <c r="F28" s="0" t="n">
        <f aca="false">ROUND(($B$5+F$7*$B$3*$B$6/($B$7*$B$4*60*$D28))/($B$13*1000000),0)-1</f>
        <v>49</v>
      </c>
      <c r="G28" s="0" t="n">
        <f aca="false">ROUND(($B$5+G$7*$B$3*$B$6/($B$7*$B$4*60*$D28))/($B$13*1000000),0)-1</f>
        <v>46</v>
      </c>
      <c r="H28" s="0" t="n">
        <f aca="false">ROUND(($B$5+H$7*$B$3*$B$6/($B$7*$B$4*60*$D28))/($B$13*1000000),0)-1</f>
        <v>44</v>
      </c>
      <c r="I28" s="0" t="n">
        <f aca="false">ROUND(($B$5+I$7*$B$3*$B$6/($B$7*$B$4*60*$D28))/($B$13*1000000),0)-1</f>
        <v>42</v>
      </c>
      <c r="J28" s="0" t="n">
        <f aca="false">ROUND(($B$5+J$7*$B$3*$B$6/($B$7*$B$4*60*$D28))/($B$13*1000000),0)-1</f>
        <v>39</v>
      </c>
      <c r="K28" s="0" t="n">
        <f aca="false">ROUND(($B$5+K$7*$B$3*$B$6/($B$7*$B$4*60*$D28))/($B$13*1000000),0)-1</f>
        <v>37</v>
      </c>
      <c r="L28" s="0" t="n">
        <f aca="false">ROUND(($B$5+L$7*$B$3*$B$6/($B$7*$B$4*60*$D28))/($B$13*1000000),0)-1</f>
        <v>35</v>
      </c>
      <c r="M28" s="0" t="n">
        <f aca="false">ROUND(($B$5+M$7*$B$3*$B$6/($B$7*$B$4*60*$D28))/($B$13*1000000),0)-1</f>
        <v>33</v>
      </c>
      <c r="N28" s="0" t="n">
        <f aca="false">ROUND(($B$5+N$7*$B$3*$B$6/($B$7*$B$4*60*$D28))/($B$13*1000000),0)-1</f>
        <v>30</v>
      </c>
      <c r="O28" s="0" t="n">
        <f aca="false">ROUND(($B$5+O$7*$B$3*$B$6/($B$7*$B$4*60*$D28))/($B$13*1000000),0)-1</f>
        <v>28</v>
      </c>
      <c r="P28" s="0" t="n">
        <f aca="false">ROUND(($B$5+P$7*$B$3*$B$6/($B$7*$B$4*60*$D28))/($B$13*1000000),0)-1</f>
        <v>26</v>
      </c>
      <c r="Q28" s="0" t="n">
        <f aca="false">ROUND(($B$5+Q$7*$B$3*$B$6/($B$7*$B$4*60*$D28))/($B$13*1000000),0)-1</f>
        <v>23</v>
      </c>
      <c r="R28" s="0" t="n">
        <f aca="false">ROUND(($B$5+R$7*$B$3*$B$6/($B$7*$B$4*60*$D28))/($B$13*1000000),0)-1</f>
        <v>21</v>
      </c>
      <c r="S28" s="0" t="n">
        <f aca="false">ROUND(($B$5+S$7*$B$3*$B$6/($B$7*$B$4*60*$D28))/($B$13*1000000),0)-1</f>
        <v>19</v>
      </c>
      <c r="U28" s="0" t="n">
        <f aca="false">ROUND(60*$B$6/(D28*$B$13), 0)-1</f>
        <v>1881</v>
      </c>
      <c r="V28" s="0" t="n">
        <f aca="false">ROUND($B$6*60/(IF(U28&gt;65535,65535,(U28+1))*$B$13),0)</f>
        <v>2000</v>
      </c>
      <c r="X28" s="0" t="n">
        <f aca="false">($B$6*60)/D28</f>
        <v>0.06</v>
      </c>
      <c r="Y28" s="0" t="n">
        <f aca="false">X28-($B$5+$B$14)/1000000</f>
        <v>0.05695</v>
      </c>
      <c r="Z28" s="0" t="n">
        <f aca="false">Y28/X28</f>
        <v>0.949166666666667</v>
      </c>
    </row>
    <row r="29" customFormat="false" ht="13.8" hidden="false" customHeight="false" outlineLevel="0" collapsed="false">
      <c r="D29" s="0" t="n">
        <f aca="false">D28-500</f>
        <v>1500</v>
      </c>
      <c r="E29" s="0" t="n">
        <f aca="false">ROUND(($B$5+E$7*$B$3*$B$6/($B$7*$B$4*60*$D29))/($B$13*1000000),0)-1</f>
        <v>63</v>
      </c>
      <c r="F29" s="0" t="n">
        <f aca="false">ROUND(($B$5+F$7*$B$3*$B$6/($B$7*$B$4*60*$D29))/($B$13*1000000),0)-1</f>
        <v>60</v>
      </c>
      <c r="G29" s="0" t="n">
        <f aca="false">ROUND(($B$5+G$7*$B$3*$B$6/($B$7*$B$4*60*$D29))/($B$13*1000000),0)-1</f>
        <v>57</v>
      </c>
      <c r="H29" s="0" t="n">
        <f aca="false">ROUND(($B$5+H$7*$B$3*$B$6/($B$7*$B$4*60*$D29))/($B$13*1000000),0)-1</f>
        <v>53</v>
      </c>
      <c r="I29" s="0" t="n">
        <f aca="false">ROUND(($B$5+I$7*$B$3*$B$6/($B$7*$B$4*60*$D29))/($B$13*1000000),0)-1</f>
        <v>50</v>
      </c>
      <c r="J29" s="0" t="n">
        <f aca="false">ROUND(($B$5+J$7*$B$3*$B$6/($B$7*$B$4*60*$D29))/($B$13*1000000),0)-1</f>
        <v>47</v>
      </c>
      <c r="K29" s="0" t="n">
        <f aca="false">ROUND(($B$5+K$7*$B$3*$B$6/($B$7*$B$4*60*$D29))/($B$13*1000000),0)-1</f>
        <v>44</v>
      </c>
      <c r="L29" s="0" t="n">
        <f aca="false">ROUND(($B$5+L$7*$B$3*$B$6/($B$7*$B$4*60*$D29))/($B$13*1000000),0)-1</f>
        <v>41</v>
      </c>
      <c r="M29" s="0" t="n">
        <f aca="false">ROUND(($B$5+M$7*$B$3*$B$6/($B$7*$B$4*60*$D29))/($B$13*1000000),0)-1</f>
        <v>38</v>
      </c>
      <c r="N29" s="0" t="n">
        <f aca="false">ROUND(($B$5+N$7*$B$3*$B$6/($B$7*$B$4*60*$D29))/($B$13*1000000),0)-1</f>
        <v>35</v>
      </c>
      <c r="O29" s="0" t="n">
        <f aca="false">ROUND(($B$5+O$7*$B$3*$B$6/($B$7*$B$4*60*$D29))/($B$13*1000000),0)-1</f>
        <v>32</v>
      </c>
      <c r="P29" s="0" t="n">
        <f aca="false">ROUND(($B$5+P$7*$B$3*$B$6/($B$7*$B$4*60*$D29))/($B$13*1000000),0)-1</f>
        <v>29</v>
      </c>
      <c r="Q29" s="0" t="n">
        <f aca="false">ROUND(($B$5+Q$7*$B$3*$B$6/($B$7*$B$4*60*$D29))/($B$13*1000000),0)-1</f>
        <v>26</v>
      </c>
      <c r="R29" s="0" t="n">
        <f aca="false">ROUND(($B$5+R$7*$B$3*$B$6/($B$7*$B$4*60*$D29))/($B$13*1000000),0)-1</f>
        <v>22</v>
      </c>
      <c r="S29" s="0" t="n">
        <f aca="false">ROUND(($B$5+S$7*$B$3*$B$6/($B$7*$B$4*60*$D29))/($B$13*1000000),0)-1</f>
        <v>19</v>
      </c>
      <c r="U29" s="0" t="n">
        <f aca="false">ROUND(60*$B$6/(D29*$B$13), 0)-1</f>
        <v>2509</v>
      </c>
      <c r="V29" s="0" t="n">
        <f aca="false">ROUND($B$6*60/(IF(U29&gt;65535,65535,(U29+1))*$B$13),0)</f>
        <v>1500</v>
      </c>
      <c r="X29" s="0" t="n">
        <f aca="false">($B$6*60)/D29</f>
        <v>0.08</v>
      </c>
      <c r="Y29" s="0" t="n">
        <f aca="false">X29-($B$5+$B$14)/1000000</f>
        <v>0.07695</v>
      </c>
      <c r="Z29" s="0" t="n">
        <f aca="false">Y29/X29</f>
        <v>0.961875</v>
      </c>
    </row>
    <row r="30" customFormat="false" ht="13.8" hidden="false" customHeight="false" outlineLevel="0" collapsed="false">
      <c r="D30" s="0" t="n">
        <f aca="false">D29-500</f>
        <v>1000</v>
      </c>
      <c r="E30" s="0" t="n">
        <f aca="false">ROUND(($B$5+E$7*$B$3*$B$6/($B$7*$B$4*60*$D30))/($B$13*1000000),0)-1</f>
        <v>86</v>
      </c>
      <c r="F30" s="0" t="n">
        <f aca="false">ROUND(($B$5+F$7*$B$3*$B$6/($B$7*$B$4*60*$D30))/($B$13*1000000),0)-1</f>
        <v>81</v>
      </c>
      <c r="G30" s="0" t="n">
        <f aca="false">ROUND(($B$5+G$7*$B$3*$B$6/($B$7*$B$4*60*$D30))/($B$13*1000000),0)-1</f>
        <v>77</v>
      </c>
      <c r="H30" s="0" t="n">
        <f aca="false">ROUND(($B$5+H$7*$B$3*$B$6/($B$7*$B$4*60*$D30))/($B$13*1000000),0)-1</f>
        <v>72</v>
      </c>
      <c r="I30" s="0" t="n">
        <f aca="false">ROUND(($B$5+I$7*$B$3*$B$6/($B$7*$B$4*60*$D30))/($B$13*1000000),0)-1</f>
        <v>67</v>
      </c>
      <c r="J30" s="0" t="n">
        <f aca="false">ROUND(($B$5+J$7*$B$3*$B$6/($B$7*$B$4*60*$D30))/($B$13*1000000),0)-1</f>
        <v>63</v>
      </c>
      <c r="K30" s="0" t="n">
        <f aca="false">ROUND(($B$5+K$7*$B$3*$B$6/($B$7*$B$4*60*$D30))/($B$13*1000000),0)-1</f>
        <v>58</v>
      </c>
      <c r="L30" s="0" t="n">
        <f aca="false">ROUND(($B$5+L$7*$B$3*$B$6/($B$7*$B$4*60*$D30))/($B$13*1000000),0)-1</f>
        <v>53</v>
      </c>
      <c r="M30" s="0" t="n">
        <f aca="false">ROUND(($B$5+M$7*$B$3*$B$6/($B$7*$B$4*60*$D30))/($B$13*1000000),0)-1</f>
        <v>49</v>
      </c>
      <c r="N30" s="0" t="n">
        <f aca="false">ROUND(($B$5+N$7*$B$3*$B$6/($B$7*$B$4*60*$D30))/($B$13*1000000),0)-1</f>
        <v>44</v>
      </c>
      <c r="O30" s="0" t="n">
        <f aca="false">ROUND(($B$5+O$7*$B$3*$B$6/($B$7*$B$4*60*$D30))/($B$13*1000000),0)-1</f>
        <v>39</v>
      </c>
      <c r="P30" s="0" t="n">
        <f aca="false">ROUND(($B$5+P$7*$B$3*$B$6/($B$7*$B$4*60*$D30))/($B$13*1000000),0)-1</f>
        <v>35</v>
      </c>
      <c r="Q30" s="0" t="n">
        <f aca="false">ROUND(($B$5+Q$7*$B$3*$B$6/($B$7*$B$4*60*$D30))/($B$13*1000000),0)-1</f>
        <v>30</v>
      </c>
      <c r="R30" s="0" t="n">
        <f aca="false">ROUND(($B$5+R$7*$B$3*$B$6/($B$7*$B$4*60*$D30))/($B$13*1000000),0)-1</f>
        <v>26</v>
      </c>
      <c r="S30" s="0" t="n">
        <f aca="false">ROUND(($B$5+S$7*$B$3*$B$6/($B$7*$B$4*60*$D30))/($B$13*1000000),0)-1</f>
        <v>21</v>
      </c>
      <c r="U30" s="0" t="n">
        <f aca="false">ROUND(60*$B$6/(D30*$B$13), 0)-1</f>
        <v>3764</v>
      </c>
      <c r="V30" s="0" t="n">
        <f aca="false">ROUND($B$6*60/(IF(U30&gt;65535,65535,(U30+1))*$B$13),0)</f>
        <v>1000</v>
      </c>
      <c r="X30" s="0" t="n">
        <f aca="false">($B$6*60)/D30</f>
        <v>0.12</v>
      </c>
      <c r="Y30" s="0" t="n">
        <f aca="false">X30-($B$5+$B$14)/1000000</f>
        <v>0.11695</v>
      </c>
      <c r="Z30" s="0" t="n">
        <f aca="false">Y30/X30</f>
        <v>0.974583333333333</v>
      </c>
    </row>
    <row r="31" customFormat="false" ht="13.8" hidden="false" customHeight="false" outlineLevel="0" collapsed="false">
      <c r="B31" s="0" t="n">
        <f aca="false">C31*B12</f>
        <v>244705882.352941</v>
      </c>
      <c r="C31" s="0" t="n">
        <f aca="false">50*E31</f>
        <v>7800</v>
      </c>
      <c r="D31" s="0" t="n">
        <f aca="false">D30-500</f>
        <v>500</v>
      </c>
      <c r="E31" s="0" t="n">
        <f aca="false">ROUND(($B$5+E$7*$B$3*$B$6/($B$7*$B$4*60*$D31))/($B$13*1000000),0)-1</f>
        <v>156</v>
      </c>
      <c r="F31" s="0" t="n">
        <f aca="false">ROUND(($B$5+F$7*$B$3*$B$6/($B$7*$B$4*60*$D31))/($B$13*1000000),0)-1</f>
        <v>146</v>
      </c>
      <c r="G31" s="0" t="n">
        <f aca="false">ROUND(($B$5+G$7*$B$3*$B$6/($B$7*$B$4*60*$D31))/($B$13*1000000),0)-1</f>
        <v>137</v>
      </c>
      <c r="H31" s="0" t="n">
        <f aca="false">ROUND(($B$5+H$7*$B$3*$B$6/($B$7*$B$4*60*$D31))/($B$13*1000000),0)-1</f>
        <v>128</v>
      </c>
      <c r="I31" s="0" t="n">
        <f aca="false">ROUND(($B$5+I$7*$B$3*$B$6/($B$7*$B$4*60*$D31))/($B$13*1000000),0)-1</f>
        <v>118</v>
      </c>
      <c r="J31" s="0" t="n">
        <f aca="false">ROUND(($B$5+J$7*$B$3*$B$6/($B$7*$B$4*60*$D31))/($B$13*1000000),0)-1</f>
        <v>109</v>
      </c>
      <c r="K31" s="0" t="n">
        <f aca="false">ROUND(($B$5+K$7*$B$3*$B$6/($B$7*$B$4*60*$D31))/($B$13*1000000),0)-1</f>
        <v>100</v>
      </c>
      <c r="L31" s="0" t="n">
        <f aca="false">ROUND(($B$5+L$7*$B$3*$B$6/($B$7*$B$4*60*$D31))/($B$13*1000000),0)-1</f>
        <v>91</v>
      </c>
      <c r="M31" s="0" t="n">
        <f aca="false">ROUND(($B$5+M$7*$B$3*$B$6/($B$7*$B$4*60*$D31))/($B$13*1000000),0)-1</f>
        <v>81</v>
      </c>
      <c r="N31" s="0" t="n">
        <f aca="false">ROUND(($B$5+N$7*$B$3*$B$6/($B$7*$B$4*60*$D31))/($B$13*1000000),0)-1</f>
        <v>72</v>
      </c>
      <c r="O31" s="0" t="n">
        <f aca="false">ROUND(($B$5+O$7*$B$3*$B$6/($B$7*$B$4*60*$D31))/($B$13*1000000),0)-1</f>
        <v>63</v>
      </c>
      <c r="P31" s="0" t="n">
        <f aca="false">ROUND(($B$5+P$7*$B$3*$B$6/($B$7*$B$4*60*$D31))/($B$13*1000000),0)-1</f>
        <v>53</v>
      </c>
      <c r="Q31" s="0" t="n">
        <f aca="false">ROUND(($B$5+Q$7*$B$3*$B$6/($B$7*$B$4*60*$D31))/($B$13*1000000),0)-1</f>
        <v>44</v>
      </c>
      <c r="R31" s="0" t="n">
        <f aca="false">ROUND(($B$5+R$7*$B$3*$B$6/($B$7*$B$4*60*$D31))/($B$13*1000000),0)-1</f>
        <v>35</v>
      </c>
      <c r="S31" s="0" t="n">
        <f aca="false">ROUND(($B$5+S$7*$B$3*$B$6/($B$7*$B$4*60*$D31))/($B$13*1000000),0)-1</f>
        <v>26</v>
      </c>
      <c r="U31" s="0" t="n">
        <f aca="false">ROUND(60*$B$6/(D31*$B$13), 0)-1</f>
        <v>7528</v>
      </c>
      <c r="V31" s="0" t="n">
        <f aca="false">ROUND($B$6*60/(IF(U31&gt;65535,65535,(U31+1))*$B$13),0)</f>
        <v>500</v>
      </c>
      <c r="X31" s="0" t="n">
        <f aca="false">($B$6*60)/D31</f>
        <v>0.24</v>
      </c>
      <c r="Y31" s="0" t="n">
        <f aca="false">X31-($B$5+$B$14)/1000000</f>
        <v>0.23695</v>
      </c>
      <c r="Z31" s="0" t="n">
        <f aca="false">Y31/X31</f>
        <v>0.987291666666667</v>
      </c>
    </row>
    <row r="32" customFormat="false" ht="13.8" hidden="false" customHeight="false" outlineLevel="0" collapsed="false">
      <c r="B32" s="0" t="n">
        <f aca="false">C32*B13</f>
        <v>0.58171875</v>
      </c>
      <c r="C32" s="0" t="n">
        <f aca="false">50*E32</f>
        <v>18250</v>
      </c>
      <c r="D32" s="0" t="n">
        <v>200</v>
      </c>
      <c r="E32" s="0" t="n">
        <f aca="false">ROUND(($B$5+E$7*$B$3*$B$6/($B$7*$B$4*60*$D32))/($B$13*1000000),0)-1</f>
        <v>365</v>
      </c>
      <c r="F32" s="0" t="n">
        <f aca="false">ROUND(($B$5+F$7*$B$3*$B$6/($B$7*$B$4*60*$D32))/($B$13*1000000),0)-1</f>
        <v>341</v>
      </c>
      <c r="G32" s="0" t="n">
        <f aca="false">ROUND(($B$5+G$7*$B$3*$B$6/($B$7*$B$4*60*$D32))/($B$13*1000000),0)-1</f>
        <v>318</v>
      </c>
      <c r="H32" s="0" t="n">
        <f aca="false">ROUND(($B$5+H$7*$B$3*$B$6/($B$7*$B$4*60*$D32))/($B$13*1000000),0)-1</f>
        <v>295</v>
      </c>
      <c r="I32" s="0" t="n">
        <f aca="false">ROUND(($B$5+I$7*$B$3*$B$6/($B$7*$B$4*60*$D32))/($B$13*1000000),0)-1</f>
        <v>272</v>
      </c>
      <c r="J32" s="0" t="n">
        <f aca="false">ROUND(($B$5+J$7*$B$3*$B$6/($B$7*$B$4*60*$D32))/($B$13*1000000),0)-1</f>
        <v>249</v>
      </c>
      <c r="K32" s="0" t="n">
        <f aca="false">ROUND(($B$5+K$7*$B$3*$B$6/($B$7*$B$4*60*$D32))/($B$13*1000000),0)-1</f>
        <v>225</v>
      </c>
      <c r="L32" s="0" t="n">
        <f aca="false">ROUND(($B$5+L$7*$B$3*$B$6/($B$7*$B$4*60*$D32))/($B$13*1000000),0)-1</f>
        <v>202</v>
      </c>
      <c r="M32" s="0" t="n">
        <f aca="false">ROUND(($B$5+M$7*$B$3*$B$6/($B$7*$B$4*60*$D32))/($B$13*1000000),0)-1</f>
        <v>179</v>
      </c>
      <c r="N32" s="0" t="n">
        <f aca="false">ROUND(($B$5+N$7*$B$3*$B$6/($B$7*$B$4*60*$D32))/($B$13*1000000),0)-1</f>
        <v>156</v>
      </c>
      <c r="O32" s="0" t="n">
        <f aca="false">ROUND(($B$5+O$7*$B$3*$B$6/($B$7*$B$4*60*$D32))/($B$13*1000000),0)-1</f>
        <v>132</v>
      </c>
      <c r="P32" s="0" t="n">
        <f aca="false">ROUND(($B$5+P$7*$B$3*$B$6/($B$7*$B$4*60*$D32))/($B$13*1000000),0)-1</f>
        <v>109</v>
      </c>
      <c r="Q32" s="0" t="n">
        <f aca="false">ROUND(($B$5+Q$7*$B$3*$B$6/($B$7*$B$4*60*$D32))/($B$13*1000000),0)-1</f>
        <v>86</v>
      </c>
      <c r="R32" s="0" t="n">
        <f aca="false">ROUND(($B$5+R$7*$B$3*$B$6/($B$7*$B$4*60*$D32))/($B$13*1000000),0)-1</f>
        <v>63</v>
      </c>
      <c r="S32" s="0" t="n">
        <f aca="false">ROUND(($B$5+S$7*$B$3*$B$6/($B$7*$B$4*60*$D32))/($B$13*1000000),0)-1</f>
        <v>39</v>
      </c>
      <c r="U32" s="0" t="n">
        <f aca="false">ROUND(60*$B$6/(D32*$B$13), 0)-1</f>
        <v>18823</v>
      </c>
      <c r="V32" s="0" t="n">
        <f aca="false">ROUND($B$6*60/(IF(U32&gt;65535,65535,(U32+1))*$B$13),0)</f>
        <v>200</v>
      </c>
      <c r="X32" s="0" t="n">
        <f aca="false">($B$6*60)/D32</f>
        <v>0.6</v>
      </c>
      <c r="Y32" s="0" t="n">
        <f aca="false">X32-($B$5+$B$14)/1000000</f>
        <v>0.59695</v>
      </c>
      <c r="Z32" s="0" t="n">
        <f aca="false">Y32/X32</f>
        <v>0.994916666666667</v>
      </c>
    </row>
    <row r="3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8:O63"/>
  <sheetViews>
    <sheetView showFormulas="false" showGridLines="true" showRowColHeaders="true" showZeros="true" rightToLeft="false" tabSelected="false" showOutlineSymbols="true" defaultGridColor="true" view="normal" topLeftCell="C6" colorId="64" zoomScale="100" zoomScaleNormal="100" zoomScalePageLayoutView="100" workbookViewId="0">
      <selection pane="topLeft" activeCell="J8" activeCellId="0" sqref="J8"/>
    </sheetView>
  </sheetViews>
  <sheetFormatPr defaultColWidth="11.625" defaultRowHeight="12.8" zeroHeight="false" outlineLevelRow="0" outlineLevelCol="0"/>
  <cols>
    <col collapsed="false" customWidth="false" hidden="false" outlineLevel="0" max="1024" min="65" style="4" width="11.61"/>
  </cols>
  <sheetData>
    <row r="8" customFormat="false" ht="13.8" hidden="false" customHeight="false" outlineLevel="0" collapsed="false">
      <c r="I8" s="0" t="n">
        <v>16000000</v>
      </c>
      <c r="J8" s="0" t="n">
        <f aca="false">$I$8/(IF(I9=1,I10+1,2*I10)*I11)</f>
        <v>31372.5490196078</v>
      </c>
      <c r="L8" s="0" t="n">
        <f aca="false">$I$8/(IF(K9=1,K10+1,2*K10)*K11)</f>
        <v>976.5625</v>
      </c>
    </row>
    <row r="9" customFormat="false" ht="12.8" hidden="false" customHeight="false" outlineLevel="0" collapsed="false">
      <c r="H9" s="0" t="n">
        <f aca="false">0.002/J9</f>
        <v>62.7450980392157</v>
      </c>
      <c r="I9" s="0" t="n">
        <v>2</v>
      </c>
      <c r="J9" s="0" t="n">
        <f aca="false">1/J8</f>
        <v>3.1875E-005</v>
      </c>
      <c r="K9" s="0" t="n">
        <v>1</v>
      </c>
      <c r="L9" s="0" t="n">
        <f aca="false">1/L8</f>
        <v>0.001024</v>
      </c>
    </row>
    <row r="10" customFormat="false" ht="12.8" hidden="false" customHeight="false" outlineLevel="0" collapsed="false">
      <c r="I10" s="0" t="n">
        <v>255</v>
      </c>
      <c r="K10" s="0" t="n">
        <v>255</v>
      </c>
    </row>
    <row r="11" customFormat="false" ht="12.8" hidden="false" customHeight="false" outlineLevel="0" collapsed="false">
      <c r="F11" s="0" t="s">
        <v>34</v>
      </c>
      <c r="I11" s="0" t="n">
        <v>1</v>
      </c>
      <c r="K11" s="0" t="n">
        <v>64</v>
      </c>
    </row>
    <row r="12" customFormat="false" ht="12.8" hidden="false" customHeight="false" outlineLevel="0" collapsed="false">
      <c r="F12" s="0" t="n">
        <v>10000</v>
      </c>
      <c r="G12" s="0" t="s">
        <v>35</v>
      </c>
      <c r="H12" s="0" t="s">
        <v>36</v>
      </c>
      <c r="N12" s="0" t="n">
        <v>10000</v>
      </c>
    </row>
    <row r="13" customFormat="false" ht="13.8" hidden="false" customHeight="false" outlineLevel="0" collapsed="false">
      <c r="E13" s="0" t="n">
        <v>1</v>
      </c>
      <c r="F13" s="0" t="n">
        <f aca="false">$F$12*E13</f>
        <v>10000</v>
      </c>
      <c r="G13" s="7" t="n">
        <f aca="false">F13/3600</f>
        <v>2.77777777777778</v>
      </c>
      <c r="H13" s="0" t="n">
        <f aca="false">1/G13</f>
        <v>0.36</v>
      </c>
      <c r="J13" s="0" t="n">
        <f aca="false">ROUND(H13/$J$9,0)-1</f>
        <v>11293</v>
      </c>
      <c r="K13" s="7" t="n">
        <f aca="false">ROUND(H13/$L$9, 0 ) - 1</f>
        <v>351</v>
      </c>
      <c r="L13" s="7" t="n">
        <f aca="false">(J13+1)*$J$9</f>
        <v>0.35999625</v>
      </c>
      <c r="M13" s="0" t="n">
        <f aca="false">1/L13</f>
        <v>2.77780671326437</v>
      </c>
      <c r="N13" s="0" t="n">
        <f aca="false">M13*3600</f>
        <v>10000.1041677517</v>
      </c>
      <c r="O13" s="0" t="n">
        <f aca="false">N13/$N$12</f>
        <v>1.00001041677517</v>
      </c>
    </row>
    <row r="14" customFormat="false" ht="13.8" hidden="false" customHeight="false" outlineLevel="0" collapsed="false">
      <c r="E14" s="0" t="n">
        <v>5</v>
      </c>
      <c r="F14" s="7" t="n">
        <f aca="false">$F$12*E14</f>
        <v>50000</v>
      </c>
      <c r="G14" s="7" t="n">
        <f aca="false">F14/3600</f>
        <v>13.8888888888889</v>
      </c>
      <c r="H14" s="7" t="n">
        <f aca="false">1/G14</f>
        <v>0.072</v>
      </c>
      <c r="J14" s="0" t="n">
        <f aca="false">ROUND(H14/$J$9,0)-1</f>
        <v>2258</v>
      </c>
      <c r="K14" s="7" t="n">
        <f aca="false">ROUND(H14/$L$9, 0 ) - 1</f>
        <v>69</v>
      </c>
      <c r="L14" s="7" t="n">
        <f aca="false">(J14+1)*$J$9</f>
        <v>0.072005625</v>
      </c>
      <c r="M14" s="7" t="n">
        <f aca="false">1/L14</f>
        <v>13.8878039042089</v>
      </c>
      <c r="N14" s="7" t="n">
        <f aca="false">M14*3600</f>
        <v>49996.0940551519</v>
      </c>
      <c r="O14" s="7" t="n">
        <f aca="false">N14/$N$12</f>
        <v>4.99960940551519</v>
      </c>
    </row>
    <row r="15" customFormat="false" ht="13.8" hidden="false" customHeight="false" outlineLevel="0" collapsed="false">
      <c r="E15" s="0" t="n">
        <f aca="false">E14+5</f>
        <v>10</v>
      </c>
      <c r="F15" s="7" t="n">
        <f aca="false">$F$12*E15</f>
        <v>100000</v>
      </c>
      <c r="G15" s="7" t="n">
        <f aca="false">F15/3600</f>
        <v>27.7777777777778</v>
      </c>
      <c r="H15" s="7" t="n">
        <f aca="false">1/G15</f>
        <v>0.036</v>
      </c>
      <c r="J15" s="0" t="n">
        <f aca="false">ROUND(H15/$J$9,0)-1</f>
        <v>1128</v>
      </c>
      <c r="K15" s="7" t="n">
        <f aca="false">ROUND(H15/$L$9, 0 ) - 1</f>
        <v>34</v>
      </c>
      <c r="L15" s="7" t="n">
        <f aca="false">(J15+1)*$J$9</f>
        <v>0.035986875</v>
      </c>
      <c r="M15" s="7" t="n">
        <f aca="false">1/L15</f>
        <v>27.7879087861894</v>
      </c>
      <c r="N15" s="7" t="n">
        <f aca="false">M15*3600</f>
        <v>100036.471630282</v>
      </c>
      <c r="O15" s="7" t="n">
        <f aca="false">N15/$N$12</f>
        <v>10.0036471630282</v>
      </c>
    </row>
    <row r="16" customFormat="false" ht="13.8" hidden="false" customHeight="false" outlineLevel="0" collapsed="false">
      <c r="E16" s="0" t="n">
        <f aca="false">E15+5</f>
        <v>15</v>
      </c>
      <c r="F16" s="7" t="n">
        <f aca="false">$F$12*E16</f>
        <v>150000</v>
      </c>
      <c r="G16" s="7" t="n">
        <f aca="false">F16/3600</f>
        <v>41.6666666666667</v>
      </c>
      <c r="H16" s="7" t="n">
        <f aca="false">1/G16</f>
        <v>0.024</v>
      </c>
      <c r="J16" s="0" t="n">
        <f aca="false">ROUND(H16/$J$9,0)-1</f>
        <v>752</v>
      </c>
      <c r="K16" s="7" t="n">
        <f aca="false">ROUND(H16/$L$9, 0 ) - 1</f>
        <v>22</v>
      </c>
      <c r="L16" s="7" t="n">
        <f aca="false">(J16+1)*$J$9</f>
        <v>0.024001875</v>
      </c>
      <c r="M16" s="7" t="n">
        <f aca="false">1/L16</f>
        <v>41.6634117126266</v>
      </c>
      <c r="N16" s="7" t="n">
        <f aca="false">M16*3600</f>
        <v>149988.282165456</v>
      </c>
      <c r="O16" s="7" t="n">
        <f aca="false">N16/$N$12</f>
        <v>14.9988282165456</v>
      </c>
    </row>
    <row r="17" customFormat="false" ht="13.8" hidden="false" customHeight="false" outlineLevel="0" collapsed="false">
      <c r="E17" s="0" t="n">
        <f aca="false">E16+5</f>
        <v>20</v>
      </c>
      <c r="F17" s="7" t="n">
        <f aca="false">$F$12*E17</f>
        <v>200000</v>
      </c>
      <c r="G17" s="7" t="n">
        <f aca="false">F17/3600</f>
        <v>55.5555555555556</v>
      </c>
      <c r="H17" s="7" t="n">
        <f aca="false">1/G17</f>
        <v>0.018</v>
      </c>
      <c r="J17" s="0" t="n">
        <f aca="false">ROUND(H17/$J$9,0)-1</f>
        <v>564</v>
      </c>
      <c r="K17" s="7" t="n">
        <f aca="false">ROUND(H17/$L$9, 0 ) - 1</f>
        <v>17</v>
      </c>
      <c r="L17" s="7" t="n">
        <f aca="false">(J17+1)*$J$9</f>
        <v>0.018009375</v>
      </c>
      <c r="M17" s="7" t="n">
        <f aca="false">1/L17</f>
        <v>55.5266354329342</v>
      </c>
      <c r="N17" s="7" t="n">
        <f aca="false">M17*3600</f>
        <v>199895.887558563</v>
      </c>
      <c r="O17" s="7" t="n">
        <f aca="false">N17/$N$12</f>
        <v>19.9895887558563</v>
      </c>
    </row>
    <row r="18" customFormat="false" ht="13.8" hidden="false" customHeight="false" outlineLevel="0" collapsed="false">
      <c r="E18" s="0" t="n">
        <f aca="false">E17+5</f>
        <v>25</v>
      </c>
      <c r="F18" s="7" t="n">
        <f aca="false">$F$12*E18</f>
        <v>250000</v>
      </c>
      <c r="G18" s="7" t="n">
        <f aca="false">F18/3600</f>
        <v>69.4444444444444</v>
      </c>
      <c r="H18" s="7" t="n">
        <f aca="false">1/G18</f>
        <v>0.0144</v>
      </c>
      <c r="J18" s="0" t="n">
        <f aca="false">ROUND(H18/$J$9,0)-1</f>
        <v>451</v>
      </c>
      <c r="K18" s="7" t="n">
        <f aca="false">ROUND(H18/$L$9, 0 ) - 1</f>
        <v>13</v>
      </c>
      <c r="L18" s="7" t="n">
        <f aca="false">(J18+1)*$J$9</f>
        <v>0.0144075</v>
      </c>
      <c r="M18" s="7" t="n">
        <f aca="false">1/L18</f>
        <v>69.4082942911678</v>
      </c>
      <c r="N18" s="7" t="n">
        <f aca="false">M18*3600</f>
        <v>249869.859448204</v>
      </c>
      <c r="O18" s="7" t="n">
        <f aca="false">N18/$N$12</f>
        <v>24.9869859448204</v>
      </c>
    </row>
    <row r="19" customFormat="false" ht="13.8" hidden="false" customHeight="false" outlineLevel="0" collapsed="false">
      <c r="E19" s="0" t="n">
        <f aca="false">E18+5</f>
        <v>30</v>
      </c>
      <c r="F19" s="7" t="n">
        <f aca="false">$F$12*E19</f>
        <v>300000</v>
      </c>
      <c r="G19" s="7" t="n">
        <f aca="false">F19/3600</f>
        <v>83.3333333333333</v>
      </c>
      <c r="H19" s="7" t="n">
        <f aca="false">1/G19</f>
        <v>0.012</v>
      </c>
      <c r="J19" s="0" t="n">
        <f aca="false">ROUND(H19/$J$9,0)-1</f>
        <v>375</v>
      </c>
      <c r="K19" s="7" t="n">
        <f aca="false">ROUND(H19/$L$9, 0 ) - 1</f>
        <v>11</v>
      </c>
      <c r="L19" s="7" t="n">
        <f aca="false">(J19+1)*$J$9</f>
        <v>0.011985</v>
      </c>
      <c r="M19" s="7" t="n">
        <f aca="false">1/L19</f>
        <v>83.4376303712974</v>
      </c>
      <c r="N19" s="7" t="n">
        <f aca="false">M19*3600</f>
        <v>300375.469336671</v>
      </c>
      <c r="O19" s="7" t="n">
        <f aca="false">N19/$N$12</f>
        <v>30.0375469336671</v>
      </c>
    </row>
    <row r="20" customFormat="false" ht="13.8" hidden="false" customHeight="false" outlineLevel="0" collapsed="false">
      <c r="E20" s="0" t="n">
        <f aca="false">E19+5</f>
        <v>35</v>
      </c>
      <c r="F20" s="7" t="n">
        <f aca="false">$F$12*E20</f>
        <v>350000</v>
      </c>
      <c r="G20" s="7" t="n">
        <f aca="false">F20/3600</f>
        <v>97.2222222222222</v>
      </c>
      <c r="H20" s="7" t="n">
        <f aca="false">1/G20</f>
        <v>0.0102857142857143</v>
      </c>
      <c r="J20" s="0" t="n">
        <f aca="false">ROUND(H20/$J$9,0)-1</f>
        <v>322</v>
      </c>
      <c r="K20" s="7" t="n">
        <f aca="false">ROUND(H20/$L$9, 0 ) - 1</f>
        <v>9</v>
      </c>
      <c r="L20" s="7" t="n">
        <f aca="false">(J20+1)*$J$9</f>
        <v>0.010295625</v>
      </c>
      <c r="M20" s="7" t="n">
        <f aca="false">1/L20</f>
        <v>97.128634735628</v>
      </c>
      <c r="N20" s="7" t="n">
        <f aca="false">M20*3600</f>
        <v>349663.085048261</v>
      </c>
      <c r="O20" s="7" t="n">
        <f aca="false">N20/$N$12</f>
        <v>34.9663085048261</v>
      </c>
    </row>
    <row r="21" customFormat="false" ht="13.8" hidden="false" customHeight="false" outlineLevel="0" collapsed="false">
      <c r="E21" s="0" t="n">
        <f aca="false">E20+5</f>
        <v>40</v>
      </c>
      <c r="F21" s="7" t="n">
        <f aca="false">$F$12*E21</f>
        <v>400000</v>
      </c>
      <c r="G21" s="7" t="n">
        <f aca="false">F21/3600</f>
        <v>111.111111111111</v>
      </c>
      <c r="H21" s="7" t="n">
        <f aca="false">1/G21</f>
        <v>0.009</v>
      </c>
      <c r="J21" s="0" t="n">
        <f aca="false">ROUND(H21/$J$9,0)-1</f>
        <v>281</v>
      </c>
      <c r="K21" s="7" t="n">
        <f aca="false">ROUND(H21/$L$9, 0 ) - 1</f>
        <v>8</v>
      </c>
      <c r="L21" s="7" t="n">
        <f aca="false">(J21+1)*$J$9</f>
        <v>0.00898875</v>
      </c>
      <c r="M21" s="7" t="n">
        <f aca="false">1/L21</f>
        <v>111.250173828397</v>
      </c>
      <c r="N21" s="7" t="n">
        <f aca="false">M21*3600</f>
        <v>400500.625782228</v>
      </c>
      <c r="O21" s="7" t="n">
        <f aca="false">N21/$N$12</f>
        <v>40.0500625782228</v>
      </c>
    </row>
    <row r="22" customFormat="false" ht="13.8" hidden="false" customHeight="false" outlineLevel="0" collapsed="false">
      <c r="E22" s="0" t="n">
        <f aca="false">E21+5</f>
        <v>45</v>
      </c>
      <c r="F22" s="7" t="n">
        <f aca="false">$F$12*E22</f>
        <v>450000</v>
      </c>
      <c r="G22" s="7" t="n">
        <f aca="false">F22/3600</f>
        <v>125</v>
      </c>
      <c r="H22" s="7" t="n">
        <f aca="false">1/G22</f>
        <v>0.008</v>
      </c>
      <c r="J22" s="0" t="n">
        <f aca="false">ROUND(H22/$J$9,0)-1</f>
        <v>250</v>
      </c>
      <c r="K22" s="7" t="n">
        <f aca="false">ROUND(H22/$L$9, 0 ) - 1</f>
        <v>7</v>
      </c>
      <c r="L22" s="7" t="n">
        <f aca="false">(J22+1)*$J$9</f>
        <v>0.008000625</v>
      </c>
      <c r="M22" s="7" t="n">
        <f aca="false">1/L22</f>
        <v>124.99023513788</v>
      </c>
      <c r="N22" s="7" t="n">
        <f aca="false">M22*3600</f>
        <v>449964.846496367</v>
      </c>
      <c r="O22" s="7" t="n">
        <f aca="false">N22/$N$12</f>
        <v>44.9964846496367</v>
      </c>
    </row>
    <row r="23" customFormat="false" ht="13.8" hidden="false" customHeight="false" outlineLevel="0" collapsed="false">
      <c r="E23" s="0" t="n">
        <f aca="false">E22+5</f>
        <v>50</v>
      </c>
      <c r="F23" s="7" t="n">
        <f aca="false">$F$12*E23</f>
        <v>500000</v>
      </c>
      <c r="G23" s="7" t="n">
        <f aca="false">F23/3600</f>
        <v>138.888888888889</v>
      </c>
      <c r="H23" s="7" t="n">
        <f aca="false">1/G23</f>
        <v>0.0072</v>
      </c>
      <c r="J23" s="0" t="n">
        <f aca="false">ROUND(H23/$J$9,0)-1</f>
        <v>225</v>
      </c>
      <c r="K23" s="7" t="n">
        <f aca="false">ROUND(H23/$L$9, 0 ) - 1</f>
        <v>6</v>
      </c>
      <c r="L23" s="7" t="n">
        <f aca="false">(J23+1)*$J$9</f>
        <v>0.00720375</v>
      </c>
      <c r="M23" s="7" t="n">
        <f aca="false">1/L23</f>
        <v>138.816588582336</v>
      </c>
      <c r="N23" s="7" t="n">
        <f aca="false">M23*3600</f>
        <v>499739.718896408</v>
      </c>
      <c r="O23" s="7" t="n">
        <f aca="false">N23/$N$12</f>
        <v>49.9739718896408</v>
      </c>
    </row>
    <row r="24" customFormat="false" ht="13.8" hidden="false" customHeight="false" outlineLevel="0" collapsed="false">
      <c r="E24" s="0" t="n">
        <f aca="false">E23+5</f>
        <v>55</v>
      </c>
      <c r="F24" s="7" t="n">
        <f aca="false">$F$12*E24</f>
        <v>550000</v>
      </c>
      <c r="G24" s="7" t="n">
        <f aca="false">F24/3600</f>
        <v>152.777777777778</v>
      </c>
      <c r="H24" s="7" t="n">
        <f aca="false">1/G24</f>
        <v>0.00654545454545455</v>
      </c>
      <c r="J24" s="0" t="n">
        <f aca="false">ROUND(H24/$J$9,0)-1</f>
        <v>204</v>
      </c>
      <c r="K24" s="7" t="n">
        <f aca="false">ROUND(H24/$L$9, 0 ) - 1</f>
        <v>5</v>
      </c>
      <c r="L24" s="7" t="n">
        <f aca="false">(J24+1)*$J$9</f>
        <v>0.006534375</v>
      </c>
      <c r="M24" s="7" t="n">
        <f aca="false">1/L24</f>
        <v>153.036824485892</v>
      </c>
      <c r="N24" s="7" t="n">
        <f aca="false">M24*3600</f>
        <v>550932.568149211</v>
      </c>
      <c r="O24" s="7" t="n">
        <f aca="false">N24/$N$12</f>
        <v>55.0932568149211</v>
      </c>
    </row>
    <row r="25" customFormat="false" ht="13.8" hidden="false" customHeight="false" outlineLevel="0" collapsed="false">
      <c r="E25" s="0" t="n">
        <f aca="false">E24+5</f>
        <v>60</v>
      </c>
      <c r="F25" s="7" t="n">
        <f aca="false">$F$12*E25</f>
        <v>600000</v>
      </c>
      <c r="G25" s="7" t="n">
        <f aca="false">F25/3600</f>
        <v>166.666666666667</v>
      </c>
      <c r="H25" s="7" t="n">
        <f aca="false">1/G25</f>
        <v>0.006</v>
      </c>
      <c r="J25" s="0" t="n">
        <f aca="false">ROUND(H25/$J$9,0)-1</f>
        <v>187</v>
      </c>
      <c r="K25" s="7" t="n">
        <f aca="false">ROUND(H25/$L$9, 0 ) - 1</f>
        <v>5</v>
      </c>
      <c r="L25" s="7" t="n">
        <f aca="false">(J25+1)*$J$9</f>
        <v>0.0059925</v>
      </c>
      <c r="M25" s="7" t="n">
        <f aca="false">1/L25</f>
        <v>166.875260742595</v>
      </c>
      <c r="N25" s="7" t="n">
        <f aca="false">M25*3600</f>
        <v>600750.938673342</v>
      </c>
      <c r="O25" s="7" t="n">
        <f aca="false">N25/$N$12</f>
        <v>60.0750938673342</v>
      </c>
    </row>
    <row r="26" customFormat="false" ht="13.8" hidden="false" customHeight="false" outlineLevel="0" collapsed="false">
      <c r="E26" s="0" t="n">
        <f aca="false">E25+5</f>
        <v>65</v>
      </c>
      <c r="F26" s="7" t="n">
        <f aca="false">$F$12*E26</f>
        <v>650000</v>
      </c>
      <c r="G26" s="7" t="n">
        <f aca="false">F26/3600</f>
        <v>180.555555555556</v>
      </c>
      <c r="H26" s="7" t="n">
        <f aca="false">1/G26</f>
        <v>0.00553846153846154</v>
      </c>
      <c r="J26" s="0" t="n">
        <f aca="false">ROUND(H26/$J$9,0)-1</f>
        <v>173</v>
      </c>
      <c r="K26" s="7" t="n">
        <f aca="false">ROUND(H26/$L$9, 0 ) - 1</f>
        <v>4</v>
      </c>
      <c r="L26" s="7" t="n">
        <f aca="false">(J26+1)*$J$9</f>
        <v>0.00554625</v>
      </c>
      <c r="M26" s="7" t="n">
        <f aca="false">1/L26</f>
        <v>180.302005859815</v>
      </c>
      <c r="N26" s="7" t="n">
        <f aca="false">M26*3600</f>
        <v>649087.221095335</v>
      </c>
      <c r="O26" s="7" t="n">
        <f aca="false">N26/$N$12</f>
        <v>64.9087221095335</v>
      </c>
    </row>
    <row r="27" customFormat="false" ht="13.8" hidden="false" customHeight="false" outlineLevel="0" collapsed="false">
      <c r="E27" s="0" t="n">
        <f aca="false">E26+5</f>
        <v>70</v>
      </c>
      <c r="F27" s="7" t="n">
        <f aca="false">$F$12*E27</f>
        <v>700000</v>
      </c>
      <c r="G27" s="7" t="n">
        <f aca="false">F27/3600</f>
        <v>194.444444444444</v>
      </c>
      <c r="H27" s="7" t="n">
        <f aca="false">1/G27</f>
        <v>0.00514285714285714</v>
      </c>
      <c r="J27" s="0" t="n">
        <f aca="false">ROUND(H27/$J$9,0)-1</f>
        <v>160</v>
      </c>
      <c r="K27" s="7" t="n">
        <f aca="false">ROUND(H27/$L$9, 0 ) - 1</f>
        <v>4</v>
      </c>
      <c r="L27" s="7" t="n">
        <f aca="false">(J27+1)*$J$9</f>
        <v>0.005131875</v>
      </c>
      <c r="M27" s="7" t="n">
        <f aca="false">1/L27</f>
        <v>194.860552916819</v>
      </c>
      <c r="N27" s="7" t="n">
        <f aca="false">M27*3600</f>
        <v>701497.990500548</v>
      </c>
      <c r="O27" s="7" t="n">
        <f aca="false">N27/$N$12</f>
        <v>70.1497990500548</v>
      </c>
    </row>
    <row r="28" customFormat="false" ht="13.8" hidden="false" customHeight="false" outlineLevel="0" collapsed="false">
      <c r="E28" s="0" t="n">
        <f aca="false">E27+5</f>
        <v>75</v>
      </c>
      <c r="F28" s="7" t="n">
        <f aca="false">$F$12*E28</f>
        <v>750000</v>
      </c>
      <c r="G28" s="7" t="n">
        <f aca="false">F28/3600</f>
        <v>208.333333333333</v>
      </c>
      <c r="H28" s="7" t="n">
        <f aca="false">1/G28</f>
        <v>0.0048</v>
      </c>
      <c r="J28" s="0" t="n">
        <f aca="false">ROUND(H28/$J$9,0)-1</f>
        <v>150</v>
      </c>
      <c r="K28" s="7" t="n">
        <f aca="false">ROUND(H28/$L$9, 0 ) - 1</f>
        <v>4</v>
      </c>
      <c r="L28" s="7" t="n">
        <f aca="false">(J28+1)*$J$9</f>
        <v>0.004813125</v>
      </c>
      <c r="M28" s="7" t="n">
        <f aca="false">1/L28</f>
        <v>207.765225295416</v>
      </c>
      <c r="N28" s="7" t="n">
        <f aca="false">M28*3600</f>
        <v>747954.811063498</v>
      </c>
      <c r="O28" s="7" t="n">
        <f aca="false">N28/$N$12</f>
        <v>74.7954811063498</v>
      </c>
    </row>
    <row r="29" customFormat="false" ht="13.8" hidden="false" customHeight="false" outlineLevel="0" collapsed="false">
      <c r="E29" s="0" t="n">
        <f aca="false">E28+5</f>
        <v>80</v>
      </c>
      <c r="F29" s="7" t="n">
        <f aca="false">$F$12*E29</f>
        <v>800000</v>
      </c>
      <c r="G29" s="7" t="n">
        <f aca="false">F29/3600</f>
        <v>222.222222222222</v>
      </c>
      <c r="H29" s="7" t="n">
        <f aca="false">1/G29</f>
        <v>0.0045</v>
      </c>
      <c r="J29" s="0" t="n">
        <f aca="false">ROUND(H29/$J$9,0)-1</f>
        <v>140</v>
      </c>
      <c r="K29" s="7" t="n">
        <f aca="false">ROUND(H29/$L$9, 0 ) - 1</f>
        <v>3</v>
      </c>
      <c r="L29" s="7" t="n">
        <f aca="false">(J29+1)*$J$9</f>
        <v>0.004494375</v>
      </c>
      <c r="M29" s="7" t="n">
        <f aca="false">1/L29</f>
        <v>222.500347656793</v>
      </c>
      <c r="N29" s="7" t="n">
        <f aca="false">M29*3600</f>
        <v>801001.251564455</v>
      </c>
      <c r="O29" s="7" t="n">
        <f aca="false">N29/$N$12</f>
        <v>80.1001251564455</v>
      </c>
    </row>
    <row r="30" customFormat="false" ht="13.8" hidden="false" customHeight="false" outlineLevel="0" collapsed="false">
      <c r="E30" s="0" t="n">
        <f aca="false">E29+5</f>
        <v>85</v>
      </c>
      <c r="F30" s="7" t="n">
        <f aca="false">$F$12*E30</f>
        <v>850000</v>
      </c>
      <c r="G30" s="7" t="n">
        <f aca="false">F30/3600</f>
        <v>236.111111111111</v>
      </c>
      <c r="H30" s="7" t="n">
        <f aca="false">1/G30</f>
        <v>0.00423529411764706</v>
      </c>
      <c r="J30" s="0" t="n">
        <f aca="false">ROUND(H30/$J$9,0)-1</f>
        <v>132</v>
      </c>
      <c r="K30" s="7" t="n">
        <f aca="false">ROUND(H30/$L$9, 0 ) - 1</f>
        <v>3</v>
      </c>
      <c r="L30" s="7" t="n">
        <f aca="false">(J30+1)*$J$9</f>
        <v>0.004239375</v>
      </c>
      <c r="M30" s="7" t="n">
        <f aca="false">1/L30</f>
        <v>235.883827215097</v>
      </c>
      <c r="N30" s="7" t="n">
        <f aca="false">M30*3600</f>
        <v>849181.777974348</v>
      </c>
      <c r="O30" s="7" t="n">
        <f aca="false">N30/$N$12</f>
        <v>84.9181777974348</v>
      </c>
    </row>
    <row r="31" customFormat="false" ht="13.8" hidden="false" customHeight="false" outlineLevel="0" collapsed="false">
      <c r="E31" s="0" t="n">
        <f aca="false">E30+5</f>
        <v>90</v>
      </c>
      <c r="F31" s="7" t="n">
        <f aca="false">$F$12*E31</f>
        <v>900000</v>
      </c>
      <c r="G31" s="7" t="n">
        <f aca="false">F31/3600</f>
        <v>250</v>
      </c>
      <c r="H31" s="7" t="n">
        <f aca="false">1/G31</f>
        <v>0.004</v>
      </c>
      <c r="J31" s="0" t="n">
        <f aca="false">ROUND(H31/$J$9,0)-1</f>
        <v>124</v>
      </c>
      <c r="K31" s="7" t="n">
        <f aca="false">ROUND(H31/$L$9, 0 ) - 1</f>
        <v>3</v>
      </c>
      <c r="L31" s="7" t="n">
        <f aca="false">(J31+1)*$J$9</f>
        <v>0.003984375</v>
      </c>
      <c r="M31" s="7" t="n">
        <f aca="false">1/L31</f>
        <v>250.980392156863</v>
      </c>
      <c r="N31" s="7" t="n">
        <f aca="false">M31*3600</f>
        <v>903529.411764706</v>
      </c>
      <c r="O31" s="7" t="n">
        <f aca="false">N31/$N$12</f>
        <v>90.3529411764706</v>
      </c>
    </row>
    <row r="32" customFormat="false" ht="13.8" hidden="false" customHeight="false" outlineLevel="0" collapsed="false">
      <c r="E32" s="0" t="n">
        <f aca="false">E31+5</f>
        <v>95</v>
      </c>
      <c r="F32" s="7" t="n">
        <f aca="false">$F$12*E32</f>
        <v>950000</v>
      </c>
      <c r="G32" s="7" t="n">
        <f aca="false">F32/3600</f>
        <v>263.888888888889</v>
      </c>
      <c r="H32" s="7" t="n">
        <f aca="false">1/G32</f>
        <v>0.00378947368421053</v>
      </c>
      <c r="J32" s="0" t="n">
        <f aca="false">ROUND(H32/$J$9,0)-1</f>
        <v>118</v>
      </c>
      <c r="K32" s="7" t="n">
        <f aca="false">ROUND(H32/$L$9, 0 ) - 1</f>
        <v>3</v>
      </c>
      <c r="L32" s="7" t="n">
        <f aca="false">(J32+1)*$J$9</f>
        <v>0.003793125</v>
      </c>
      <c r="M32" s="7" t="n">
        <f aca="false">1/L32</f>
        <v>263.63486571099</v>
      </c>
      <c r="N32" s="7" t="n">
        <f aca="false">M32*3600</f>
        <v>949085.516559565</v>
      </c>
      <c r="O32" s="7" t="n">
        <f aca="false">N32/$N$12</f>
        <v>94.9085516559565</v>
      </c>
    </row>
    <row r="33" customFormat="false" ht="13.8" hidden="false" customHeight="false" outlineLevel="0" collapsed="false">
      <c r="E33" s="0" t="n">
        <f aca="false">E32+5</f>
        <v>100</v>
      </c>
      <c r="F33" s="7" t="n">
        <f aca="false">$F$12*E33</f>
        <v>1000000</v>
      </c>
      <c r="G33" s="7" t="n">
        <f aca="false">F33/3600</f>
        <v>277.777777777778</v>
      </c>
      <c r="H33" s="7" t="n">
        <f aca="false">1/G33</f>
        <v>0.0036</v>
      </c>
      <c r="J33" s="0" t="n">
        <f aca="false">ROUND(H33/$J$9,0)-1</f>
        <v>112</v>
      </c>
      <c r="K33" s="7" t="n">
        <f aca="false">ROUND(H33/$L$9, 0 ) - 1</f>
        <v>3</v>
      </c>
      <c r="L33" s="7" t="n">
        <f aca="false">(J33+1)*$J$9</f>
        <v>0.003601875</v>
      </c>
      <c r="M33" s="7" t="n">
        <f aca="false">1/L33</f>
        <v>277.633177164671</v>
      </c>
      <c r="N33" s="7" t="n">
        <f aca="false">M33*3600</f>
        <v>999479.437792816</v>
      </c>
      <c r="O33" s="7" t="n">
        <f aca="false">N33/$N$12</f>
        <v>99.9479437792816</v>
      </c>
    </row>
    <row r="34" customFormat="false" ht="13.8" hidden="false" customHeight="false" outlineLevel="0" collapsed="false">
      <c r="E34" s="0" t="n">
        <f aca="false">E33+5</f>
        <v>105</v>
      </c>
      <c r="F34" s="7" t="n">
        <f aca="false">$F$12*E34</f>
        <v>1050000</v>
      </c>
      <c r="G34" s="7" t="n">
        <f aca="false">F34/3600</f>
        <v>291.666666666667</v>
      </c>
      <c r="H34" s="7" t="n">
        <f aca="false">1/G34</f>
        <v>0.00342857142857143</v>
      </c>
      <c r="J34" s="0" t="n">
        <f aca="false">ROUND(H34/$J$9,0)-1</f>
        <v>107</v>
      </c>
      <c r="K34" s="7" t="n">
        <f aca="false">ROUND(H34/$L$9, 0 ) - 1</f>
        <v>2</v>
      </c>
      <c r="L34" s="7" t="n">
        <f aca="false">(J34+1)*$J$9</f>
        <v>0.0034425</v>
      </c>
      <c r="M34" s="7" t="n">
        <f aca="false">1/L34</f>
        <v>290.486564996369</v>
      </c>
      <c r="N34" s="7" t="n">
        <f aca="false">M34*3600</f>
        <v>1045751.63398693</v>
      </c>
      <c r="O34" s="7" t="n">
        <f aca="false">N34/$N$12</f>
        <v>104.575163398693</v>
      </c>
    </row>
    <row r="35" customFormat="false" ht="13.8" hidden="false" customHeight="false" outlineLevel="0" collapsed="false">
      <c r="E35" s="0" t="n">
        <f aca="false">E34+5</f>
        <v>110</v>
      </c>
      <c r="F35" s="7" t="n">
        <f aca="false">$F$12*E35</f>
        <v>1100000</v>
      </c>
      <c r="G35" s="7" t="n">
        <f aca="false">F35/3600</f>
        <v>305.555555555556</v>
      </c>
      <c r="H35" s="7" t="n">
        <f aca="false">1/G35</f>
        <v>0.00327272727272727</v>
      </c>
      <c r="J35" s="0" t="n">
        <f aca="false">ROUND(H35/$J$9,0)-1</f>
        <v>102</v>
      </c>
      <c r="K35" s="7" t="n">
        <f aca="false">ROUND(H35/$L$9, 0 ) - 1</f>
        <v>2</v>
      </c>
      <c r="L35" s="7" t="n">
        <f aca="false">(J35+1)*$J$9</f>
        <v>0.003283125</v>
      </c>
      <c r="M35" s="7" t="n">
        <f aca="false">1/L35</f>
        <v>304.587854559299</v>
      </c>
      <c r="N35" s="7" t="n">
        <f aca="false">M35*3600</f>
        <v>1096516.27641348</v>
      </c>
      <c r="O35" s="7" t="n">
        <f aca="false">N35/$N$12</f>
        <v>109.651627641348</v>
      </c>
    </row>
    <row r="36" customFormat="false" ht="13.8" hidden="false" customHeight="false" outlineLevel="0" collapsed="false">
      <c r="E36" s="0" t="n">
        <f aca="false">E35+5</f>
        <v>115</v>
      </c>
      <c r="F36" s="7" t="n">
        <f aca="false">$F$12*E36</f>
        <v>1150000</v>
      </c>
      <c r="G36" s="7" t="n">
        <f aca="false">F36/3600</f>
        <v>319.444444444444</v>
      </c>
      <c r="H36" s="7" t="n">
        <f aca="false">1/G36</f>
        <v>0.0031304347826087</v>
      </c>
      <c r="J36" s="0" t="n">
        <f aca="false">ROUND(H36/$J$9,0)-1</f>
        <v>97</v>
      </c>
      <c r="K36" s="7" t="n">
        <f aca="false">ROUND(H36/$L$9, 0 ) - 1</f>
        <v>2</v>
      </c>
      <c r="L36" s="7" t="n">
        <f aca="false">(J36+1)*$J$9</f>
        <v>0.00312375</v>
      </c>
      <c r="M36" s="7" t="n">
        <f aca="false">1/L36</f>
        <v>320.128051220488</v>
      </c>
      <c r="N36" s="7" t="n">
        <f aca="false">M36*3600</f>
        <v>1152460.98439376</v>
      </c>
      <c r="O36" s="7" t="n">
        <f aca="false">N36/$N$12</f>
        <v>115.246098439376</v>
      </c>
    </row>
    <row r="37" customFormat="false" ht="13.8" hidden="false" customHeight="false" outlineLevel="0" collapsed="false">
      <c r="E37" s="0" t="n">
        <f aca="false">E36+5</f>
        <v>120</v>
      </c>
      <c r="F37" s="7" t="n">
        <f aca="false">$F$12*E37</f>
        <v>1200000</v>
      </c>
      <c r="G37" s="7" t="n">
        <f aca="false">F37/3600</f>
        <v>333.333333333333</v>
      </c>
      <c r="H37" s="7" t="n">
        <f aca="false">1/G37</f>
        <v>0.003</v>
      </c>
      <c r="J37" s="0" t="n">
        <f aca="false">ROUND(H37/$J$9,0)-1</f>
        <v>93</v>
      </c>
      <c r="K37" s="7" t="n">
        <f aca="false">ROUND(H37/$L$9, 0 ) - 1</f>
        <v>2</v>
      </c>
      <c r="L37" s="7" t="n">
        <f aca="false">(J37+1)*$J$9</f>
        <v>0.00299625</v>
      </c>
      <c r="M37" s="7" t="n">
        <f aca="false">1/L37</f>
        <v>333.75052148519</v>
      </c>
      <c r="N37" s="7" t="n">
        <f aca="false">M37*3600</f>
        <v>1201501.87734668</v>
      </c>
      <c r="O37" s="7" t="n">
        <f aca="false">N37/$N$12</f>
        <v>120.150187734668</v>
      </c>
    </row>
    <row r="38" customFormat="false" ht="13.8" hidden="false" customHeight="false" outlineLevel="0" collapsed="false">
      <c r="E38" s="0" t="n">
        <f aca="false">E37+5</f>
        <v>125</v>
      </c>
      <c r="F38" s="7" t="n">
        <f aca="false">$F$12*E38</f>
        <v>1250000</v>
      </c>
      <c r="G38" s="7" t="n">
        <f aca="false">F38/3600</f>
        <v>347.222222222222</v>
      </c>
      <c r="H38" s="7" t="n">
        <f aca="false">1/G38</f>
        <v>0.00288</v>
      </c>
      <c r="J38" s="0" t="n">
        <f aca="false">ROUND(H38/$J$9,0)-1</f>
        <v>89</v>
      </c>
      <c r="K38" s="7" t="n">
        <f aca="false">ROUND(H38/$L$9, 0 ) - 1</f>
        <v>2</v>
      </c>
      <c r="L38" s="7" t="n">
        <f aca="false">(J38+1)*$J$9</f>
        <v>0.00286875</v>
      </c>
      <c r="M38" s="7" t="n">
        <f aca="false">1/L38</f>
        <v>348.583877995643</v>
      </c>
      <c r="N38" s="7" t="n">
        <f aca="false">M38*3600</f>
        <v>1254901.96078431</v>
      </c>
      <c r="O38" s="7" t="n">
        <f aca="false">N38/$N$12</f>
        <v>125.490196078431</v>
      </c>
    </row>
    <row r="39" customFormat="false" ht="13.8" hidden="false" customHeight="false" outlineLevel="0" collapsed="false">
      <c r="E39" s="0" t="n">
        <f aca="false">E38+5</f>
        <v>130</v>
      </c>
      <c r="F39" s="7" t="n">
        <f aca="false">$F$12*E39</f>
        <v>1300000</v>
      </c>
      <c r="G39" s="7" t="n">
        <f aca="false">F39/3600</f>
        <v>361.111111111111</v>
      </c>
      <c r="H39" s="7" t="n">
        <f aca="false">1/G39</f>
        <v>0.00276923076923077</v>
      </c>
      <c r="J39" s="0" t="n">
        <f aca="false">ROUND(H39/$J$9,0)-1</f>
        <v>86</v>
      </c>
      <c r="K39" s="7" t="n">
        <f aca="false">ROUND(H39/$L$9, 0 ) - 1</f>
        <v>2</v>
      </c>
      <c r="L39" s="7" t="n">
        <f aca="false">(J39+1)*$J$9</f>
        <v>0.002773125</v>
      </c>
      <c r="M39" s="7" t="n">
        <f aca="false">1/L39</f>
        <v>360.60401171963</v>
      </c>
      <c r="N39" s="7" t="n">
        <f aca="false">M39*3600</f>
        <v>1298174.44219067</v>
      </c>
      <c r="O39" s="7" t="n">
        <f aca="false">N39/$N$12</f>
        <v>129.817444219067</v>
      </c>
    </row>
    <row r="40" customFormat="false" ht="13.8" hidden="false" customHeight="false" outlineLevel="0" collapsed="false">
      <c r="E40" s="0" t="n">
        <f aca="false">E39+5</f>
        <v>135</v>
      </c>
      <c r="F40" s="7" t="n">
        <f aca="false">$F$12*E40</f>
        <v>1350000</v>
      </c>
      <c r="G40" s="7" t="n">
        <f aca="false">F40/3600</f>
        <v>375</v>
      </c>
      <c r="H40" s="7" t="n">
        <f aca="false">1/G40</f>
        <v>0.00266666666666667</v>
      </c>
      <c r="J40" s="0" t="n">
        <f aca="false">ROUND(H40/$J$9,0)-1</f>
        <v>83</v>
      </c>
      <c r="K40" s="7" t="n">
        <f aca="false">ROUND(H40/$L$9, 0 ) - 1</f>
        <v>2</v>
      </c>
      <c r="L40" s="7" t="n">
        <f aca="false">(J40+1)*$J$9</f>
        <v>0.0026775</v>
      </c>
      <c r="M40" s="7" t="n">
        <f aca="false">1/L40</f>
        <v>373.482726423903</v>
      </c>
      <c r="N40" s="7" t="n">
        <f aca="false">M40*3600</f>
        <v>1344537.81512605</v>
      </c>
      <c r="O40" s="7" t="n">
        <f aca="false">N40/$N$12</f>
        <v>134.453781512605</v>
      </c>
    </row>
    <row r="41" customFormat="false" ht="13.8" hidden="false" customHeight="false" outlineLevel="0" collapsed="false">
      <c r="E41" s="0" t="n">
        <f aca="false">E40+5</f>
        <v>140</v>
      </c>
      <c r="F41" s="7" t="n">
        <f aca="false">$F$12*E41</f>
        <v>1400000</v>
      </c>
      <c r="G41" s="7" t="n">
        <f aca="false">F41/3600</f>
        <v>388.888888888889</v>
      </c>
      <c r="H41" s="7" t="n">
        <f aca="false">1/G41</f>
        <v>0.00257142857142857</v>
      </c>
      <c r="J41" s="0" t="n">
        <f aca="false">ROUND(H41/$J$9,0)-1</f>
        <v>80</v>
      </c>
      <c r="K41" s="7" t="n">
        <f aca="false">ROUND(H41/$L$9, 0 ) - 1</f>
        <v>2</v>
      </c>
      <c r="L41" s="7" t="n">
        <f aca="false">(J41+1)*$J$9</f>
        <v>0.002581875</v>
      </c>
      <c r="M41" s="7" t="n">
        <f aca="false">1/L41</f>
        <v>387.315419995159</v>
      </c>
      <c r="N41" s="7" t="n">
        <f aca="false">M41*3600</f>
        <v>1394335.51198257</v>
      </c>
      <c r="O41" s="7" t="n">
        <f aca="false">N41/$N$12</f>
        <v>139.433551198257</v>
      </c>
    </row>
    <row r="42" customFormat="false" ht="13.8" hidden="false" customHeight="false" outlineLevel="0" collapsed="false">
      <c r="E42" s="0" t="n">
        <f aca="false">E41+5</f>
        <v>145</v>
      </c>
      <c r="F42" s="7" t="n">
        <f aca="false">$F$12*E42</f>
        <v>1450000</v>
      </c>
      <c r="G42" s="7" t="n">
        <f aca="false">F42/3600</f>
        <v>402.777777777778</v>
      </c>
      <c r="H42" s="7" t="n">
        <f aca="false">1/G42</f>
        <v>0.00248275862068966</v>
      </c>
      <c r="J42" s="0" t="n">
        <f aca="false">ROUND(H42/$J$9,0)-1</f>
        <v>77</v>
      </c>
      <c r="K42" s="7" t="n">
        <f aca="false">ROUND(H42/$L$9, 0 ) - 1</f>
        <v>1</v>
      </c>
      <c r="L42" s="7" t="n">
        <f aca="false">(J42+1)*$J$9</f>
        <v>0.00248625</v>
      </c>
      <c r="M42" s="7" t="n">
        <f aca="false">1/L42</f>
        <v>402.212166918049</v>
      </c>
      <c r="N42" s="7" t="n">
        <f aca="false">M42*3600</f>
        <v>1447963.80090498</v>
      </c>
      <c r="O42" s="7" t="n">
        <f aca="false">N42/$N$12</f>
        <v>144.796380090498</v>
      </c>
    </row>
    <row r="43" customFormat="false" ht="13.8" hidden="false" customHeight="false" outlineLevel="0" collapsed="false">
      <c r="E43" s="0" t="n">
        <f aca="false">E42+5</f>
        <v>150</v>
      </c>
      <c r="F43" s="7" t="n">
        <f aca="false">$F$12*E43</f>
        <v>1500000</v>
      </c>
      <c r="G43" s="7" t="n">
        <f aca="false">F43/3600</f>
        <v>416.666666666667</v>
      </c>
      <c r="H43" s="7" t="n">
        <f aca="false">1/G43</f>
        <v>0.0024</v>
      </c>
      <c r="J43" s="0" t="n">
        <f aca="false">ROUND(H43/$J$9,0)-1</f>
        <v>74</v>
      </c>
      <c r="K43" s="7" t="n">
        <f aca="false">ROUND(H43/$L$9, 0 ) - 1</f>
        <v>1</v>
      </c>
      <c r="L43" s="7" t="n">
        <f aca="false">(J43+1)*$J$9</f>
        <v>0.002390625</v>
      </c>
      <c r="M43" s="7" t="n">
        <f aca="false">1/L43</f>
        <v>418.300653594771</v>
      </c>
      <c r="N43" s="7" t="n">
        <f aca="false">M43*3600</f>
        <v>1505882.35294118</v>
      </c>
      <c r="O43" s="7" t="n">
        <f aca="false">N43/$N$12</f>
        <v>150.588235294118</v>
      </c>
    </row>
    <row r="44" customFormat="false" ht="13.8" hidden="false" customHeight="false" outlineLevel="0" collapsed="false">
      <c r="E44" s="0" t="n">
        <f aca="false">E43+5</f>
        <v>155</v>
      </c>
      <c r="F44" s="7" t="n">
        <f aca="false">$F$12*E44</f>
        <v>1550000</v>
      </c>
      <c r="G44" s="7" t="n">
        <f aca="false">F44/3600</f>
        <v>430.555555555556</v>
      </c>
      <c r="H44" s="7" t="n">
        <f aca="false">1/G44</f>
        <v>0.00232258064516129</v>
      </c>
      <c r="J44" s="0" t="n">
        <f aca="false">ROUND(H44/$J$9,0)-1</f>
        <v>72</v>
      </c>
      <c r="K44" s="7" t="n">
        <f aca="false">ROUND(H44/$L$9, 0 ) - 1</f>
        <v>1</v>
      </c>
      <c r="L44" s="7" t="n">
        <f aca="false">(J44+1)*$J$9</f>
        <v>0.002326875</v>
      </c>
      <c r="M44" s="7" t="n">
        <f aca="false">1/L44</f>
        <v>429.76094547408</v>
      </c>
      <c r="N44" s="7" t="n">
        <f aca="false">M44*3600</f>
        <v>1547139.40370669</v>
      </c>
      <c r="O44" s="7" t="n">
        <f aca="false">N44/$N$12</f>
        <v>154.713940370669</v>
      </c>
    </row>
    <row r="45" customFormat="false" ht="13.8" hidden="false" customHeight="false" outlineLevel="0" collapsed="false">
      <c r="E45" s="0" t="n">
        <f aca="false">E44+5</f>
        <v>160</v>
      </c>
      <c r="F45" s="7" t="n">
        <f aca="false">$F$12*E45</f>
        <v>1600000</v>
      </c>
      <c r="G45" s="7" t="n">
        <f aca="false">F45/3600</f>
        <v>444.444444444444</v>
      </c>
      <c r="H45" s="7" t="n">
        <f aca="false">1/G45</f>
        <v>0.00225</v>
      </c>
      <c r="J45" s="0" t="n">
        <f aca="false">ROUND(H45/$J$9,0)-1</f>
        <v>70</v>
      </c>
      <c r="K45" s="7" t="n">
        <f aca="false">ROUND(H45/$L$9, 0 ) - 1</f>
        <v>1</v>
      </c>
      <c r="L45" s="7" t="n">
        <f aca="false">(J45+1)*$J$9</f>
        <v>0.002263125</v>
      </c>
      <c r="M45" s="7" t="n">
        <f aca="false">1/L45</f>
        <v>441.86688760011</v>
      </c>
      <c r="N45" s="7" t="n">
        <f aca="false">M45*3600</f>
        <v>1590720.7953604</v>
      </c>
      <c r="O45" s="7" t="n">
        <f aca="false">N45/$N$12</f>
        <v>159.07207953604</v>
      </c>
    </row>
    <row r="46" customFormat="false" ht="13.8" hidden="false" customHeight="false" outlineLevel="0" collapsed="false">
      <c r="E46" s="0" t="n">
        <f aca="false">E45+5</f>
        <v>165</v>
      </c>
      <c r="F46" s="7" t="n">
        <f aca="false">$F$12*E46</f>
        <v>1650000</v>
      </c>
      <c r="G46" s="7" t="n">
        <f aca="false">F46/3600</f>
        <v>458.333333333333</v>
      </c>
      <c r="H46" s="7" t="n">
        <f aca="false">1/G46</f>
        <v>0.00218181818181818</v>
      </c>
      <c r="J46" s="0" t="n">
        <f aca="false">ROUND(H46/$J$9,0)-1</f>
        <v>67</v>
      </c>
      <c r="K46" s="7" t="n">
        <f aca="false">ROUND(H46/$L$9, 0 ) - 1</f>
        <v>1</v>
      </c>
      <c r="L46" s="7" t="n">
        <f aca="false">(J46+1)*$J$9</f>
        <v>0.0021675</v>
      </c>
      <c r="M46" s="7" t="n">
        <f aca="false">1/L46</f>
        <v>461.361014994233</v>
      </c>
      <c r="N46" s="7" t="n">
        <f aca="false">M46*3600</f>
        <v>1660899.65397924</v>
      </c>
      <c r="O46" s="7" t="n">
        <f aca="false">N46/$N$12</f>
        <v>166.089965397924</v>
      </c>
    </row>
    <row r="47" customFormat="false" ht="13.8" hidden="false" customHeight="false" outlineLevel="0" collapsed="false">
      <c r="E47" s="0" t="n">
        <f aca="false">E46+5</f>
        <v>170</v>
      </c>
      <c r="F47" s="7" t="n">
        <f aca="false">$F$12*E47</f>
        <v>1700000</v>
      </c>
      <c r="G47" s="7" t="n">
        <f aca="false">F47/3600</f>
        <v>472.222222222222</v>
      </c>
      <c r="H47" s="7" t="n">
        <f aca="false">1/G47</f>
        <v>0.00211764705882353</v>
      </c>
      <c r="J47" s="0" t="n">
        <f aca="false">ROUND(H47/$J$9,0)-1</f>
        <v>65</v>
      </c>
      <c r="K47" s="7" t="n">
        <f aca="false">ROUND(H47/$L$9, 0 ) - 1</f>
        <v>1</v>
      </c>
      <c r="L47" s="7" t="n">
        <f aca="false">(J47+1)*$J$9</f>
        <v>0.00210375</v>
      </c>
      <c r="M47" s="7" t="n">
        <f aca="false">1/L47</f>
        <v>475.34165181224</v>
      </c>
      <c r="N47" s="7" t="n">
        <f aca="false">M47*3600</f>
        <v>1711229.94652406</v>
      </c>
      <c r="O47" s="7" t="n">
        <f aca="false">N47/$N$12</f>
        <v>171.122994652406</v>
      </c>
    </row>
    <row r="48" customFormat="false" ht="13.8" hidden="false" customHeight="false" outlineLevel="0" collapsed="false">
      <c r="E48" s="0" t="n">
        <f aca="false">E47+5</f>
        <v>175</v>
      </c>
      <c r="F48" s="7" t="n">
        <f aca="false">$F$12*E48</f>
        <v>1750000</v>
      </c>
      <c r="G48" s="7" t="n">
        <f aca="false">F48/3600</f>
        <v>486.111111111111</v>
      </c>
      <c r="H48" s="7" t="n">
        <f aca="false">1/G48</f>
        <v>0.00205714285714286</v>
      </c>
      <c r="J48" s="0" t="n">
        <f aca="false">ROUND(H48/$J$9,0)-1</f>
        <v>64</v>
      </c>
      <c r="K48" s="7" t="n">
        <f aca="false">ROUND(H48/$L$9, 0 ) - 1</f>
        <v>1</v>
      </c>
      <c r="L48" s="7" t="n">
        <f aca="false">(J48+1)*$J$9</f>
        <v>0.002071875</v>
      </c>
      <c r="M48" s="7" t="n">
        <f aca="false">1/L48</f>
        <v>482.654600301659</v>
      </c>
      <c r="N48" s="7" t="n">
        <f aca="false">M48*3600</f>
        <v>1737556.56108597</v>
      </c>
      <c r="O48" s="7" t="n">
        <f aca="false">N48/$N$12</f>
        <v>173.755656108597</v>
      </c>
    </row>
    <row r="49" customFormat="false" ht="13.8" hidden="false" customHeight="false" outlineLevel="0" collapsed="false">
      <c r="E49" s="0" t="n">
        <f aca="false">E48+5</f>
        <v>180</v>
      </c>
      <c r="F49" s="7" t="n">
        <f aca="false">$F$12*E49</f>
        <v>1800000</v>
      </c>
      <c r="G49" s="7" t="n">
        <f aca="false">F49/3600</f>
        <v>500</v>
      </c>
      <c r="H49" s="7" t="n">
        <f aca="false">1/G49</f>
        <v>0.002</v>
      </c>
      <c r="J49" s="0" t="n">
        <f aca="false">ROUND(H49/$J$9,0)-1</f>
        <v>62</v>
      </c>
      <c r="K49" s="7" t="n">
        <f aca="false">ROUND(H49/$L$9, 0 ) - 1</f>
        <v>1</v>
      </c>
      <c r="L49" s="7" t="n">
        <f aca="false">(J49+1)*$J$9</f>
        <v>0.002008125</v>
      </c>
      <c r="M49" s="7" t="n">
        <f aca="false">1/L49</f>
        <v>497.976968565204</v>
      </c>
      <c r="N49" s="7" t="n">
        <f aca="false">M49*3600</f>
        <v>1792717.08683473</v>
      </c>
      <c r="O49" s="7" t="n">
        <f aca="false">N49/$N$12</f>
        <v>179.271708683473</v>
      </c>
    </row>
    <row r="50" customFormat="false" ht="13.8" hidden="false" customHeight="false" outlineLevel="0" collapsed="false">
      <c r="E50" s="0" t="n">
        <f aca="false">E49+5</f>
        <v>185</v>
      </c>
      <c r="F50" s="7" t="n">
        <f aca="false">$F$12*E50</f>
        <v>1850000</v>
      </c>
      <c r="G50" s="7" t="n">
        <f aca="false">F50/3600</f>
        <v>513.888888888889</v>
      </c>
      <c r="H50" s="7" t="n">
        <f aca="false">1/G50</f>
        <v>0.00194594594594595</v>
      </c>
      <c r="J50" s="0" t="n">
        <f aca="false">ROUND(H50/$J$9,0)-1</f>
        <v>60</v>
      </c>
      <c r="K50" s="7" t="n">
        <f aca="false">ROUND(H50/$L$9, 0 ) - 1</f>
        <v>1</v>
      </c>
      <c r="L50" s="7" t="n">
        <f aca="false">(J50+1)*$J$9</f>
        <v>0.001944375</v>
      </c>
      <c r="M50" s="7" t="n">
        <f aca="false">1/L50</f>
        <v>514.304082288653</v>
      </c>
      <c r="N50" s="7" t="n">
        <f aca="false">M50*3600</f>
        <v>1851494.69623915</v>
      </c>
      <c r="O50" s="7" t="n">
        <f aca="false">N50/$N$12</f>
        <v>185.149469623915</v>
      </c>
    </row>
    <row r="51" customFormat="false" ht="13.8" hidden="false" customHeight="false" outlineLevel="0" collapsed="false">
      <c r="E51" s="0" t="n">
        <f aca="false">E50+5</f>
        <v>190</v>
      </c>
      <c r="F51" s="7" t="n">
        <f aca="false">$F$12*E51</f>
        <v>1900000</v>
      </c>
      <c r="G51" s="7" t="n">
        <f aca="false">F51/3600</f>
        <v>527.777777777778</v>
      </c>
      <c r="H51" s="7" t="n">
        <f aca="false">1/G51</f>
        <v>0.00189473684210526</v>
      </c>
      <c r="J51" s="0" t="n">
        <f aca="false">ROUND(H51/$J$9,0)-1</f>
        <v>58</v>
      </c>
      <c r="K51" s="7" t="n">
        <f aca="false">ROUND(H51/$L$9, 0 ) - 1</f>
        <v>1</v>
      </c>
      <c r="L51" s="7" t="n">
        <f aca="false">(J51+1)*$J$9</f>
        <v>0.001880625</v>
      </c>
      <c r="M51" s="7" t="n">
        <f aca="false">1/L51</f>
        <v>531.738118976404</v>
      </c>
      <c r="N51" s="7" t="n">
        <f aca="false">M51*3600</f>
        <v>1914257.22831505</v>
      </c>
      <c r="O51" s="7" t="n">
        <f aca="false">N51/$N$12</f>
        <v>191.425722831505</v>
      </c>
    </row>
    <row r="52" customFormat="false" ht="13.8" hidden="false" customHeight="false" outlineLevel="0" collapsed="false">
      <c r="E52" s="0" t="n">
        <f aca="false">E51+5</f>
        <v>195</v>
      </c>
      <c r="F52" s="7" t="n">
        <f aca="false">$F$12*E52</f>
        <v>1950000</v>
      </c>
      <c r="G52" s="7" t="n">
        <f aca="false">F52/3600</f>
        <v>541.666666666667</v>
      </c>
      <c r="H52" s="7" t="n">
        <f aca="false">1/G52</f>
        <v>0.00184615384615385</v>
      </c>
      <c r="J52" s="0" t="n">
        <f aca="false">ROUND(H52/$J$9,0)-1</f>
        <v>57</v>
      </c>
      <c r="K52" s="7" t="n">
        <f aca="false">ROUND(H52/$L$9, 0 ) - 1</f>
        <v>1</v>
      </c>
      <c r="L52" s="7" t="n">
        <f aca="false">(J52+1)*$J$9</f>
        <v>0.00184875</v>
      </c>
      <c r="M52" s="7" t="n">
        <f aca="false">1/L52</f>
        <v>540.906017579446</v>
      </c>
      <c r="N52" s="7" t="n">
        <f aca="false">M52*3600</f>
        <v>1947261.663286</v>
      </c>
      <c r="O52" s="7" t="n">
        <f aca="false">N52/$N$12</f>
        <v>194.7261663286</v>
      </c>
    </row>
    <row r="53" customFormat="false" ht="13.8" hidden="false" customHeight="false" outlineLevel="0" collapsed="false">
      <c r="E53" s="0" t="n">
        <f aca="false">E52+5</f>
        <v>200</v>
      </c>
      <c r="F53" s="7" t="n">
        <f aca="false">$F$12*E53</f>
        <v>2000000</v>
      </c>
      <c r="G53" s="7" t="n">
        <f aca="false">F53/3600</f>
        <v>555.555555555556</v>
      </c>
      <c r="H53" s="7" t="n">
        <f aca="false">1/G53</f>
        <v>0.0018</v>
      </c>
      <c r="J53" s="0" t="n">
        <f aca="false">ROUND(H53/$J$9,0)-1</f>
        <v>55</v>
      </c>
      <c r="K53" s="7" t="n">
        <f aca="false">ROUND(H53/$L$9, 0 ) - 1</f>
        <v>1</v>
      </c>
      <c r="L53" s="7" t="n">
        <f aca="false">(J53+1)*$J$9</f>
        <v>0.001785</v>
      </c>
      <c r="M53" s="7" t="n">
        <f aca="false">1/L53</f>
        <v>560.224089635854</v>
      </c>
      <c r="N53" s="7" t="n">
        <f aca="false">M53*3600</f>
        <v>2016806.72268908</v>
      </c>
      <c r="O53" s="7" t="n">
        <f aca="false">N53/$N$12</f>
        <v>201.680672268908</v>
      </c>
    </row>
    <row r="54" customFormat="false" ht="13.8" hidden="false" customHeight="false" outlineLevel="0" collapsed="false">
      <c r="E54" s="0" t="n">
        <f aca="false">E53+5</f>
        <v>205</v>
      </c>
      <c r="F54" s="7" t="n">
        <f aca="false">$F$12*E54</f>
        <v>2050000</v>
      </c>
      <c r="G54" s="7" t="n">
        <f aca="false">F54/3600</f>
        <v>569.444444444444</v>
      </c>
      <c r="H54" s="7" t="n">
        <f aca="false">1/G54</f>
        <v>0.00175609756097561</v>
      </c>
      <c r="J54" s="0" t="n">
        <f aca="false">ROUND(H54/$J$9,0)-1</f>
        <v>54</v>
      </c>
      <c r="K54" s="7" t="n">
        <f aca="false">ROUND(H54/$L$9, 0 ) - 1</f>
        <v>1</v>
      </c>
      <c r="L54" s="7" t="n">
        <f aca="false">(J54+1)*$J$9</f>
        <v>0.001753125</v>
      </c>
      <c r="M54" s="7" t="n">
        <f aca="false">1/L54</f>
        <v>570.409982174688</v>
      </c>
      <c r="N54" s="7" t="n">
        <f aca="false">M54*3600</f>
        <v>2053475.93582888</v>
      </c>
      <c r="O54" s="7" t="n">
        <f aca="false">N54/$N$12</f>
        <v>205.347593582888</v>
      </c>
    </row>
    <row r="55" customFormat="false" ht="13.8" hidden="false" customHeight="false" outlineLevel="0" collapsed="false">
      <c r="E55" s="0" t="n">
        <f aca="false">E54+5</f>
        <v>210</v>
      </c>
      <c r="F55" s="7" t="n">
        <f aca="false">$F$12*E55</f>
        <v>2100000</v>
      </c>
      <c r="G55" s="7" t="n">
        <f aca="false">F55/3600</f>
        <v>583.333333333333</v>
      </c>
      <c r="H55" s="7" t="n">
        <f aca="false">1/G55</f>
        <v>0.00171428571428571</v>
      </c>
      <c r="J55" s="0" t="n">
        <f aca="false">ROUND(H55/$J$9,0)-1</f>
        <v>53</v>
      </c>
      <c r="K55" s="7" t="n">
        <f aca="false">ROUND(H55/$L$9, 0 ) - 1</f>
        <v>1</v>
      </c>
      <c r="L55" s="7" t="n">
        <f aca="false">(J55+1)*$J$9</f>
        <v>0.00172125</v>
      </c>
      <c r="M55" s="7" t="n">
        <f aca="false">1/L55</f>
        <v>580.973129992738</v>
      </c>
      <c r="N55" s="7" t="n">
        <f aca="false">M55*3600</f>
        <v>2091503.26797386</v>
      </c>
      <c r="O55" s="7" t="n">
        <f aca="false">N55/$N$12</f>
        <v>209.150326797386</v>
      </c>
    </row>
    <row r="56" customFormat="false" ht="13.8" hidden="false" customHeight="false" outlineLevel="0" collapsed="false">
      <c r="E56" s="0" t="n">
        <f aca="false">E55+5</f>
        <v>215</v>
      </c>
      <c r="F56" s="7" t="n">
        <f aca="false">$F$12*E56</f>
        <v>2150000</v>
      </c>
      <c r="G56" s="7" t="n">
        <f aca="false">F56/3600</f>
        <v>597.222222222222</v>
      </c>
      <c r="H56" s="7" t="n">
        <f aca="false">1/G56</f>
        <v>0.00167441860465116</v>
      </c>
      <c r="J56" s="0" t="n">
        <f aca="false">ROUND(H56/$J$9,0)-1</f>
        <v>52</v>
      </c>
      <c r="K56" s="7" t="n">
        <f aca="false">ROUND(H56/$L$9, 0 ) - 1</f>
        <v>1</v>
      </c>
      <c r="L56" s="7" t="n">
        <f aca="false">(J56+1)*$J$9</f>
        <v>0.001689375</v>
      </c>
      <c r="M56" s="7" t="n">
        <f aca="false">1/L56</f>
        <v>591.934887162412</v>
      </c>
      <c r="N56" s="7" t="n">
        <f aca="false">M56*3600</f>
        <v>2130965.59378468</v>
      </c>
      <c r="O56" s="7" t="n">
        <f aca="false">N56/$N$12</f>
        <v>213.096559378468</v>
      </c>
    </row>
    <row r="57" customFormat="false" ht="13.8" hidden="false" customHeight="false" outlineLevel="0" collapsed="false">
      <c r="E57" s="0" t="n">
        <f aca="false">E56+5</f>
        <v>220</v>
      </c>
      <c r="F57" s="7" t="n">
        <f aca="false">$F$12*E57</f>
        <v>2200000</v>
      </c>
      <c r="G57" s="7" t="n">
        <f aca="false">F57/3600</f>
        <v>611.111111111111</v>
      </c>
      <c r="H57" s="7" t="n">
        <f aca="false">1/G57</f>
        <v>0.00163636363636364</v>
      </c>
      <c r="J57" s="0" t="n">
        <f aca="false">ROUND(H57/$J$9,0)-1</f>
        <v>50</v>
      </c>
      <c r="K57" s="7" t="n">
        <f aca="false">ROUND(H57/$L$9, 0 ) - 1</f>
        <v>1</v>
      </c>
      <c r="L57" s="7" t="n">
        <f aca="false">(J57+1)*$J$9</f>
        <v>0.001625625</v>
      </c>
      <c r="M57" s="7" t="n">
        <f aca="false">1/L57</f>
        <v>615.148019992311</v>
      </c>
      <c r="N57" s="7" t="n">
        <f aca="false">M57*3600</f>
        <v>2214532.87197232</v>
      </c>
      <c r="O57" s="7" t="n">
        <f aca="false">N57/$N$12</f>
        <v>221.453287197232</v>
      </c>
    </row>
    <row r="58" customFormat="false" ht="13.8" hidden="false" customHeight="false" outlineLevel="0" collapsed="false">
      <c r="E58" s="0" t="n">
        <f aca="false">E57+5</f>
        <v>225</v>
      </c>
      <c r="F58" s="7" t="n">
        <f aca="false">$F$12*E58</f>
        <v>2250000</v>
      </c>
      <c r="G58" s="7" t="n">
        <f aca="false">F58/3600</f>
        <v>625</v>
      </c>
      <c r="H58" s="7" t="n">
        <f aca="false">1/G58</f>
        <v>0.0016</v>
      </c>
      <c r="J58" s="0" t="n">
        <f aca="false">ROUND(H58/$J$9,0)-1</f>
        <v>49</v>
      </c>
      <c r="K58" s="7" t="n">
        <f aca="false">ROUND(H58/$L$9, 0 ) - 1</f>
        <v>1</v>
      </c>
      <c r="L58" s="7" t="n">
        <f aca="false">(J58+1)*$J$9</f>
        <v>0.00159375</v>
      </c>
      <c r="M58" s="7" t="n">
        <f aca="false">1/L58</f>
        <v>627.450980392157</v>
      </c>
      <c r="N58" s="7" t="n">
        <f aca="false">M58*3600</f>
        <v>2258823.52941176</v>
      </c>
      <c r="O58" s="7" t="n">
        <f aca="false">N58/$N$12</f>
        <v>225.882352941176</v>
      </c>
    </row>
    <row r="59" customFormat="false" ht="13.8" hidden="false" customHeight="false" outlineLevel="0" collapsed="false">
      <c r="E59" s="0" t="n">
        <f aca="false">E58+5</f>
        <v>230</v>
      </c>
      <c r="F59" s="7" t="n">
        <f aca="false">$F$12*E59</f>
        <v>2300000</v>
      </c>
      <c r="G59" s="7" t="n">
        <f aca="false">F59/3600</f>
        <v>638.888888888889</v>
      </c>
      <c r="H59" s="7" t="n">
        <f aca="false">1/G59</f>
        <v>0.00156521739130435</v>
      </c>
      <c r="J59" s="0" t="n">
        <f aca="false">ROUND(H59/$J$9,0)-1</f>
        <v>48</v>
      </c>
      <c r="K59" s="7" t="n">
        <f aca="false">ROUND(H59/$L$9, 0 ) - 1</f>
        <v>1</v>
      </c>
      <c r="L59" s="7" t="n">
        <f aca="false">(J59+1)*$J$9</f>
        <v>0.001561875</v>
      </c>
      <c r="M59" s="7" t="n">
        <f aca="false">1/L59</f>
        <v>640.256102440976</v>
      </c>
      <c r="N59" s="7" t="n">
        <f aca="false">M59*3600</f>
        <v>2304921.96878751</v>
      </c>
      <c r="O59" s="7" t="n">
        <f aca="false">N59/$N$12</f>
        <v>230.492196878751</v>
      </c>
    </row>
    <row r="60" customFormat="false" ht="13.8" hidden="false" customHeight="false" outlineLevel="0" collapsed="false">
      <c r="E60" s="0" t="n">
        <f aca="false">E59+5</f>
        <v>235</v>
      </c>
      <c r="F60" s="7" t="n">
        <f aca="false">$F$12*E60</f>
        <v>2350000</v>
      </c>
      <c r="G60" s="7" t="n">
        <f aca="false">F60/3600</f>
        <v>652.777777777778</v>
      </c>
      <c r="H60" s="7" t="n">
        <f aca="false">1/G60</f>
        <v>0.00153191489361702</v>
      </c>
      <c r="J60" s="0" t="n">
        <f aca="false">ROUND(H60/$J$9,0)-1</f>
        <v>47</v>
      </c>
      <c r="K60" s="7" t="n">
        <f aca="false">ROUND(H60/$L$9, 0 ) - 1</f>
        <v>0</v>
      </c>
      <c r="L60" s="7" t="n">
        <f aca="false">(J60+1)*$J$9</f>
        <v>0.00153</v>
      </c>
      <c r="M60" s="7" t="n">
        <f aca="false">1/L60</f>
        <v>653.59477124183</v>
      </c>
      <c r="N60" s="7" t="n">
        <f aca="false">M60*3600</f>
        <v>2352941.17647059</v>
      </c>
      <c r="O60" s="7" t="n">
        <f aca="false">N60/$N$12</f>
        <v>235.294117647059</v>
      </c>
    </row>
    <row r="61" customFormat="false" ht="13.8" hidden="false" customHeight="false" outlineLevel="0" collapsed="false">
      <c r="E61" s="0" t="n">
        <f aca="false">E60+5</f>
        <v>240</v>
      </c>
      <c r="F61" s="7" t="n">
        <f aca="false">$F$12*E61</f>
        <v>2400000</v>
      </c>
      <c r="G61" s="7" t="n">
        <f aca="false">F61/3600</f>
        <v>666.666666666667</v>
      </c>
      <c r="H61" s="7" t="n">
        <f aca="false">1/G61</f>
        <v>0.0015</v>
      </c>
      <c r="J61" s="0" t="n">
        <f aca="false">ROUND(H61/$J$9,0)-1</f>
        <v>46</v>
      </c>
      <c r="K61" s="7" t="n">
        <f aca="false">ROUND(H61/$L$9, 0 ) - 1</f>
        <v>0</v>
      </c>
      <c r="L61" s="7" t="n">
        <f aca="false">(J61+1)*$J$9</f>
        <v>0.001498125</v>
      </c>
      <c r="M61" s="7" t="n">
        <f aca="false">1/L61</f>
        <v>667.50104297038</v>
      </c>
      <c r="N61" s="7" t="n">
        <f aca="false">M61*3600</f>
        <v>2403003.75469337</v>
      </c>
      <c r="O61" s="7" t="n">
        <f aca="false">N61/$N$12</f>
        <v>240.300375469337</v>
      </c>
    </row>
    <row r="62" customFormat="false" ht="13.8" hidden="false" customHeight="false" outlineLevel="0" collapsed="false">
      <c r="E62" s="0" t="n">
        <f aca="false">E61+5</f>
        <v>245</v>
      </c>
      <c r="F62" s="7" t="n">
        <f aca="false">$F$12*E62</f>
        <v>2450000</v>
      </c>
      <c r="G62" s="7" t="n">
        <f aca="false">F62/3600</f>
        <v>680.555555555556</v>
      </c>
      <c r="H62" s="7" t="n">
        <f aca="false">1/G62</f>
        <v>0.00146938775510204</v>
      </c>
      <c r="J62" s="0" t="n">
        <f aca="false">ROUND(H62/$J$9,0)-1</f>
        <v>45</v>
      </c>
      <c r="K62" s="7" t="n">
        <f aca="false">ROUND(H62/$L$9, 0 ) - 1</f>
        <v>0</v>
      </c>
      <c r="L62" s="7" t="n">
        <f aca="false">(J62+1)*$J$9</f>
        <v>0.00146625</v>
      </c>
      <c r="M62" s="7" t="n">
        <f aca="false">1/L62</f>
        <v>682.011935208866</v>
      </c>
      <c r="N62" s="7" t="n">
        <f aca="false">M62*3600</f>
        <v>2455242.96675192</v>
      </c>
      <c r="O62" s="7" t="n">
        <f aca="false">N62/$N$12</f>
        <v>245.524296675192</v>
      </c>
    </row>
    <row r="63" customFormat="false" ht="13.8" hidden="false" customHeight="false" outlineLevel="0" collapsed="false">
      <c r="E63" s="0" t="n">
        <f aca="false">E62+5</f>
        <v>250</v>
      </c>
      <c r="F63" s="7" t="n">
        <f aca="false">$F$12*E63</f>
        <v>2500000</v>
      </c>
      <c r="G63" s="7" t="n">
        <f aca="false">F63/3600</f>
        <v>694.444444444444</v>
      </c>
      <c r="H63" s="7" t="n">
        <f aca="false">1/G63</f>
        <v>0.00144</v>
      </c>
      <c r="J63" s="0" t="n">
        <f aca="false">ROUND(H63/$J$9,0)-1</f>
        <v>44</v>
      </c>
      <c r="K63" s="7" t="n">
        <f aca="false">ROUND(H63/$L$9, 0 ) - 1</f>
        <v>0</v>
      </c>
      <c r="L63" s="7" t="n">
        <f aca="false">(J63+1)*$J$9</f>
        <v>0.001434375</v>
      </c>
      <c r="M63" s="7" t="n">
        <f aca="false">1/L63</f>
        <v>697.167755991285</v>
      </c>
      <c r="N63" s="7" t="n">
        <f aca="false">M63*3600</f>
        <v>2509803.92156863</v>
      </c>
      <c r="O63" s="7" t="n">
        <f aca="false">N63/$N$12</f>
        <v>250.980392156863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8.66796875" defaultRowHeight="12.8" zeroHeight="false" outlineLevelRow="0" outlineLevelCol="0"/>
  <cols>
    <col collapsed="false" customWidth="true" hidden="false" outlineLevel="0" max="3" min="2" style="0" width="12.32"/>
    <col collapsed="false" customWidth="true" hidden="false" outlineLevel="0" max="5" min="5" style="0" width="12.32"/>
    <col collapsed="false" customWidth="true" hidden="false" outlineLevel="0" max="7" min="7" style="0" width="12.85"/>
    <col collapsed="false" customWidth="true" hidden="false" outlineLevel="0" max="16" min="16" style="0" width="10.29"/>
    <col collapsed="false" customWidth="true" hidden="false" outlineLevel="0" max="18" min="18" style="0" width="10.29"/>
    <col collapsed="false" customWidth="false" hidden="false" outlineLevel="0" max="1024" min="65" style="4" width="8.66"/>
  </cols>
  <sheetData>
    <row r="1" customFormat="false" ht="15" hidden="false" customHeight="true" outlineLevel="0" collapsed="false">
      <c r="B1" s="0" t="s">
        <v>37</v>
      </c>
      <c r="C1" s="0" t="n">
        <v>6</v>
      </c>
    </row>
    <row r="2" customFormat="false" ht="15" hidden="false" customHeight="true" outlineLevel="0" collapsed="false">
      <c r="B2" s="0" t="s">
        <v>38</v>
      </c>
      <c r="C2" s="0" t="n">
        <v>246</v>
      </c>
      <c r="D2" s="0" t="s">
        <v>39</v>
      </c>
    </row>
    <row r="3" customFormat="false" ht="15" hidden="false" customHeight="true" outlineLevel="0" collapsed="false">
      <c r="B3" s="0" t="s">
        <v>40</v>
      </c>
      <c r="C3" s="0" t="n">
        <v>7</v>
      </c>
      <c r="D3" s="0" t="s">
        <v>41</v>
      </c>
    </row>
    <row r="4" customFormat="false" ht="15" hidden="false" customHeight="true" outlineLevel="0" collapsed="false"/>
    <row r="5" customFormat="false" ht="15" hidden="false" customHeight="true" outlineLevel="0" collapsed="false">
      <c r="B5" s="8" t="s">
        <v>42</v>
      </c>
      <c r="C5" s="8"/>
      <c r="D5" s="8" t="s">
        <v>43</v>
      </c>
      <c r="E5" s="8"/>
      <c r="F5" s="8" t="s">
        <v>44</v>
      </c>
      <c r="G5" s="8"/>
    </row>
    <row r="6" customFormat="false" ht="15" hidden="false" customHeight="true" outlineLevel="0" collapsed="false">
      <c r="B6" s="8" t="s">
        <v>45</v>
      </c>
      <c r="C6" s="8"/>
      <c r="D6" s="8" t="s">
        <v>46</v>
      </c>
      <c r="E6" s="8"/>
      <c r="F6" s="0" t="s">
        <v>46</v>
      </c>
      <c r="G6" s="0" t="s">
        <v>47</v>
      </c>
    </row>
    <row r="7" customFormat="false" ht="15" hidden="false" customHeight="true" outlineLevel="0" collapsed="false">
      <c r="B7" s="9" t="s">
        <v>48</v>
      </c>
      <c r="C7" s="9" t="s">
        <v>41</v>
      </c>
      <c r="D7" s="9" t="s">
        <v>39</v>
      </c>
      <c r="E7" s="9" t="s">
        <v>49</v>
      </c>
      <c r="F7" s="9" t="s">
        <v>49</v>
      </c>
      <c r="G7" s="9" t="s">
        <v>16</v>
      </c>
    </row>
    <row r="8" customFormat="false" ht="15" hidden="false" customHeight="true" outlineLevel="0" collapsed="false">
      <c r="B8" s="0" t="n">
        <v>300</v>
      </c>
      <c r="C8" s="0" t="n">
        <f aca="false">B8*14.696/101.325</f>
        <v>43.5114729829756</v>
      </c>
      <c r="D8" s="0" t="n">
        <f aca="false">$C$2*SQRT(C8/$C$8)</f>
        <v>246</v>
      </c>
      <c r="E8" s="0" t="n">
        <f aca="false">D8/227124.6</f>
        <v>0.00108310592511775</v>
      </c>
      <c r="F8" s="0" t="n">
        <f aca="false">E8*$C$1</f>
        <v>0.00649863555070653</v>
      </c>
      <c r="G8" s="0" t="n">
        <f aca="false">ROUND(1000000/F8,0)</f>
        <v>153878455</v>
      </c>
    </row>
    <row r="9" customFormat="false" ht="15" hidden="false" customHeight="true" outlineLevel="0" collapsed="false">
      <c r="B9" s="0" t="n">
        <v>400</v>
      </c>
      <c r="C9" s="0" t="n">
        <f aca="false">B9*14.696/101.325</f>
        <v>58.0152973106341</v>
      </c>
      <c r="D9" s="0" t="n">
        <f aca="false">$C$2*SQRT(C9/$C$8)</f>
        <v>284.056332441296</v>
      </c>
      <c r="E9" s="0" t="n">
        <f aca="false">D9/227124.6</f>
        <v>0.00125066299485523</v>
      </c>
      <c r="F9" s="0" t="n">
        <f aca="false">E9*$C$1</f>
        <v>0.00750397796913137</v>
      </c>
      <c r="G9" s="0" t="n">
        <f aca="false">ROUND(1000000/F9,0)</f>
        <v>133262651</v>
      </c>
    </row>
    <row r="10" customFormat="false" ht="15" hidden="false" customHeight="true" outlineLevel="0" collapsed="false">
      <c r="B10" s="0" t="n">
        <f aca="false">C10*101.325/14.696</f>
        <v>448.263132825259</v>
      </c>
      <c r="C10" s="0" t="n">
        <f aca="false">C9+$C$3</f>
        <v>65.0152973106341</v>
      </c>
      <c r="D10" s="0" t="n">
        <f aca="false">$C$2*SQRT(C10/$C$8)</f>
        <v>300.705236325394</v>
      </c>
      <c r="E10" s="0" t="n">
        <f aca="false">D10/227124.6</f>
        <v>0.00132396594787792</v>
      </c>
      <c r="F10" s="0" t="n">
        <f aca="false">E10*$C$1</f>
        <v>0.00794379568726754</v>
      </c>
      <c r="G10" s="0" t="n">
        <f aca="false">ROUND(1000000/F10,0)</f>
        <v>125884406</v>
      </c>
    </row>
  </sheetData>
  <mergeCells count="5">
    <mergeCell ref="B5:C5"/>
    <mergeCell ref="D5:E5"/>
    <mergeCell ref="F5:G5"/>
    <mergeCell ref="B6:C6"/>
    <mergeCell ref="D6:E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31"/>
  <sheetViews>
    <sheetView showFormulas="false" showGridLines="true" showRowColHeaders="true" showZeros="true" rightToLeft="false" tabSelected="false" showOutlineSymbols="true" defaultGridColor="true" view="normal" topLeftCell="D13" colorId="64" zoomScale="100" zoomScaleNormal="100" zoomScalePageLayoutView="100" workbookViewId="0">
      <selection pane="topLeft" activeCell="K18" activeCellId="0" sqref="K18"/>
    </sheetView>
  </sheetViews>
  <sheetFormatPr defaultColWidth="8.66796875" defaultRowHeight="12.8" zeroHeight="false" outlineLevelRow="0" outlineLevelCol="0"/>
  <cols>
    <col collapsed="false" customWidth="false" hidden="false" outlineLevel="0" max="1024" min="65" style="4" width="8.66"/>
  </cols>
  <sheetData>
    <row r="1" customFormat="false" ht="15" hidden="false" customHeight="true" outlineLevel="0" collapsed="false"/>
    <row r="2" customFormat="false" ht="15" hidden="false" customHeight="true" outlineLevel="0" collapsed="false">
      <c r="B2" s="0" t="n">
        <f aca="false">1/128</f>
        <v>0.0078125</v>
      </c>
      <c r="C2" s="0" t="n">
        <v>14.696</v>
      </c>
      <c r="D2" s="0" t="n">
        <v>58</v>
      </c>
      <c r="G2" s="0" t="n">
        <v>32768</v>
      </c>
    </row>
    <row r="3" customFormat="false" ht="15" hidden="false" customHeight="true" outlineLevel="0" collapsed="false">
      <c r="A3" s="0" t="n">
        <f aca="false">$C$2-C3</f>
        <v>14.696</v>
      </c>
      <c r="B3" s="0" t="n">
        <v>0</v>
      </c>
      <c r="C3" s="0" t="n">
        <f aca="false">B3*$C$2</f>
        <v>0</v>
      </c>
      <c r="D3" s="0" t="n">
        <f aca="false">$D$2+C3</f>
        <v>58</v>
      </c>
      <c r="E3" s="0" t="n">
        <f aca="false">SQRT(D3/$D$2)</f>
        <v>1</v>
      </c>
      <c r="F3" s="0" t="n">
        <f aca="false">SQRT(E3)</f>
        <v>1</v>
      </c>
      <c r="G3" s="0" t="n">
        <f aca="false">ROUND(F3*$G$2,0)</f>
        <v>32768</v>
      </c>
      <c r="H3" s="0" t="n">
        <f aca="false">G4-G3</f>
        <v>16</v>
      </c>
      <c r="I3" s="0" t="str">
        <f aca="false">" "</f>
        <v> </v>
      </c>
      <c r="J3" s="0" t="n">
        <v>17160</v>
      </c>
      <c r="K3" s="0" t="s">
        <v>50</v>
      </c>
      <c r="L3" s="0" t="str">
        <f aca="false">"[td]"&amp;I3&amp;"[/td]"</f>
        <v>[td] [/td]</v>
      </c>
      <c r="M3" s="0" t="str">
        <f aca="false">"[td]"&amp;J3&amp;"[/td]"</f>
        <v>[td]17160[/td]</v>
      </c>
      <c r="N3" s="0" t="str">
        <f aca="false">"[td]"&amp;K3&amp;"[/td]"</f>
        <v>[td]original v0.86[/td]</v>
      </c>
      <c r="O3" s="0" t="str">
        <f aca="false">"[tr]"&amp;L3&amp;M3&amp;N3&amp;"[/tr]"</f>
        <v>[tr][td] [/td][td]17160[/td][td]original v0.86[/td][/tr]</v>
      </c>
    </row>
    <row r="4" customFormat="false" ht="15" hidden="false" customHeight="true" outlineLevel="0" collapsed="false">
      <c r="A4" s="0" t="n">
        <f aca="false">$C$2-C4</f>
        <v>14.5811875</v>
      </c>
      <c r="B4" s="0" t="n">
        <f aca="false">B3+$B$2</f>
        <v>0.0078125</v>
      </c>
      <c r="C4" s="0" t="n">
        <f aca="false">B4*$C$2</f>
        <v>0.1148125</v>
      </c>
      <c r="D4" s="0" t="n">
        <f aca="false">$D$2+C4</f>
        <v>58.1148125</v>
      </c>
      <c r="E4" s="0" t="n">
        <f aca="false">SQRT(D4/$D$2)</f>
        <v>1.00098927359991</v>
      </c>
      <c r="F4" s="0" t="n">
        <f aca="false">SQRT(E4)</f>
        <v>1.00049451452764</v>
      </c>
      <c r="G4" s="0" t="n">
        <f aca="false">ROUND(F4*$G$2,0)</f>
        <v>32784</v>
      </c>
      <c r="H4" s="0" t="n">
        <f aca="false">G5-G4</f>
        <v>16</v>
      </c>
      <c r="I4" s="0" t="n">
        <f aca="false">100*J4/$J$3</f>
        <v>99.8018648018648</v>
      </c>
      <c r="J4" s="0" t="n">
        <v>17126</v>
      </c>
      <c r="K4" s="0" t="s">
        <v>51</v>
      </c>
      <c r="L4" s="0" t="str">
        <f aca="false">"[td]"&amp;TEXT(ROUND(I4,1),"0.0")&amp;"[/td]"</f>
        <v>[td]99.8[/td]</v>
      </c>
      <c r="M4" s="0" t="str">
        <f aca="false">"[td]"&amp;J4&amp;"[/td]"</f>
        <v>[td]17126[/td]</v>
      </c>
      <c r="N4" s="0" t="str">
        <f aca="false">"[td]"&amp;K4&amp;"[/td]"</f>
        <v>[td]streamline LCD hardware functions[/td]</v>
      </c>
      <c r="O4" s="0" t="str">
        <f aca="false">"[tr]"&amp;L4&amp;M4&amp;N4&amp;"[/tr]"</f>
        <v>[tr][td]99.8[/td][td]17126[/td][td]streamline LCD hardware functions[/td][/tr]</v>
      </c>
    </row>
    <row r="5" customFormat="false" ht="15" hidden="false" customHeight="true" outlineLevel="0" collapsed="false">
      <c r="A5" s="0" t="n">
        <f aca="false">$C$2-C5</f>
        <v>14.466375</v>
      </c>
      <c r="B5" s="0" t="n">
        <f aca="false">B4+$B$2</f>
        <v>0.015625</v>
      </c>
      <c r="C5" s="0" t="n">
        <f aca="false">B5*$C$2</f>
        <v>0.229625</v>
      </c>
      <c r="D5" s="0" t="n">
        <f aca="false">$D$2+C5</f>
        <v>58.229625</v>
      </c>
      <c r="E5" s="0" t="n">
        <f aca="false">SQRT(D5/$D$2)</f>
        <v>1.00197757046959</v>
      </c>
      <c r="F5" s="0" t="n">
        <f aca="false">SQRT(E5)</f>
        <v>1.00098829686944</v>
      </c>
      <c r="G5" s="0" t="n">
        <f aca="false">ROUND(F5*$G$2,0)</f>
        <v>32800</v>
      </c>
      <c r="H5" s="0" t="n">
        <f aca="false">G6-G5</f>
        <v>17</v>
      </c>
      <c r="I5" s="0" t="n">
        <f aca="false">100*J5/$J$3</f>
        <v>94.3822843822844</v>
      </c>
      <c r="J5" s="0" t="n">
        <v>16196</v>
      </c>
      <c r="K5" s="0" t="s">
        <v>52</v>
      </c>
      <c r="L5" s="0" t="str">
        <f aca="false">"[td]"&amp;TEXT(ROUND(I5,1),"0.0")&amp;"[/td]"</f>
        <v>[td]94.4[/td]</v>
      </c>
      <c r="M5" s="0" t="str">
        <f aca="false">"[td]"&amp;J5&amp;"[/td]"</f>
        <v>[td]16196[/td]</v>
      </c>
      <c r="N5" s="0" t="str">
        <f aca="false">"[td]"&amp;K5&amp;"[/td]"</f>
        <v>[td]consolidate initGuino, create editGuino, get rid of floating point[/td]</v>
      </c>
      <c r="O5" s="0" t="str">
        <f aca="false">"[tr]"&amp;L5&amp;M5&amp;N5&amp;"[/tr]"</f>
        <v>[tr][td]94.4[/td][td]16196[/td][td]consolidate initGuino, create editGuino, get rid of floating point[/td][/tr]</v>
      </c>
    </row>
    <row r="6" customFormat="false" ht="15" hidden="false" customHeight="true" outlineLevel="0" collapsed="false">
      <c r="A6" s="0" t="n">
        <f aca="false">$C$2-C6</f>
        <v>14.3515625</v>
      </c>
      <c r="B6" s="0" t="n">
        <f aca="false">B5+$B$2</f>
        <v>0.0234375</v>
      </c>
      <c r="C6" s="0" t="n">
        <f aca="false">B6*$C$2</f>
        <v>0.3444375</v>
      </c>
      <c r="D6" s="0" t="n">
        <f aca="false">$D$2+C6</f>
        <v>58.3444375</v>
      </c>
      <c r="E6" s="0" t="n">
        <f aca="false">SQRT(D6/$D$2)</f>
        <v>1.00296489349638</v>
      </c>
      <c r="F6" s="0" t="n">
        <f aca="false">SQRT(E6)</f>
        <v>1.00148134954995</v>
      </c>
      <c r="G6" s="0" t="n">
        <f aca="false">ROUND(F6*$G$2,0)</f>
        <v>32817</v>
      </c>
      <c r="H6" s="0" t="n">
        <f aca="false">G7-G6</f>
        <v>16</v>
      </c>
      <c r="I6" s="0" t="n">
        <f aca="false">100*J6/$J$3</f>
        <v>93.2750582750583</v>
      </c>
      <c r="J6" s="0" t="n">
        <v>16006</v>
      </c>
      <c r="K6" s="0" t="s">
        <v>53</v>
      </c>
      <c r="L6" s="0" t="str">
        <f aca="false">"[td]"&amp;TEXT(ROUND(I6,1),"0.0")&amp;"[/td]"</f>
        <v>[td]93.3[/td]</v>
      </c>
      <c r="M6" s="0" t="str">
        <f aca="false">"[td]"&amp;J6&amp;"[/td]"</f>
        <v>[td]16006[/td]</v>
      </c>
      <c r="N6" s="0" t="str">
        <f aca="false">"[td]"&amp;K6&amp;"[/td]"</f>
        <v>[td]fold instantlkm into instantmpg, get rid of (dispadj, dispadj2)[/td]</v>
      </c>
      <c r="O6" s="0" t="str">
        <f aca="false">"[tr]"&amp;L6&amp;M6&amp;N6&amp;"[/tr]"</f>
        <v>[tr][td]93.3[/td][td]16006[/td][td]fold instantlkm into instantmpg, get rid of (dispadj, dispadj2)[/td][/tr]</v>
      </c>
    </row>
    <row r="7" customFormat="false" ht="15" hidden="false" customHeight="true" outlineLevel="0" collapsed="false">
      <c r="A7" s="0" t="n">
        <f aca="false">$C$2-C7</f>
        <v>14.23675</v>
      </c>
      <c r="B7" s="0" t="n">
        <f aca="false">B6+$B$2</f>
        <v>0.03125</v>
      </c>
      <c r="C7" s="0" t="n">
        <f aca="false">B7*$C$2</f>
        <v>0.45925</v>
      </c>
      <c r="D7" s="0" t="n">
        <f aca="false">$D$2+C7</f>
        <v>58.45925</v>
      </c>
      <c r="E7" s="0" t="n">
        <f aca="false">SQRT(D7/$D$2)</f>
        <v>1.00395124555343</v>
      </c>
      <c r="F7" s="0" t="n">
        <f aca="false">SQRT(E7)</f>
        <v>1.00197367508005</v>
      </c>
      <c r="G7" s="0" t="n">
        <f aca="false">ROUND(F7*$G$2,0)</f>
        <v>32833</v>
      </c>
      <c r="H7" s="0" t="n">
        <f aca="false">G8-G7</f>
        <v>16</v>
      </c>
      <c r="I7" s="0" t="n">
        <f aca="false">100*J7/$J$3</f>
        <v>91.4452214452215</v>
      </c>
      <c r="J7" s="0" t="n">
        <v>15692</v>
      </c>
      <c r="K7" s="0" t="s">
        <v>54</v>
      </c>
      <c r="L7" s="0" t="str">
        <f aca="false">"[td]"&amp;TEXT(ROUND(I7,1),"0.0")&amp;"[/td]"</f>
        <v>[td]91.4[/td]</v>
      </c>
      <c r="M7" s="0" t="str">
        <f aca="false">"[td]"&amp;J7&amp;"[/td]"</f>
        <v>[td]15692[/td]</v>
      </c>
      <c r="N7" s="0" t="str">
        <f aca="false">"[td]"&amp;K7&amp;"[/td]"</f>
        <v>[td]fold Trip::lkm into Trip::mpg, remove lkm bug[/td]</v>
      </c>
      <c r="O7" s="0" t="str">
        <f aca="false">"[tr]"&amp;L7&amp;M7&amp;N7&amp;"[/tr]"</f>
        <v>[tr][td]91.4[/td][td]15692[/td][td]fold Trip::lkm into Trip::mpg, remove lkm bug[/td][/tr]</v>
      </c>
    </row>
    <row r="8" customFormat="false" ht="15" hidden="false" customHeight="true" outlineLevel="0" collapsed="false">
      <c r="A8" s="0" t="n">
        <f aca="false">$C$2-C8</f>
        <v>14.1219375</v>
      </c>
      <c r="B8" s="0" t="n">
        <f aca="false">B7+$B$2</f>
        <v>0.0390625</v>
      </c>
      <c r="C8" s="0" t="n">
        <f aca="false">B8*$C$2</f>
        <v>0.5740625</v>
      </c>
      <c r="D8" s="0" t="n">
        <f aca="false">$D$2+C8</f>
        <v>58.5740625</v>
      </c>
      <c r="E8" s="0" t="n">
        <f aca="false">SQRT(D8/$D$2)</f>
        <v>1.00493662949976</v>
      </c>
      <c r="F8" s="0" t="n">
        <f aca="false">SQRT(E8)</f>
        <v>1.00246527595711</v>
      </c>
      <c r="G8" s="0" t="n">
        <f aca="false">ROUND(F8*$G$2,0)</f>
        <v>32849</v>
      </c>
      <c r="H8" s="0" t="n">
        <f aca="false">G9-G8</f>
        <v>16</v>
      </c>
      <c r="I8" s="0" t="n">
        <f aca="false">100*J8/$J$3</f>
        <v>90.1398601398601</v>
      </c>
      <c r="J8" s="0" t="n">
        <v>15468</v>
      </c>
      <c r="K8" s="0" t="s">
        <v>55</v>
      </c>
      <c r="L8" s="0" t="str">
        <f aca="false">"[td]"&amp;TEXT(ROUND(I8,1),"0.0")&amp;"[/td]"</f>
        <v>[td]90.1[/td]</v>
      </c>
      <c r="M8" s="0" t="str">
        <f aca="false">"[td]"&amp;J8&amp;"[/td]"</f>
        <v>[td]15468[/td]</v>
      </c>
      <c r="N8" s="0" t="str">
        <f aca="false">"[td]"&amp;K8&amp;"[/td]"</f>
        <v>[td]expand eq64 and lt64; get rid of functions eq64 and lt64[/td]</v>
      </c>
      <c r="O8" s="0" t="str">
        <f aca="false">"[tr]"&amp;L8&amp;M8&amp;N8&amp;"[/tr]"</f>
        <v>[tr][td]90.1[/td][td]15468[/td][td]expand eq64 and lt64; get rid of functions eq64 and lt64[/td][/tr]</v>
      </c>
    </row>
    <row r="9" customFormat="false" ht="15" hidden="false" customHeight="true" outlineLevel="0" collapsed="false">
      <c r="A9" s="0" t="n">
        <f aca="false">$C$2-C9</f>
        <v>14.007125</v>
      </c>
      <c r="B9" s="0" t="n">
        <f aca="false">B8+$B$2</f>
        <v>0.046875</v>
      </c>
      <c r="C9" s="0" t="n">
        <f aca="false">B9*$C$2</f>
        <v>0.688875</v>
      </c>
      <c r="D9" s="0" t="n">
        <f aca="false">$D$2+C9</f>
        <v>58.688875</v>
      </c>
      <c r="E9" s="0" t="n">
        <f aca="false">SQRT(D9/$D$2)</f>
        <v>1.00592104818043</v>
      </c>
      <c r="F9" s="0" t="n">
        <f aca="false">SQRT(E9)</f>
        <v>1.00295615466501</v>
      </c>
      <c r="G9" s="0" t="n">
        <f aca="false">ROUND(F9*$G$2,0)</f>
        <v>32865</v>
      </c>
      <c r="H9" s="0" t="n">
        <f aca="false">G10-G9</f>
        <v>16</v>
      </c>
      <c r="I9" s="0" t="n">
        <f aca="false">100*J9/$J$3</f>
        <v>89.7435897435897</v>
      </c>
      <c r="J9" s="0" t="n">
        <v>15400</v>
      </c>
      <c r="K9" s="0" t="s">
        <v>56</v>
      </c>
      <c r="L9" s="0" t="str">
        <f aca="false">"[td]"&amp;TEXT(ROUND(I9,1),"0.0")&amp;"[/td]"</f>
        <v>[td]89.7[/td]</v>
      </c>
      <c r="M9" s="0" t="str">
        <f aca="false">"[td]"&amp;J9&amp;"[/td]"</f>
        <v>[td]15400[/td]</v>
      </c>
      <c r="N9" s="0" t="str">
        <f aca="false">"[td]"&amp;K9&amp;"[/td]"</f>
        <v>[td]move processInjOpen and processInjClosed into their respective ISR functions, get rid of int0func and int1func[/td]</v>
      </c>
      <c r="O9" s="0" t="str">
        <f aca="false">"[tr]"&amp;L9&amp;M9&amp;N9&amp;"[/tr]"</f>
        <v>[tr][td]89.7[/td][td]15400[/td][td]move processInjOpen and processInjClosed into their respective ISR functions, get rid of int0func and int1func[/td][/tr]</v>
      </c>
    </row>
    <row r="10" customFormat="false" ht="15" hidden="false" customHeight="true" outlineLevel="0" collapsed="false">
      <c r="A10" s="0" t="n">
        <f aca="false">$C$2-C10</f>
        <v>13.8923125</v>
      </c>
      <c r="B10" s="0" t="n">
        <f aca="false">B9+$B$2</f>
        <v>0.0546875</v>
      </c>
      <c r="C10" s="0" t="n">
        <f aca="false">B10*$C$2</f>
        <v>0.8036875</v>
      </c>
      <c r="D10" s="0" t="n">
        <f aca="false">$D$2+C10</f>
        <v>58.8036875</v>
      </c>
      <c r="E10" s="0" t="n">
        <f aca="false">SQRT(D10/$D$2)</f>
        <v>1.00690450442655</v>
      </c>
      <c r="F10" s="0" t="n">
        <f aca="false">SQRT(E10)</f>
        <v>1.00344631367431</v>
      </c>
      <c r="G10" s="0" t="n">
        <f aca="false">ROUND(F10*$G$2,0)</f>
        <v>32881</v>
      </c>
      <c r="H10" s="0" t="n">
        <f aca="false">G11-G10</f>
        <v>16</v>
      </c>
      <c r="I10" s="0" t="n">
        <f aca="false">100*J10/$J$3</f>
        <v>90.034965034965</v>
      </c>
      <c r="J10" s="0" t="n">
        <v>15450</v>
      </c>
      <c r="K10" s="0" t="s">
        <v>57</v>
      </c>
      <c r="L10" s="0" t="str">
        <f aca="false">"[td]"&amp;TEXT(ROUND(I10,1),"0.0")&amp;"[/td]"</f>
        <v>[td]90.0[/td]</v>
      </c>
      <c r="M10" s="0" t="str">
        <f aca="false">"[td]"&amp;J10&amp;"[/td]"</f>
        <v>[td]15450[/td]</v>
      </c>
      <c r="N10" s="0" t="str">
        <f aca="false">"[td]"&amp;K10&amp;"[/td]"</f>
        <v>[td]get rid of interrupt disable bug in microSeconds()[/td]</v>
      </c>
      <c r="O10" s="0" t="str">
        <f aca="false">"[tr]"&amp;L10&amp;M10&amp;N10&amp;"[/tr]"</f>
        <v>[tr][td]90.0[/td][td]15450[/td][td]get rid of interrupt disable bug in microSeconds()[/td][/tr]</v>
      </c>
    </row>
    <row r="11" customFormat="false" ht="15" hidden="false" customHeight="true" outlineLevel="0" collapsed="false">
      <c r="A11" s="0" t="n">
        <f aca="false">$C$2-C11</f>
        <v>13.7775</v>
      </c>
      <c r="B11" s="0" t="n">
        <f aca="false">B10+$B$2</f>
        <v>0.0625</v>
      </c>
      <c r="C11" s="0" t="n">
        <f aca="false">B11*$C$2</f>
        <v>0.9185</v>
      </c>
      <c r="D11" s="0" t="n">
        <f aca="false">$D$2+C11</f>
        <v>58.9185</v>
      </c>
      <c r="E11" s="0" t="n">
        <f aca="false">SQRT(D11/$D$2)</f>
        <v>1.00788700105545</v>
      </c>
      <c r="F11" s="0" t="n">
        <f aca="false">SQRT(E11)</f>
        <v>1.00393575544228</v>
      </c>
      <c r="G11" s="0" t="n">
        <f aca="false">ROUND(F11*$G$2,0)</f>
        <v>32897</v>
      </c>
      <c r="H11" s="0" t="n">
        <f aca="false">G12-G11</f>
        <v>16</v>
      </c>
      <c r="I11" s="0" t="n">
        <f aca="false">100*J11/$J$3</f>
        <v>89.8018648018648</v>
      </c>
      <c r="J11" s="0" t="n">
        <v>15410</v>
      </c>
      <c r="K11" s="0" t="s">
        <v>58</v>
      </c>
      <c r="L11" s="0" t="str">
        <f aca="false">"[td]"&amp;TEXT(ROUND(I11,1),"0.0")&amp;"[/td]"</f>
        <v>[td]89.8[/td]</v>
      </c>
      <c r="M11" s="0" t="str">
        <f aca="false">"[td]"&amp;J11&amp;"[/td]"</f>
        <v>[td]15410[/td]</v>
      </c>
      <c r="N11" s="0" t="str">
        <f aca="false">"[td]"&amp;K11&amp;"[/td]"</f>
        <v>[td]consolidate setup(), mainloop() into main.[/td]</v>
      </c>
      <c r="O11" s="0" t="str">
        <f aca="false">"[tr]"&amp;L11&amp;M11&amp;N11&amp;"[/tr]"</f>
        <v>[tr][td]89.8[/td][td]15410[/td][td]consolidate setup(), mainloop() into main.[/td][/tr]</v>
      </c>
    </row>
    <row r="12" customFormat="false" ht="15" hidden="false" customHeight="true" outlineLevel="0" collapsed="false">
      <c r="A12" s="0" t="n">
        <f aca="false">$C$2-C12</f>
        <v>13.6626875</v>
      </c>
      <c r="B12" s="0" t="n">
        <f aca="false">B11+$B$2</f>
        <v>0.0703125</v>
      </c>
      <c r="C12" s="0" t="n">
        <f aca="false">B12*$C$2</f>
        <v>1.0333125</v>
      </c>
      <c r="D12" s="0" t="n">
        <f aca="false">$D$2+C12</f>
        <v>59.0333125</v>
      </c>
      <c r="E12" s="0" t="n">
        <f aca="false">SQRT(D12/$D$2)</f>
        <v>1.00886854087072</v>
      </c>
      <c r="F12" s="0" t="n">
        <f aca="false">SQRT(E12)</f>
        <v>1.00442448241305</v>
      </c>
      <c r="G12" s="0" t="n">
        <f aca="false">ROUND(F12*$G$2,0)</f>
        <v>32913</v>
      </c>
      <c r="H12" s="0" t="n">
        <f aca="false">G13-G12</f>
        <v>16</v>
      </c>
      <c r="I12" s="0" t="n">
        <f aca="false">100*J12/$J$3</f>
        <v>89.3939393939394</v>
      </c>
      <c r="J12" s="0" t="n">
        <v>15340</v>
      </c>
      <c r="K12" s="0" t="s">
        <v>59</v>
      </c>
      <c r="L12" s="0" t="str">
        <f aca="false">"[td]"&amp;TEXT(ROUND(I12,1),"0.0")&amp;"[/td]"</f>
        <v>[td]89.4[/td]</v>
      </c>
      <c r="M12" s="0" t="str">
        <f aca="false">"[td]"&amp;J12&amp;"[/td]"</f>
        <v>[td]15340[/td]</v>
      </c>
      <c r="N12" s="0" t="str">
        <f aca="false">"[td]"&amp;K12&amp;"[/td]"</f>
        <v>[td]Folded enableXButton procedures into main()[/td]</v>
      </c>
      <c r="O12" s="0" t="str">
        <f aca="false">"[tr]"&amp;L12&amp;M12&amp;N12&amp;"[/tr]"</f>
        <v>[tr][td]89.4[/td][td]15340[/td][td]Folded enableXButton procedures into main()[/td][/tr]</v>
      </c>
    </row>
    <row r="13" customFormat="false" ht="15" hidden="false" customHeight="true" outlineLevel="0" collapsed="false">
      <c r="A13" s="0" t="n">
        <f aca="false">$C$2-C13</f>
        <v>13.547875</v>
      </c>
      <c r="B13" s="0" t="n">
        <f aca="false">B12+$B$2</f>
        <v>0.078125</v>
      </c>
      <c r="C13" s="0" t="n">
        <f aca="false">B13*$C$2</f>
        <v>1.148125</v>
      </c>
      <c r="D13" s="0" t="n">
        <f aca="false">$D$2+C13</f>
        <v>59.148125</v>
      </c>
      <c r="E13" s="0" t="n">
        <f aca="false">SQRT(D13/$D$2)</f>
        <v>1.00984912666234</v>
      </c>
      <c r="F13" s="0" t="n">
        <f aca="false">SQRT(E13)</f>
        <v>1.0049124970177</v>
      </c>
      <c r="G13" s="0" t="n">
        <f aca="false">ROUND(F13*$G$2,0)</f>
        <v>32929</v>
      </c>
      <c r="H13" s="0" t="n">
        <f aca="false">G14-G13</f>
        <v>16</v>
      </c>
      <c r="I13" s="0" t="n">
        <f aca="false">100*J13/$J$3</f>
        <v>88.997668997669</v>
      </c>
      <c r="J13" s="0" t="n">
        <v>15272</v>
      </c>
      <c r="K13" s="0" t="s">
        <v>60</v>
      </c>
      <c r="L13" s="0" t="str">
        <f aca="false">"[td]"&amp;TEXT(ROUND(I13,1),"0.0")&amp;"[/td]"</f>
        <v>[td]89.0[/td]</v>
      </c>
      <c r="M13" s="0" t="str">
        <f aca="false">"[td]"&amp;J13&amp;"[/td]"</f>
        <v>[td]15272[/td]</v>
      </c>
      <c r="N13" s="0" t="str">
        <f aca="false">"[td]"&amp;K13&amp;"[/td]"</f>
        <v>[td]Got rid of events[] feature.[/td]</v>
      </c>
      <c r="O13" s="0" t="str">
        <f aca="false">"[tr]"&amp;L13&amp;M13&amp;N13&amp;"[/tr]"</f>
        <v>[tr][td]89.0[/td][td]15272[/td][td]Got rid of events[] feature.[/td][/tr]</v>
      </c>
    </row>
    <row r="14" customFormat="false" ht="15" hidden="false" customHeight="true" outlineLevel="0" collapsed="false">
      <c r="A14" s="0" t="n">
        <f aca="false">$C$2-C14</f>
        <v>13.4330625</v>
      </c>
      <c r="B14" s="0" t="n">
        <f aca="false">B13+$B$2</f>
        <v>0.0859375</v>
      </c>
      <c r="C14" s="0" t="n">
        <f aca="false">B14*$C$2</f>
        <v>1.2629375</v>
      </c>
      <c r="D14" s="0" t="n">
        <f aca="false">$D$2+C14</f>
        <v>59.2629375</v>
      </c>
      <c r="E14" s="0" t="n">
        <f aca="false">SQRT(D14/$D$2)</f>
        <v>1.01082876120674</v>
      </c>
      <c r="F14" s="0" t="n">
        <f aca="false">SQRT(E14)</f>
        <v>1.00539980167431</v>
      </c>
      <c r="G14" s="0" t="n">
        <f aca="false">ROUND(F14*$G$2,0)</f>
        <v>32945</v>
      </c>
      <c r="H14" s="0" t="n">
        <f aca="false">G15-G14</f>
        <v>16</v>
      </c>
      <c r="I14" s="0" t="n">
        <f aca="false">100*J14/$J$3</f>
        <v>88.5897435897436</v>
      </c>
      <c r="J14" s="0" t="n">
        <v>15202</v>
      </c>
      <c r="K14" s="0" t="s">
        <v>61</v>
      </c>
      <c r="L14" s="0" t="str">
        <f aca="false">"[td]"&amp;TEXT(ROUND(I14,1),"0.0")&amp;"[/td]"</f>
        <v>[td]88.6[/td]</v>
      </c>
      <c r="M14" s="0" t="str">
        <f aca="false">"[td]"&amp;J14&amp;"[/td]"</f>
        <v>[td]15202[/td]</v>
      </c>
      <c r="N14" s="0" t="str">
        <f aca="false">"[td]"&amp;K14&amp;"[/td]"</f>
        <v>[td]pushed display names firmly into flash.[/td]</v>
      </c>
      <c r="O14" s="0" t="str">
        <f aca="false">"[tr]"&amp;L14&amp;M14&amp;N14&amp;"[/tr]"</f>
        <v>[tr][td]88.6[/td][td]15202[/td][td]pushed display names firmly into flash.[/td][/tr]</v>
      </c>
    </row>
    <row r="15" customFormat="false" ht="15" hidden="false" customHeight="true" outlineLevel="0" collapsed="false">
      <c r="A15" s="0" t="n">
        <f aca="false">$C$2-C15</f>
        <v>13.31825</v>
      </c>
      <c r="B15" s="0" t="n">
        <f aca="false">B14+$B$2</f>
        <v>0.09375</v>
      </c>
      <c r="C15" s="0" t="n">
        <f aca="false">B15*$C$2</f>
        <v>1.37775</v>
      </c>
      <c r="D15" s="0" t="n">
        <f aca="false">$D$2+C15</f>
        <v>59.37775</v>
      </c>
      <c r="E15" s="0" t="n">
        <f aca="false">SQRT(D15/$D$2)</f>
        <v>1.01180744726693</v>
      </c>
      <c r="F15" s="0" t="n">
        <f aca="false">SQRT(E15)</f>
        <v>1.00588639878812</v>
      </c>
      <c r="G15" s="0" t="n">
        <f aca="false">ROUND(F15*$G$2,0)</f>
        <v>32961</v>
      </c>
      <c r="H15" s="0" t="n">
        <f aca="false">G16-G15</f>
        <v>16</v>
      </c>
      <c r="I15" s="0" t="n">
        <f aca="false">100*J15/$J$3</f>
        <v>88.2517482517483</v>
      </c>
      <c r="J15" s="0" t="n">
        <v>15144</v>
      </c>
      <c r="K15" s="0" t="s">
        <v>62</v>
      </c>
      <c r="L15" s="0" t="str">
        <f aca="false">"[td]"&amp;TEXT(ROUND(I15,1),"0.0")&amp;"[/td]"</f>
        <v>[td]88.3[/td]</v>
      </c>
      <c r="M15" s="0" t="str">
        <f aca="false">"[td]"&amp;J15&amp;"[/td]"</f>
        <v>[td]15144[/td]</v>
      </c>
      <c r="N15" s="0" t="str">
        <f aca="false">"[td]"&amp;K15&amp;"[/td]"</f>
        <v>[td]transformed getstr() into LCD::flashPrint(). Rewrote hardware initialization code to be more understandable.[/td]</v>
      </c>
      <c r="O15" s="0" t="str">
        <f aca="false">"[tr]"&amp;L15&amp;M15&amp;N15&amp;"[/tr]"</f>
        <v>[tr][td]88.3[/td][td]15144[/td][td]transformed getstr() into LCD::flashPrint(). Rewrote hardware initialization code to be more understandable.[/td][/tr]</v>
      </c>
    </row>
    <row r="16" customFormat="false" ht="15" hidden="false" customHeight="true" outlineLevel="0" collapsed="false">
      <c r="A16" s="0" t="n">
        <f aca="false">$C$2-C16</f>
        <v>13.2034375</v>
      </c>
      <c r="B16" s="0" t="n">
        <f aca="false">B15+$B$2</f>
        <v>0.1015625</v>
      </c>
      <c r="C16" s="0" t="n">
        <f aca="false">B16*$C$2</f>
        <v>1.4925625</v>
      </c>
      <c r="D16" s="0" t="n">
        <f aca="false">$D$2+C16</f>
        <v>59.4925625</v>
      </c>
      <c r="E16" s="0" t="n">
        <f aca="false">SQRT(D16/$D$2)</f>
        <v>1.01278518759256</v>
      </c>
      <c r="F16" s="0" t="n">
        <f aca="false">SQRT(E16)</f>
        <v>1.00637229075157</v>
      </c>
      <c r="G16" s="0" t="n">
        <f aca="false">ROUND(F16*$G$2,0)</f>
        <v>32977</v>
      </c>
      <c r="H16" s="0" t="n">
        <f aca="false">G17-G16</f>
        <v>16</v>
      </c>
      <c r="I16" s="0" t="n">
        <f aca="false">100*J16/$J$3</f>
        <v>98.1701631701632</v>
      </c>
      <c r="J16" s="0" t="n">
        <v>16846</v>
      </c>
      <c r="K16" s="0" t="s">
        <v>63</v>
      </c>
      <c r="L16" s="0" t="str">
        <f aca="false">"[td]"&amp;TEXT(ROUND(I16,1),"0.0")&amp;"[/td]"</f>
        <v>[td]98.2[/td]</v>
      </c>
      <c r="M16" s="0" t="str">
        <f aca="false">"[td]"&amp;J16&amp;"[/td]"</f>
        <v>[td]16846[/td]</v>
      </c>
      <c r="N16" s="0" t="str">
        <f aca="false">"[td]"&amp;K16&amp;"[/td]"</f>
        <v>[td]converted to hardware timer-based delay scheme, modified delay2(), modified mainloop cpu utilization reporting, modified timeout feature, fixed wake-on-button bug, added button debouncing, got rid of microseconds(), got rid of millis2()[/td]</v>
      </c>
      <c r="O16" s="0" t="str">
        <f aca="false">"[tr]"&amp;L16&amp;M16&amp;N16&amp;"[/tr]"</f>
        <v>[tr][td]98.2[/td][td]16846[/td][td]converted to hardware timer-based delay scheme, modified delay2(), modified mainloop cpu utilization reporting, modified timeout feature, fixed wake-on-button bug, added button debouncing, got rid of microseconds(), got rid of millis2()[/td][/tr]</v>
      </c>
    </row>
    <row r="17" customFormat="false" ht="15" hidden="false" customHeight="true" outlineLevel="0" collapsed="false">
      <c r="A17" s="0" t="n">
        <f aca="false">$C$2-C17</f>
        <v>13.088625</v>
      </c>
      <c r="B17" s="0" t="n">
        <f aca="false">B16+$B$2</f>
        <v>0.109375</v>
      </c>
      <c r="C17" s="0" t="n">
        <f aca="false">B17*$C$2</f>
        <v>1.607375</v>
      </c>
      <c r="D17" s="0" t="n">
        <f aca="false">$D$2+C17</f>
        <v>59.607375</v>
      </c>
      <c r="E17" s="0" t="n">
        <f aca="false">SQRT(D17/$D$2)</f>
        <v>1.01376198492001</v>
      </c>
      <c r="F17" s="0" t="n">
        <f aca="false">SQRT(E17)</f>
        <v>1.00685747994441</v>
      </c>
      <c r="G17" s="0" t="n">
        <f aca="false">ROUND(F17*$G$2,0)</f>
        <v>32993</v>
      </c>
      <c r="H17" s="0" t="n">
        <f aca="false">G18-G17</f>
        <v>16</v>
      </c>
      <c r="I17" s="0" t="n">
        <f aca="false">100*J17/$J$3</f>
        <v>92.1911421911422</v>
      </c>
      <c r="J17" s="0" t="n">
        <v>15820</v>
      </c>
      <c r="K17" s="0" t="s">
        <v>64</v>
      </c>
      <c r="L17" s="0" t="str">
        <f aca="false">"[td]"&amp;TEXT(ROUND(I17,1),"0.0")&amp;"[/td]"</f>
        <v>[td]92.2[/td]</v>
      </c>
      <c r="M17" s="0" t="str">
        <f aca="false">"[td]"&amp;J17&amp;"[/td]"</f>
        <v>[td]15820[/td]</v>
      </c>
      <c r="N17" s="0" t="str">
        <f aca="false">"[td]"&amp;K17&amp;"[/td]"</f>
        <v>[td]shifted tmptrip measurement transfers completely to timer 2 overflow interrupt, re-wrote calculations, got rid of tmptrip, got rid of instantmpg() and instantmph() and instantgph(). Renamed class functions to remove references to gallons and miles.[/td]</v>
      </c>
      <c r="O17" s="0" t="str">
        <f aca="false">"[tr]"&amp;L17&amp;M17&amp;N17&amp;"[/tr]"</f>
        <v>[tr][td]92.2[/td][td]15820[/td][td]shifted tmptrip measurement transfers completely to timer 2 overflow interrupt, re-wrote calculations, got rid of tmptrip, got rid of instantmpg() and instantmph() and instantgph(). Renamed class functions to remove references to gallons and miles.[/td][/tr]</v>
      </c>
    </row>
    <row r="18" customFormat="false" ht="15" hidden="false" customHeight="true" outlineLevel="0" collapsed="false">
      <c r="A18" s="0" t="n">
        <f aca="false">$C$2-C18</f>
        <v>12.9738125</v>
      </c>
      <c r="B18" s="0" t="n">
        <f aca="false">B17+$B$2</f>
        <v>0.1171875</v>
      </c>
      <c r="C18" s="0" t="n">
        <f aca="false">B18*$C$2</f>
        <v>1.7221875</v>
      </c>
      <c r="D18" s="0" t="n">
        <f aca="false">$D$2+C18</f>
        <v>59.7221875</v>
      </c>
      <c r="E18" s="0" t="n">
        <f aca="false">SQRT(D18/$D$2)</f>
        <v>1.01473784197251</v>
      </c>
      <c r="F18" s="0" t="n">
        <f aca="false">SQRT(E18)</f>
        <v>1.00734196873381</v>
      </c>
      <c r="G18" s="0" t="n">
        <f aca="false">ROUND(F18*$G$2,0)</f>
        <v>33009</v>
      </c>
      <c r="H18" s="0" t="n">
        <f aca="false">G19-G18</f>
        <v>15</v>
      </c>
      <c r="I18" s="0" t="n">
        <f aca="false">100*J18/$J$3</f>
        <v>89.9533799533799</v>
      </c>
      <c r="J18" s="0" t="n">
        <v>15436</v>
      </c>
      <c r="K18" s="0" t="s">
        <v>65</v>
      </c>
      <c r="L18" s="0" t="str">
        <f aca="false">"[td]"&amp;TEXT(ROUND(I18,1),"0.0")&amp;"[/td]"</f>
        <v>[td]90.0[/td]</v>
      </c>
      <c r="M18" s="0" t="str">
        <f aca="false">"[td]"&amp;J18&amp;"[/td]"</f>
        <v>[td]15436[/td]</v>
      </c>
      <c r="N18" s="0" t="str">
        <f aca="false">"[td]"&amp;K18&amp;"[/td]"</f>
        <v>[td]Added idleFuelRate, EOCSpeed functions. Consolidated speed, distance, fuel consumed, fuel rate functions. Keypress examination now done with value checking, and not doing bit conditions.[/td]</v>
      </c>
      <c r="O18" s="0" t="str">
        <f aca="false">"[tr]"&amp;L18&amp;M18&amp;N18&amp;"[/tr]"</f>
        <v>[tr][td]90.0[/td][td]15436[/td][td]Added idleFuelRate, EOCSpeed functions. Consolidated speed, distance, fuel consumed, fuel rate functions. Keypress examination now done with value checking, and not doing bit conditions.[/td][/tr]</v>
      </c>
    </row>
    <row r="19" customFormat="false" ht="15" hidden="false" customHeight="true" outlineLevel="0" collapsed="false">
      <c r="A19" s="0" t="n">
        <f aca="false">$C$2-C19</f>
        <v>12.859</v>
      </c>
      <c r="B19" s="0" t="n">
        <f aca="false">B18+$B$2</f>
        <v>0.125</v>
      </c>
      <c r="C19" s="0" t="n">
        <f aca="false">B19*$C$2</f>
        <v>1.837</v>
      </c>
      <c r="D19" s="0" t="n">
        <f aca="false">$D$2+C19</f>
        <v>59.837</v>
      </c>
      <c r="E19" s="0" t="n">
        <f aca="false">SQRT(D19/$D$2)</f>
        <v>1.0157127614602</v>
      </c>
      <c r="F19" s="0" t="n">
        <f aca="false">SQRT(E19)</f>
        <v>1.00782575947442</v>
      </c>
      <c r="G19" s="0" t="n">
        <f aca="false">ROUND(F19*$G$2,0)</f>
        <v>33024</v>
      </c>
      <c r="H19" s="0" t="n">
        <f aca="false">G20-G19</f>
        <v>16</v>
      </c>
      <c r="I19" s="0" t="n">
        <f aca="false">100*J19/$J$3</f>
        <v>87.2144522144522</v>
      </c>
      <c r="J19" s="0" t="n">
        <v>14966</v>
      </c>
      <c r="K19" s="0" t="s">
        <v>66</v>
      </c>
      <c r="L19" s="0" t="str">
        <f aca="false">"[td]"&amp;TEXT(ROUND(I19,1),"0.0")&amp;"[/td]"</f>
        <v>[td]87.2[/td]</v>
      </c>
      <c r="M19" s="0" t="str">
        <f aca="false">"[td]"&amp;J19&amp;"[/td]"</f>
        <v>[td]14966[/td]</v>
      </c>
      <c r="N19" s="0" t="str">
        <f aca="false">"[td]"&amp;K19&amp;"[/td]"</f>
        <v>[td]Converted display routines to use indexed character strings instead of conditional us/metric strings.[/td]</v>
      </c>
      <c r="O19" s="0" t="str">
        <f aca="false">"[tr]"&amp;L19&amp;M19&amp;N19&amp;"[/tr]"</f>
        <v>[tr][td]87.2[/td][td]14966[/td][td]Converted display routines to use indexed character strings instead of conditional us/metric strings.[/td][/tr]</v>
      </c>
    </row>
    <row r="20" customFormat="false" ht="15" hidden="false" customHeight="true" outlineLevel="0" collapsed="false">
      <c r="A20" s="0" t="n">
        <f aca="false">$C$2-C20</f>
        <v>12.7441875</v>
      </c>
      <c r="B20" s="0" t="n">
        <f aca="false">B19+$B$2</f>
        <v>0.1328125</v>
      </c>
      <c r="C20" s="0" t="n">
        <f aca="false">B20*$C$2</f>
        <v>1.9518125</v>
      </c>
      <c r="D20" s="0" t="n">
        <f aca="false">$D$2+C20</f>
        <v>59.9518125</v>
      </c>
      <c r="E20" s="0" t="n">
        <f aca="false">SQRT(D20/$D$2)</f>
        <v>1.01668674608021</v>
      </c>
      <c r="F20" s="0" t="n">
        <f aca="false">SQRT(E20)</f>
        <v>1.00830885450849</v>
      </c>
      <c r="G20" s="0" t="n">
        <f aca="false">ROUND(F20*$G$2,0)</f>
        <v>33040</v>
      </c>
      <c r="H20" s="0" t="n">
        <f aca="false">G21-G20</f>
        <v>16</v>
      </c>
      <c r="I20" s="0" t="n">
        <f aca="false">100*J20/$J$3</f>
        <v>91.5967365967366</v>
      </c>
      <c r="J20" s="0" t="n">
        <v>15718</v>
      </c>
      <c r="K20" s="0" t="s">
        <v>67</v>
      </c>
      <c r="L20" s="0" t="str">
        <f aca="false">"[td]"&amp;TEXT(ROUND(I20,1),"0.0")&amp;"[/td]"</f>
        <v>[td]91.6[/td]</v>
      </c>
      <c r="M20" s="0" t="str">
        <f aca="false">"[td]"&amp;J20&amp;"[/td]"</f>
        <v>[td]15718[/td]</v>
      </c>
      <c r="N20" s="0" t="str">
        <f aca="false">"[td]"&amp;K20&amp;"[/td]"</f>
        <v>[td]re-wrote editparms and editGuino to be more user-friendly[/td]</v>
      </c>
      <c r="O20" s="0" t="str">
        <f aca="false">"[tr]"&amp;L20&amp;M20&amp;N20&amp;"[/tr]"</f>
        <v>[tr][td]91.6[/td][td]15718[/td][td]re-wrote editparms and editGuino to be more user-friendly[/td][/tr]</v>
      </c>
    </row>
    <row r="21" customFormat="false" ht="15" hidden="false" customHeight="true" outlineLevel="0" collapsed="false">
      <c r="A21" s="0" t="n">
        <f aca="false">$C$2-C21</f>
        <v>12.629375</v>
      </c>
      <c r="B21" s="0" t="n">
        <f aca="false">B20+$B$2</f>
        <v>0.140625</v>
      </c>
      <c r="C21" s="0" t="n">
        <f aca="false">B21*$C$2</f>
        <v>2.066625</v>
      </c>
      <c r="D21" s="0" t="n">
        <f aca="false">$D$2+C21</f>
        <v>60.066625</v>
      </c>
      <c r="E21" s="0" t="n">
        <f aca="false">SQRT(D21/$D$2)</f>
        <v>1.01765979851679</v>
      </c>
      <c r="F21" s="0" t="n">
        <f aca="false">SQRT(E21)</f>
        <v>1.00879125616591</v>
      </c>
      <c r="G21" s="0" t="n">
        <f aca="false">ROUND(F21*$G$2,0)</f>
        <v>33056</v>
      </c>
      <c r="H21" s="0" t="n">
        <f aca="false">G22-G21</f>
        <v>16</v>
      </c>
      <c r="I21" s="0" t="n">
        <f aca="false">100*J21/$J$3</f>
        <v>95.0582750582751</v>
      </c>
      <c r="J21" s="0" t="n">
        <v>16312</v>
      </c>
      <c r="K21" s="0" t="s">
        <v>68</v>
      </c>
      <c r="L21" s="0" t="str">
        <f aca="false">"[td]"&amp;TEXT(ROUND(I21,1),"0.0")&amp;"[/td]"</f>
        <v>[td]95.1[/td]</v>
      </c>
      <c r="M21" s="0" t="str">
        <f aca="false">"[td]"&amp;J21&amp;"[/td]"</f>
        <v>[td]16312[/td]</v>
      </c>
      <c r="N21" s="0" t="str">
        <f aca="false">"[td]"&amp;K21&amp;"[/td]"</f>
        <v>[td]re-wrote display routines to reduce overhead. Got rid of displayTripCombo() and tDisplay() and dispv().[/td]</v>
      </c>
      <c r="O21" s="0" t="str">
        <f aca="false">"[tr]"&amp;L21&amp;M21&amp;N21&amp;"[/tr]"</f>
        <v>[tr][td]95.1[/td][td]16312[/td][td]re-wrote display routines to reduce overhead. Got rid of displayTripCombo() and tDisplay() and dispv().[/td][/tr]</v>
      </c>
    </row>
    <row r="22" customFormat="false" ht="15" hidden="false" customHeight="true" outlineLevel="0" collapsed="false">
      <c r="A22" s="0" t="n">
        <f aca="false">$C$2-C22</f>
        <v>12.5145625</v>
      </c>
      <c r="B22" s="0" t="n">
        <f aca="false">B21+$B$2</f>
        <v>0.1484375</v>
      </c>
      <c r="C22" s="0" t="n">
        <f aca="false">B22*$C$2</f>
        <v>2.1814375</v>
      </c>
      <c r="D22" s="0" t="n">
        <f aca="false">$D$2+C22</f>
        <v>60.1814375</v>
      </c>
      <c r="E22" s="0" t="n">
        <f aca="false">SQRT(D22/$D$2)</f>
        <v>1.01863192144136</v>
      </c>
      <c r="F22" s="0" t="n">
        <f aca="false">SQRT(E22)</f>
        <v>1.00927296676437</v>
      </c>
      <c r="G22" s="0" t="n">
        <f aca="false">ROUND(F22*$G$2,0)</f>
        <v>33072</v>
      </c>
      <c r="H22" s="0" t="n">
        <f aca="false">G23-G22</f>
        <v>16</v>
      </c>
    </row>
    <row r="23" customFormat="false" ht="15" hidden="false" customHeight="true" outlineLevel="0" collapsed="false">
      <c r="A23" s="0" t="n">
        <f aca="false">$C$2-C23</f>
        <v>12.39975</v>
      </c>
      <c r="B23" s="0" t="n">
        <f aca="false">B22+$B$2</f>
        <v>0.15625</v>
      </c>
      <c r="C23" s="0" t="n">
        <f aca="false">B23*$C$2</f>
        <v>2.29625</v>
      </c>
      <c r="D23" s="0" t="n">
        <f aca="false">$D$2+C23</f>
        <v>60.29625</v>
      </c>
      <c r="E23" s="0" t="n">
        <f aca="false">SQRT(D23/$D$2)</f>
        <v>1.01960311751258</v>
      </c>
      <c r="F23" s="0" t="n">
        <f aca="false">SQRT(E23)</f>
        <v>1.0097539886094</v>
      </c>
      <c r="G23" s="0" t="n">
        <f aca="false">ROUND(F23*$G$2,0)</f>
        <v>33088</v>
      </c>
      <c r="H23" s="0" t="n">
        <f aca="false">G24-G23</f>
        <v>15</v>
      </c>
    </row>
    <row r="24" customFormat="false" ht="15" hidden="false" customHeight="true" outlineLevel="0" collapsed="false">
      <c r="A24" s="0" t="n">
        <f aca="false">$C$2-C24</f>
        <v>12.2849375</v>
      </c>
      <c r="B24" s="0" t="n">
        <f aca="false">B23+$B$2</f>
        <v>0.1640625</v>
      </c>
      <c r="C24" s="0" t="n">
        <f aca="false">B24*$C$2</f>
        <v>2.4110625</v>
      </c>
      <c r="D24" s="0" t="n">
        <f aca="false">$D$2+C24</f>
        <v>60.4110625</v>
      </c>
      <c r="E24" s="0" t="n">
        <f aca="false">SQRT(D24/$D$2)</f>
        <v>1.02057338937651</v>
      </c>
      <c r="F24" s="0" t="n">
        <f aca="false">SQRT(E24)</f>
        <v>1.01023432399444</v>
      </c>
      <c r="G24" s="0" t="n">
        <f aca="false">ROUND(F24*$G$2,0)</f>
        <v>33103</v>
      </c>
      <c r="H24" s="0" t="n">
        <f aca="false">G25-G24</f>
        <v>16</v>
      </c>
    </row>
    <row r="25" customFormat="false" ht="15" hidden="false" customHeight="true" outlineLevel="0" collapsed="false">
      <c r="A25" s="0" t="n">
        <f aca="false">$C$2-C25</f>
        <v>12.170125</v>
      </c>
      <c r="B25" s="0" t="n">
        <f aca="false">B24+$B$2</f>
        <v>0.171875</v>
      </c>
      <c r="C25" s="0" t="n">
        <f aca="false">B25*$C$2</f>
        <v>2.525875</v>
      </c>
      <c r="D25" s="0" t="n">
        <f aca="false">$D$2+C25</f>
        <v>60.525875</v>
      </c>
      <c r="E25" s="0" t="n">
        <f aca="false">SQRT(D25/$D$2)</f>
        <v>1.02154273966659</v>
      </c>
      <c r="F25" s="0" t="n">
        <f aca="false">SQRT(E25)</f>
        <v>1.01071397520099</v>
      </c>
      <c r="G25" s="0" t="n">
        <f aca="false">ROUND(F25*$G$2,0)</f>
        <v>33119</v>
      </c>
      <c r="H25" s="0" t="n">
        <f aca="false">G26-G25</f>
        <v>16</v>
      </c>
    </row>
    <row r="26" customFormat="false" ht="15" hidden="false" customHeight="true" outlineLevel="0" collapsed="false">
      <c r="A26" s="0" t="n">
        <f aca="false">$C$2-C26</f>
        <v>12.0553125</v>
      </c>
      <c r="B26" s="0" t="n">
        <f aca="false">B25+$B$2</f>
        <v>0.1796875</v>
      </c>
      <c r="C26" s="0" t="n">
        <f aca="false">B26*$C$2</f>
        <v>2.6406875</v>
      </c>
      <c r="D26" s="0" t="n">
        <f aca="false">$D$2+C26</f>
        <v>60.6406875</v>
      </c>
      <c r="E26" s="0" t="n">
        <f aca="false">SQRT(D26/$D$2)</f>
        <v>1.02251117100381</v>
      </c>
      <c r="F26" s="0" t="n">
        <f aca="false">SQRT(E26)</f>
        <v>1.01119294449863</v>
      </c>
      <c r="G26" s="0" t="n">
        <f aca="false">ROUND(F26*$G$2,0)</f>
        <v>33135</v>
      </c>
      <c r="H26" s="0" t="n">
        <f aca="false">G27-G26</f>
        <v>15</v>
      </c>
    </row>
    <row r="27" customFormat="false" ht="15" hidden="false" customHeight="true" outlineLevel="0" collapsed="false">
      <c r="A27" s="0" t="n">
        <f aca="false">$C$2-C27</f>
        <v>11.9405</v>
      </c>
      <c r="B27" s="0" t="n">
        <f aca="false">B26+$B$2</f>
        <v>0.1875</v>
      </c>
      <c r="C27" s="0" t="n">
        <f aca="false">B27*$C$2</f>
        <v>2.7555</v>
      </c>
      <c r="D27" s="0" t="n">
        <f aca="false">$D$2+C27</f>
        <v>60.7555</v>
      </c>
      <c r="E27" s="0" t="n">
        <f aca="false">SQRT(D27/$D$2)</f>
        <v>1.02347868599676</v>
      </c>
      <c r="F27" s="0" t="n">
        <f aca="false">SQRT(E27)</f>
        <v>1.01167123414514</v>
      </c>
      <c r="G27" s="0" t="n">
        <f aca="false">ROUND(F27*$G$2,0)</f>
        <v>33150</v>
      </c>
      <c r="H27" s="0" t="n">
        <f aca="false">G28-G27</f>
        <v>16</v>
      </c>
    </row>
    <row r="28" customFormat="false" ht="15" hidden="false" customHeight="true" outlineLevel="0" collapsed="false">
      <c r="A28" s="0" t="n">
        <f aca="false">$C$2-C28</f>
        <v>11.8256875</v>
      </c>
      <c r="B28" s="0" t="n">
        <f aca="false">B27+$B$2</f>
        <v>0.1953125</v>
      </c>
      <c r="C28" s="0" t="n">
        <f aca="false">B28*$C$2</f>
        <v>2.8703125</v>
      </c>
      <c r="D28" s="0" t="n">
        <f aca="false">$D$2+C28</f>
        <v>60.8703125</v>
      </c>
      <c r="E28" s="0" t="n">
        <f aca="false">SQRT(D28/$D$2)</f>
        <v>1.0244452872417</v>
      </c>
      <c r="F28" s="0" t="n">
        <f aca="false">SQRT(E28)</f>
        <v>1.01214884638659</v>
      </c>
      <c r="G28" s="0" t="n">
        <f aca="false">ROUND(F28*$G$2,0)</f>
        <v>33166</v>
      </c>
      <c r="H28" s="0" t="n">
        <f aca="false">G29-G28</f>
        <v>16</v>
      </c>
    </row>
    <row r="29" customFormat="false" ht="15" hidden="false" customHeight="true" outlineLevel="0" collapsed="false">
      <c r="A29" s="0" t="n">
        <f aca="false">$C$2-C29</f>
        <v>11.710875</v>
      </c>
      <c r="B29" s="0" t="n">
        <f aca="false">B28+$B$2</f>
        <v>0.203125</v>
      </c>
      <c r="C29" s="0" t="n">
        <f aca="false">B29*$C$2</f>
        <v>2.985125</v>
      </c>
      <c r="D29" s="0" t="n">
        <f aca="false">$D$2+C29</f>
        <v>60.985125</v>
      </c>
      <c r="E29" s="0" t="n">
        <f aca="false">SQRT(D29/$D$2)</f>
        <v>1.02541097732265</v>
      </c>
      <c r="F29" s="0" t="n">
        <f aca="false">SQRT(E29)</f>
        <v>1.01262578345737</v>
      </c>
      <c r="G29" s="0" t="n">
        <f aca="false">ROUND(F29*$G$2,0)</f>
        <v>33182</v>
      </c>
      <c r="H29" s="0" t="n">
        <f aca="false">G30-G29</f>
        <v>15</v>
      </c>
    </row>
    <row r="30" customFormat="false" ht="15" hidden="false" customHeight="true" outlineLevel="0" collapsed="false">
      <c r="A30" s="0" t="n">
        <f aca="false">$C$2-C30</f>
        <v>11.5960625</v>
      </c>
      <c r="B30" s="0" t="n">
        <f aca="false">B29+$B$2</f>
        <v>0.2109375</v>
      </c>
      <c r="C30" s="0" t="n">
        <f aca="false">B30*$C$2</f>
        <v>3.0999375</v>
      </c>
      <c r="D30" s="0" t="n">
        <f aca="false">$D$2+C30</f>
        <v>61.0999375</v>
      </c>
      <c r="E30" s="0" t="n">
        <f aca="false">SQRT(D30/$D$2)</f>
        <v>1.02637575881149</v>
      </c>
      <c r="F30" s="0" t="n">
        <f aca="false">SQRT(E30)</f>
        <v>1.01310204758035</v>
      </c>
      <c r="G30" s="0" t="n">
        <f aca="false">ROUND(F30*$G$2,0)</f>
        <v>33197</v>
      </c>
      <c r="H30" s="0" t="n">
        <f aca="false">G31-G30</f>
        <v>16</v>
      </c>
    </row>
    <row r="31" customFormat="false" ht="15" hidden="false" customHeight="true" outlineLevel="0" collapsed="false">
      <c r="A31" s="0" t="n">
        <f aca="false">$C$2-C31</f>
        <v>11.48125</v>
      </c>
      <c r="B31" s="0" t="n">
        <f aca="false">B30+$B$2</f>
        <v>0.21875</v>
      </c>
      <c r="C31" s="0" t="n">
        <f aca="false">B31*$C$2</f>
        <v>3.21475</v>
      </c>
      <c r="D31" s="0" t="n">
        <f aca="false">$D$2+C31</f>
        <v>61.21475</v>
      </c>
      <c r="E31" s="0" t="n">
        <f aca="false">SQRT(D31/$D$2)</f>
        <v>1.02733963426801</v>
      </c>
      <c r="F31" s="0" t="n">
        <f aca="false">SQRT(E31)</f>
        <v>1.01357764096689</v>
      </c>
      <c r="G31" s="0" t="n">
        <f aca="false">ROUND(F31*$G$2,0)</f>
        <v>33213</v>
      </c>
      <c r="H31" s="0" t="n">
        <f aca="false">G32-G31</f>
        <v>15</v>
      </c>
    </row>
    <row r="32" customFormat="false" ht="15" hidden="false" customHeight="true" outlineLevel="0" collapsed="false">
      <c r="A32" s="0" t="n">
        <f aca="false">$C$2-C32</f>
        <v>11.3664375</v>
      </c>
      <c r="B32" s="0" t="n">
        <f aca="false">B31+$B$2</f>
        <v>0.2265625</v>
      </c>
      <c r="C32" s="0" t="n">
        <f aca="false">B32*$C$2</f>
        <v>3.3295625</v>
      </c>
      <c r="D32" s="0" t="n">
        <f aca="false">$D$2+C32</f>
        <v>61.3295625</v>
      </c>
      <c r="E32" s="0" t="n">
        <f aca="false">SQRT(D32/$D$2)</f>
        <v>1.02830260624001</v>
      </c>
      <c r="F32" s="0" t="n">
        <f aca="false">SQRT(E32)</f>
        <v>1.01405256581699</v>
      </c>
      <c r="G32" s="0" t="n">
        <f aca="false">ROUND(F32*$G$2,0)</f>
        <v>33228</v>
      </c>
      <c r="H32" s="0" t="n">
        <f aca="false">G33-G32</f>
        <v>16</v>
      </c>
    </row>
    <row r="33" customFormat="false" ht="15" hidden="false" customHeight="true" outlineLevel="0" collapsed="false">
      <c r="A33" s="0" t="n">
        <f aca="false">$C$2-C33</f>
        <v>11.251625</v>
      </c>
      <c r="B33" s="0" t="n">
        <f aca="false">B32+$B$2</f>
        <v>0.234375</v>
      </c>
      <c r="C33" s="0" t="n">
        <f aca="false">B33*$C$2</f>
        <v>3.444375</v>
      </c>
      <c r="D33" s="0" t="n">
        <f aca="false">$D$2+C33</f>
        <v>61.444375</v>
      </c>
      <c r="E33" s="0" t="n">
        <f aca="false">SQRT(D33/$D$2)</f>
        <v>1.02926467726337</v>
      </c>
      <c r="F33" s="0" t="n">
        <f aca="false">SQRT(E33)</f>
        <v>1.01452682431928</v>
      </c>
      <c r="G33" s="0" t="n">
        <f aca="false">ROUND(F33*$G$2,0)</f>
        <v>33244</v>
      </c>
      <c r="H33" s="0" t="n">
        <f aca="false">G34-G33</f>
        <v>16</v>
      </c>
    </row>
    <row r="34" customFormat="false" ht="15" hidden="false" customHeight="true" outlineLevel="0" collapsed="false">
      <c r="A34" s="0" t="n">
        <f aca="false">$C$2-C34</f>
        <v>11.1368125</v>
      </c>
      <c r="B34" s="0" t="n">
        <f aca="false">B33+$B$2</f>
        <v>0.2421875</v>
      </c>
      <c r="C34" s="0" t="n">
        <f aca="false">B34*$C$2</f>
        <v>3.5591875</v>
      </c>
      <c r="D34" s="0" t="n">
        <f aca="false">$D$2+C34</f>
        <v>61.5591875</v>
      </c>
      <c r="E34" s="0" t="n">
        <f aca="false">SQRT(D34/$D$2)</f>
        <v>1.03022584986213</v>
      </c>
      <c r="F34" s="0" t="n">
        <f aca="false">SQRT(E34)</f>
        <v>1.01500041865121</v>
      </c>
      <c r="G34" s="0" t="n">
        <f aca="false">ROUND(F34*$G$2,0)</f>
        <v>33260</v>
      </c>
      <c r="H34" s="0" t="n">
        <f aca="false">G35-G34</f>
        <v>15</v>
      </c>
    </row>
    <row r="35" customFormat="false" ht="15" hidden="false" customHeight="true" outlineLevel="0" collapsed="false">
      <c r="A35" s="0" t="n">
        <f aca="false">$C$2-C35</f>
        <v>11.022</v>
      </c>
      <c r="B35" s="0" t="n">
        <f aca="false">B34+$B$2</f>
        <v>0.25</v>
      </c>
      <c r="C35" s="0" t="n">
        <f aca="false">B35*$C$2</f>
        <v>3.674</v>
      </c>
      <c r="D35" s="0" t="n">
        <f aca="false">$D$2+C35</f>
        <v>61.674</v>
      </c>
      <c r="E35" s="0" t="n">
        <f aca="false">SQRT(D35/$D$2)</f>
        <v>1.03118612654855</v>
      </c>
      <c r="F35" s="0" t="n">
        <f aca="false">SQRT(E35)</f>
        <v>1.01547335097902</v>
      </c>
      <c r="G35" s="0" t="n">
        <f aca="false">ROUND(F35*$G$2,0)</f>
        <v>33275</v>
      </c>
      <c r="H35" s="0" t="n">
        <f aca="false">G36-G35</f>
        <v>16</v>
      </c>
    </row>
    <row r="36" customFormat="false" ht="15" hidden="false" customHeight="true" outlineLevel="0" collapsed="false">
      <c r="A36" s="0" t="n">
        <f aca="false">$C$2-C36</f>
        <v>10.9071875</v>
      </c>
      <c r="B36" s="0" t="n">
        <f aca="false">B35+$B$2</f>
        <v>0.2578125</v>
      </c>
      <c r="C36" s="0" t="n">
        <f aca="false">B36*$C$2</f>
        <v>3.7888125</v>
      </c>
      <c r="D36" s="0" t="n">
        <f aca="false">$D$2+C36</f>
        <v>61.7888125</v>
      </c>
      <c r="E36" s="0" t="n">
        <f aca="false">SQRT(D36/$D$2)</f>
        <v>1.03214550982324</v>
      </c>
      <c r="F36" s="0" t="n">
        <f aca="false">SQRT(E36)</f>
        <v>1.01594562345789</v>
      </c>
      <c r="G36" s="0" t="n">
        <f aca="false">ROUND(F36*$G$2,0)</f>
        <v>33291</v>
      </c>
      <c r="H36" s="0" t="n">
        <f aca="false">G37-G36</f>
        <v>15</v>
      </c>
    </row>
    <row r="37" customFormat="false" ht="15" hidden="false" customHeight="true" outlineLevel="0" collapsed="false">
      <c r="A37" s="0" t="n">
        <f aca="false">$C$2-C37</f>
        <v>10.792375</v>
      </c>
      <c r="B37" s="0" t="n">
        <f aca="false">B36+$B$2</f>
        <v>0.265625</v>
      </c>
      <c r="C37" s="0" t="n">
        <f aca="false">B37*$C$2</f>
        <v>3.903625</v>
      </c>
      <c r="D37" s="0" t="n">
        <f aca="false">$D$2+C37</f>
        <v>61.903625</v>
      </c>
      <c r="E37" s="0" t="n">
        <f aca="false">SQRT(D37/$D$2)</f>
        <v>1.03310400217517</v>
      </c>
      <c r="F37" s="0" t="n">
        <f aca="false">SQRT(E37)</f>
        <v>1.016417238232</v>
      </c>
      <c r="G37" s="0" t="n">
        <f aca="false">ROUND(F37*$G$2,0)</f>
        <v>33306</v>
      </c>
      <c r="H37" s="0" t="n">
        <f aca="false">G38-G37</f>
        <v>15</v>
      </c>
    </row>
    <row r="38" customFormat="false" ht="15" hidden="false" customHeight="true" outlineLevel="0" collapsed="false">
      <c r="A38" s="0" t="n">
        <f aca="false">$C$2-C38</f>
        <v>10.6775625</v>
      </c>
      <c r="B38" s="0" t="n">
        <f aca="false">B37+$B$2</f>
        <v>0.2734375</v>
      </c>
      <c r="C38" s="0" t="n">
        <f aca="false">B38*$C$2</f>
        <v>4.0184375</v>
      </c>
      <c r="D38" s="0" t="n">
        <f aca="false">$D$2+C38</f>
        <v>62.0184375</v>
      </c>
      <c r="E38" s="0" t="n">
        <f aca="false">SQRT(D38/$D$2)</f>
        <v>1.03406160608177</v>
      </c>
      <c r="F38" s="0" t="n">
        <f aca="false">SQRT(E38)</f>
        <v>1.01688819743459</v>
      </c>
      <c r="G38" s="0" t="n">
        <f aca="false">ROUND(F38*$G$2,0)</f>
        <v>33321</v>
      </c>
      <c r="H38" s="0" t="n">
        <f aca="false">G39-G38</f>
        <v>16</v>
      </c>
    </row>
    <row r="39" customFormat="false" ht="15" hidden="false" customHeight="true" outlineLevel="0" collapsed="false">
      <c r="A39" s="0" t="n">
        <f aca="false">$C$2-C39</f>
        <v>10.56275</v>
      </c>
      <c r="B39" s="0" t="n">
        <f aca="false">B38+$B$2</f>
        <v>0.28125</v>
      </c>
      <c r="C39" s="0" t="n">
        <f aca="false">B39*$C$2</f>
        <v>4.13325</v>
      </c>
      <c r="D39" s="0" t="n">
        <f aca="false">$D$2+C39</f>
        <v>62.13325</v>
      </c>
      <c r="E39" s="0" t="n">
        <f aca="false">SQRT(D39/$D$2)</f>
        <v>1.03501832400904</v>
      </c>
      <c r="F39" s="0" t="n">
        <f aca="false">SQRT(E39)</f>
        <v>1.01735850318806</v>
      </c>
      <c r="G39" s="0" t="n">
        <f aca="false">ROUND(F39*$G$2,0)</f>
        <v>33337</v>
      </c>
      <c r="H39" s="0" t="n">
        <f aca="false">G40-G39</f>
        <v>15</v>
      </c>
    </row>
    <row r="40" customFormat="false" ht="15" hidden="false" customHeight="true" outlineLevel="0" collapsed="false">
      <c r="A40" s="0" t="n">
        <f aca="false">$C$2-C40</f>
        <v>10.4479375</v>
      </c>
      <c r="B40" s="0" t="n">
        <f aca="false">B39+$B$2</f>
        <v>0.2890625</v>
      </c>
      <c r="C40" s="0" t="n">
        <f aca="false">B40*$C$2</f>
        <v>4.2480625</v>
      </c>
      <c r="D40" s="0" t="n">
        <f aca="false">$D$2+C40</f>
        <v>62.2480625</v>
      </c>
      <c r="E40" s="0" t="n">
        <f aca="false">SQRT(D40/$D$2)</f>
        <v>1.03597415841157</v>
      </c>
      <c r="F40" s="0" t="n">
        <f aca="false">SQRT(E40)</f>
        <v>1.01782815760401</v>
      </c>
      <c r="G40" s="0" t="n">
        <f aca="false">ROUND(F40*$G$2,0)</f>
        <v>33352</v>
      </c>
      <c r="H40" s="0" t="n">
        <f aca="false">G41-G40</f>
        <v>16</v>
      </c>
    </row>
    <row r="41" customFormat="false" ht="15" hidden="false" customHeight="true" outlineLevel="0" collapsed="false">
      <c r="A41" s="0" t="n">
        <f aca="false">$C$2-C41</f>
        <v>10.333125</v>
      </c>
      <c r="B41" s="0" t="n">
        <f aca="false">B40+$B$2</f>
        <v>0.296875</v>
      </c>
      <c r="C41" s="0" t="n">
        <f aca="false">B41*$C$2</f>
        <v>4.362875</v>
      </c>
      <c r="D41" s="0" t="n">
        <f aca="false">$D$2+C41</f>
        <v>62.362875</v>
      </c>
      <c r="E41" s="0" t="n">
        <f aca="false">SQRT(D41/$D$2)</f>
        <v>1.03692911173263</v>
      </c>
      <c r="F41" s="0" t="n">
        <f aca="false">SQRT(E41)</f>
        <v>1.01829716278335</v>
      </c>
      <c r="G41" s="0" t="n">
        <f aca="false">ROUND(F41*$G$2,0)</f>
        <v>33368</v>
      </c>
      <c r="H41" s="0" t="n">
        <f aca="false">G42-G41</f>
        <v>15</v>
      </c>
    </row>
    <row r="42" customFormat="false" ht="15" hidden="false" customHeight="true" outlineLevel="0" collapsed="false">
      <c r="A42" s="0" t="n">
        <f aca="false">$C$2-C42</f>
        <v>10.2183125</v>
      </c>
      <c r="B42" s="0" t="n">
        <f aca="false">B41+$B$2</f>
        <v>0.3046875</v>
      </c>
      <c r="C42" s="0" t="n">
        <f aca="false">B42*$C$2</f>
        <v>4.4776875</v>
      </c>
      <c r="D42" s="0" t="n">
        <f aca="false">$D$2+C42</f>
        <v>62.4776875</v>
      </c>
      <c r="E42" s="0" t="n">
        <f aca="false">SQRT(D42/$D$2)</f>
        <v>1.03788318640427</v>
      </c>
      <c r="F42" s="0" t="n">
        <f aca="false">SQRT(E42)</f>
        <v>1.01876552081638</v>
      </c>
      <c r="G42" s="0" t="n">
        <f aca="false">ROUND(F42*$G$2,0)</f>
        <v>33383</v>
      </c>
      <c r="H42" s="0" t="n">
        <f aca="false">G43-G42</f>
        <v>15</v>
      </c>
    </row>
    <row r="43" customFormat="false" ht="15" hidden="false" customHeight="true" outlineLevel="0" collapsed="false">
      <c r="A43" s="0" t="n">
        <f aca="false">$C$2-C43</f>
        <v>10.1035</v>
      </c>
      <c r="B43" s="0" t="n">
        <f aca="false">B42+$B$2</f>
        <v>0.3125</v>
      </c>
      <c r="C43" s="0" t="n">
        <f aca="false">B43*$C$2</f>
        <v>4.5925</v>
      </c>
      <c r="D43" s="0" t="n">
        <f aca="false">$D$2+C43</f>
        <v>62.5925</v>
      </c>
      <c r="E43" s="0" t="n">
        <f aca="false">SQRT(D43/$D$2)</f>
        <v>1.03883638484737</v>
      </c>
      <c r="F43" s="0" t="n">
        <f aca="false">SQRT(E43)</f>
        <v>1.01923323378281</v>
      </c>
      <c r="G43" s="0" t="n">
        <f aca="false">ROUND(F43*$G$2,0)</f>
        <v>33398</v>
      </c>
      <c r="H43" s="0" t="n">
        <f aca="false">G44-G43</f>
        <v>16</v>
      </c>
    </row>
    <row r="44" customFormat="false" ht="15" hidden="false" customHeight="true" outlineLevel="0" collapsed="false">
      <c r="A44" s="0" t="n">
        <f aca="false">$C$2-C44</f>
        <v>9.9886875</v>
      </c>
      <c r="B44" s="0" t="n">
        <f aca="false">B43+$B$2</f>
        <v>0.3203125</v>
      </c>
      <c r="C44" s="0" t="n">
        <f aca="false">B44*$C$2</f>
        <v>4.7073125</v>
      </c>
      <c r="D44" s="0" t="n">
        <f aca="false">$D$2+C44</f>
        <v>62.7073125</v>
      </c>
      <c r="E44" s="0" t="n">
        <f aca="false">SQRT(D44/$D$2)</f>
        <v>1.0397887094717</v>
      </c>
      <c r="F44" s="0" t="n">
        <f aca="false">SQRT(E44)</f>
        <v>1.01970030375189</v>
      </c>
      <c r="G44" s="0" t="n">
        <f aca="false">ROUND(F44*$G$2,0)</f>
        <v>33414</v>
      </c>
      <c r="H44" s="0" t="n">
        <f aca="false">G45-G44</f>
        <v>15</v>
      </c>
    </row>
    <row r="45" customFormat="false" ht="15" hidden="false" customHeight="true" outlineLevel="0" collapsed="false">
      <c r="A45" s="0" t="n">
        <f aca="false">$C$2-C45</f>
        <v>9.873875</v>
      </c>
      <c r="B45" s="0" t="n">
        <f aca="false">B44+$B$2</f>
        <v>0.328125</v>
      </c>
      <c r="C45" s="0" t="n">
        <f aca="false">B45*$C$2</f>
        <v>4.822125</v>
      </c>
      <c r="D45" s="0" t="n">
        <f aca="false">$D$2+C45</f>
        <v>62.822125</v>
      </c>
      <c r="E45" s="0" t="n">
        <f aca="false">SQRT(D45/$D$2)</f>
        <v>1.04074016267601</v>
      </c>
      <c r="F45" s="0" t="n">
        <f aca="false">SQRT(E45)</f>
        <v>1.02016673278245</v>
      </c>
      <c r="G45" s="0" t="n">
        <f aca="false">ROUND(F45*$G$2,0)</f>
        <v>33429</v>
      </c>
      <c r="H45" s="0" t="n">
        <f aca="false">G46-G45</f>
        <v>15</v>
      </c>
    </row>
    <row r="46" customFormat="false" ht="15" hidden="false" customHeight="true" outlineLevel="0" collapsed="false">
      <c r="A46" s="0" t="n">
        <f aca="false">$C$2-C46</f>
        <v>9.7590625</v>
      </c>
      <c r="B46" s="0" t="n">
        <f aca="false">B45+$B$2</f>
        <v>0.3359375</v>
      </c>
      <c r="C46" s="0" t="n">
        <f aca="false">B46*$C$2</f>
        <v>4.9369375</v>
      </c>
      <c r="D46" s="0" t="n">
        <f aca="false">$D$2+C46</f>
        <v>62.9369375</v>
      </c>
      <c r="E46" s="0" t="n">
        <f aca="false">SQRT(D46/$D$2)</f>
        <v>1.04169074684811</v>
      </c>
      <c r="F46" s="0" t="n">
        <f aca="false">SQRT(E46)</f>
        <v>1.02063252292297</v>
      </c>
      <c r="G46" s="0" t="n">
        <f aca="false">ROUND(F46*$G$2,0)</f>
        <v>33444</v>
      </c>
      <c r="H46" s="0" t="n">
        <f aca="false">G47-G46</f>
        <v>15</v>
      </c>
    </row>
    <row r="47" customFormat="false" ht="15" hidden="false" customHeight="true" outlineLevel="0" collapsed="false">
      <c r="A47" s="0" t="n">
        <f aca="false">$C$2-C47</f>
        <v>9.64425</v>
      </c>
      <c r="B47" s="0" t="n">
        <f aca="false">B46+$B$2</f>
        <v>0.34375</v>
      </c>
      <c r="C47" s="0" t="n">
        <f aca="false">B47*$C$2</f>
        <v>5.05175</v>
      </c>
      <c r="D47" s="0" t="n">
        <f aca="false">$D$2+C47</f>
        <v>63.05175</v>
      </c>
      <c r="E47" s="0" t="n">
        <f aca="false">SQRT(D47/$D$2)</f>
        <v>1.04264046436489</v>
      </c>
      <c r="F47" s="0" t="n">
        <f aca="false">SQRT(E47)</f>
        <v>1.02109767621168</v>
      </c>
      <c r="G47" s="0" t="n">
        <f aca="false">ROUND(F47*$G$2,0)</f>
        <v>33459</v>
      </c>
      <c r="H47" s="0" t="n">
        <f aca="false">G48-G47</f>
        <v>16</v>
      </c>
    </row>
    <row r="48" customFormat="false" ht="15" hidden="false" customHeight="true" outlineLevel="0" collapsed="false">
      <c r="A48" s="0" t="n">
        <f aca="false">$C$2-C48</f>
        <v>9.5294375</v>
      </c>
      <c r="B48" s="0" t="n">
        <f aca="false">B47+$B$2</f>
        <v>0.3515625</v>
      </c>
      <c r="C48" s="0" t="n">
        <f aca="false">B48*$C$2</f>
        <v>5.1665625</v>
      </c>
      <c r="D48" s="0" t="n">
        <f aca="false">$D$2+C48</f>
        <v>63.1665625</v>
      </c>
      <c r="E48" s="0" t="n">
        <f aca="false">SQRT(D48/$D$2)</f>
        <v>1.04358931759246</v>
      </c>
      <c r="F48" s="0" t="n">
        <f aca="false">SQRT(E48)</f>
        <v>1.0215621946766</v>
      </c>
      <c r="G48" s="0" t="n">
        <f aca="false">ROUND(F48*$G$2,0)</f>
        <v>33475</v>
      </c>
      <c r="H48" s="0" t="n">
        <f aca="false">G49-G48</f>
        <v>15</v>
      </c>
    </row>
    <row r="49" customFormat="false" ht="15" hidden="false" customHeight="true" outlineLevel="0" collapsed="false">
      <c r="A49" s="0" t="n">
        <f aca="false">$C$2-C49</f>
        <v>9.414625</v>
      </c>
      <c r="B49" s="0" t="n">
        <f aca="false">B48+$B$2</f>
        <v>0.359375</v>
      </c>
      <c r="C49" s="0" t="n">
        <f aca="false">B49*$C$2</f>
        <v>5.281375</v>
      </c>
      <c r="D49" s="0" t="n">
        <f aca="false">$D$2+C49</f>
        <v>63.281375</v>
      </c>
      <c r="E49" s="0" t="n">
        <f aca="false">SQRT(D49/$D$2)</f>
        <v>1.04453730888618</v>
      </c>
      <c r="F49" s="0" t="n">
        <f aca="false">SQRT(E49)</f>
        <v>1.02202608033561</v>
      </c>
      <c r="G49" s="0" t="n">
        <f aca="false">ROUND(F49*$G$2,0)</f>
        <v>33490</v>
      </c>
      <c r="H49" s="0" t="n">
        <f aca="false">G50-G49</f>
        <v>15</v>
      </c>
    </row>
    <row r="50" customFormat="false" ht="15" hidden="false" customHeight="true" outlineLevel="0" collapsed="false">
      <c r="A50" s="0" t="n">
        <f aca="false">$C$2-C50</f>
        <v>9.2998125</v>
      </c>
      <c r="B50" s="0" t="n">
        <f aca="false">B49+$B$2</f>
        <v>0.3671875</v>
      </c>
      <c r="C50" s="0" t="n">
        <f aca="false">B50*$C$2</f>
        <v>5.3961875</v>
      </c>
      <c r="D50" s="0" t="n">
        <f aca="false">$D$2+C50</f>
        <v>63.3961875</v>
      </c>
      <c r="E50" s="0" t="n">
        <f aca="false">SQRT(D50/$D$2)</f>
        <v>1.0454844405907</v>
      </c>
      <c r="F50" s="0" t="n">
        <f aca="false">SQRT(E50)</f>
        <v>1.02248933519656</v>
      </c>
      <c r="G50" s="0" t="n">
        <f aca="false">ROUND(F50*$G$2,0)</f>
        <v>33505</v>
      </c>
      <c r="H50" s="0" t="n">
        <f aca="false">G51-G50</f>
        <v>15</v>
      </c>
    </row>
    <row r="51" customFormat="false" ht="15" hidden="false" customHeight="true" outlineLevel="0" collapsed="false">
      <c r="A51" s="0" t="n">
        <f aca="false">$C$2-C51</f>
        <v>9.185</v>
      </c>
      <c r="B51" s="0" t="n">
        <f aca="false">B50+$B$2</f>
        <v>0.375</v>
      </c>
      <c r="C51" s="0" t="n">
        <f aca="false">B51*$C$2</f>
        <v>5.511</v>
      </c>
      <c r="D51" s="0" t="n">
        <f aca="false">$D$2+C51</f>
        <v>63.511</v>
      </c>
      <c r="E51" s="0" t="n">
        <f aca="false">SQRT(D51/$D$2)</f>
        <v>1.04643071504009</v>
      </c>
      <c r="F51" s="0" t="n">
        <f aca="false">SQRT(E51)</f>
        <v>1.02295196125727</v>
      </c>
      <c r="G51" s="0" t="n">
        <f aca="false">ROUND(F51*$G$2,0)</f>
        <v>33520</v>
      </c>
      <c r="H51" s="0" t="n">
        <f aca="false">G52-G51</f>
        <v>15</v>
      </c>
    </row>
    <row r="52" customFormat="false" ht="15" hidden="false" customHeight="true" outlineLevel="0" collapsed="false">
      <c r="A52" s="0" t="n">
        <f aca="false">$C$2-C52</f>
        <v>9.0701875</v>
      </c>
      <c r="B52" s="0" t="n">
        <f aca="false">B51+$B$2</f>
        <v>0.3828125</v>
      </c>
      <c r="C52" s="0" t="n">
        <f aca="false">B52*$C$2</f>
        <v>5.6258125</v>
      </c>
      <c r="D52" s="0" t="n">
        <f aca="false">$D$2+C52</f>
        <v>63.6258125</v>
      </c>
      <c r="E52" s="0" t="n">
        <f aca="false">SQRT(D52/$D$2)</f>
        <v>1.04737613455787</v>
      </c>
      <c r="F52" s="0" t="n">
        <f aca="false">SQRT(E52)</f>
        <v>1.02341396050565</v>
      </c>
      <c r="G52" s="0" t="n">
        <f aca="false">ROUND(F52*$G$2,0)</f>
        <v>33535</v>
      </c>
      <c r="H52" s="0" t="n">
        <f aca="false">G53-G52</f>
        <v>15</v>
      </c>
    </row>
    <row r="53" customFormat="false" ht="15" hidden="false" customHeight="true" outlineLevel="0" collapsed="false">
      <c r="A53" s="0" t="n">
        <f aca="false">$C$2-C53</f>
        <v>8.955375</v>
      </c>
      <c r="B53" s="0" t="n">
        <f aca="false">B52+$B$2</f>
        <v>0.390625</v>
      </c>
      <c r="C53" s="0" t="n">
        <f aca="false">B53*$C$2</f>
        <v>5.740625</v>
      </c>
      <c r="D53" s="0" t="n">
        <f aca="false">$D$2+C53</f>
        <v>63.740625</v>
      </c>
      <c r="E53" s="0" t="n">
        <f aca="false">SQRT(D53/$D$2)</f>
        <v>1.04832070145707</v>
      </c>
      <c r="F53" s="0" t="n">
        <f aca="false">SQRT(E53)</f>
        <v>1.02387533491977</v>
      </c>
      <c r="G53" s="0" t="n">
        <f aca="false">ROUND(F53*$G$2,0)</f>
        <v>33550</v>
      </c>
      <c r="H53" s="0" t="n">
        <f aca="false">G54-G53</f>
        <v>15</v>
      </c>
    </row>
    <row r="54" customFormat="false" ht="15" hidden="false" customHeight="true" outlineLevel="0" collapsed="false">
      <c r="A54" s="0" t="n">
        <f aca="false">$C$2-C54</f>
        <v>8.8405625</v>
      </c>
      <c r="B54" s="0" t="n">
        <f aca="false">B53+$B$2</f>
        <v>0.3984375</v>
      </c>
      <c r="C54" s="0" t="n">
        <f aca="false">B54*$C$2</f>
        <v>5.8554375</v>
      </c>
      <c r="D54" s="0" t="n">
        <f aca="false">$D$2+C54</f>
        <v>63.8554375</v>
      </c>
      <c r="E54" s="0" t="n">
        <f aca="false">SQRT(D54/$D$2)</f>
        <v>1.04926441804033</v>
      </c>
      <c r="F54" s="0" t="n">
        <f aca="false">SQRT(E54)</f>
        <v>1.02433608646788</v>
      </c>
      <c r="G54" s="0" t="n">
        <f aca="false">ROUND(F54*$G$2,0)</f>
        <v>33565</v>
      </c>
      <c r="H54" s="0" t="n">
        <f aca="false">G55-G54</f>
        <v>16</v>
      </c>
    </row>
    <row r="55" customFormat="false" ht="15" hidden="false" customHeight="true" outlineLevel="0" collapsed="false">
      <c r="A55" s="0" t="n">
        <f aca="false">$C$2-C55</f>
        <v>8.72575</v>
      </c>
      <c r="B55" s="0" t="n">
        <f aca="false">B54+$B$2</f>
        <v>0.40625</v>
      </c>
      <c r="C55" s="0" t="n">
        <f aca="false">B55*$C$2</f>
        <v>5.97025</v>
      </c>
      <c r="D55" s="0" t="n">
        <f aca="false">$D$2+C55</f>
        <v>63.97025</v>
      </c>
      <c r="E55" s="0" t="n">
        <f aca="false">SQRT(D55/$D$2)</f>
        <v>1.05020728659993</v>
      </c>
      <c r="F55" s="0" t="n">
        <f aca="false">SQRT(E55)</f>
        <v>1.02479621710852</v>
      </c>
      <c r="G55" s="0" t="n">
        <f aca="false">ROUND(F55*$G$2,0)</f>
        <v>33581</v>
      </c>
      <c r="H55" s="0" t="n">
        <f aca="false">G56-G55</f>
        <v>15</v>
      </c>
    </row>
    <row r="56" customFormat="false" ht="15" hidden="false" customHeight="true" outlineLevel="0" collapsed="false">
      <c r="A56" s="0" t="n">
        <f aca="false">$C$2-C56</f>
        <v>8.6109375</v>
      </c>
      <c r="B56" s="0" t="n">
        <f aca="false">B55+$B$2</f>
        <v>0.4140625</v>
      </c>
      <c r="C56" s="0" t="n">
        <f aca="false">B56*$C$2</f>
        <v>6.0850625</v>
      </c>
      <c r="D56" s="0" t="n">
        <f aca="false">$D$2+C56</f>
        <v>64.0850625</v>
      </c>
      <c r="E56" s="0" t="n">
        <f aca="false">SQRT(D56/$D$2)</f>
        <v>1.05114930941787</v>
      </c>
      <c r="F56" s="0" t="n">
        <f aca="false">SQRT(E56)</f>
        <v>1.02525572879056</v>
      </c>
      <c r="G56" s="0" t="n">
        <f aca="false">ROUND(F56*$G$2,0)</f>
        <v>33596</v>
      </c>
      <c r="H56" s="0" t="n">
        <f aca="false">G57-G56</f>
        <v>15</v>
      </c>
    </row>
    <row r="57" customFormat="false" ht="15" hidden="false" customHeight="true" outlineLevel="0" collapsed="false">
      <c r="A57" s="0" t="n">
        <f aca="false">$C$2-C57</f>
        <v>8.496125</v>
      </c>
      <c r="B57" s="0" t="n">
        <f aca="false">B56+$B$2</f>
        <v>0.421875</v>
      </c>
      <c r="C57" s="0" t="n">
        <f aca="false">B57*$C$2</f>
        <v>6.199875</v>
      </c>
      <c r="D57" s="0" t="n">
        <f aca="false">$D$2+C57</f>
        <v>64.199875</v>
      </c>
      <c r="E57" s="0" t="n">
        <f aca="false">SQRT(D57/$D$2)</f>
        <v>1.05209048876593</v>
      </c>
      <c r="F57" s="0" t="n">
        <f aca="false">SQRT(E57)</f>
        <v>1.02571462345329</v>
      </c>
      <c r="G57" s="0" t="n">
        <f aca="false">ROUND(F57*$G$2,0)</f>
        <v>33611</v>
      </c>
      <c r="H57" s="0" t="n">
        <f aca="false">G58-G57</f>
        <v>15</v>
      </c>
    </row>
    <row r="58" customFormat="false" ht="15" hidden="false" customHeight="true" outlineLevel="0" collapsed="false">
      <c r="A58" s="0" t="n">
        <f aca="false">$C$2-C58</f>
        <v>8.3813125</v>
      </c>
      <c r="B58" s="0" t="n">
        <f aca="false">B57+$B$2</f>
        <v>0.4296875</v>
      </c>
      <c r="C58" s="0" t="n">
        <f aca="false">B58*$C$2</f>
        <v>6.3146875</v>
      </c>
      <c r="D58" s="0" t="n">
        <f aca="false">$D$2+C58</f>
        <v>64.3146875</v>
      </c>
      <c r="E58" s="0" t="n">
        <f aca="false">SQRT(D58/$D$2)</f>
        <v>1.05303082690574</v>
      </c>
      <c r="F58" s="0" t="n">
        <f aca="false">SQRT(E58)</f>
        <v>1.02617290302646</v>
      </c>
      <c r="G58" s="0" t="n">
        <f aca="false">ROUND(F58*$G$2,0)</f>
        <v>33626</v>
      </c>
      <c r="H58" s="0" t="n">
        <f aca="false">G59-G58</f>
        <v>15</v>
      </c>
    </row>
    <row r="59" customFormat="false" ht="15" hidden="false" customHeight="true" outlineLevel="0" collapsed="false">
      <c r="A59" s="0" t="n">
        <f aca="false">$C$2-C59</f>
        <v>8.2665</v>
      </c>
      <c r="B59" s="0" t="n">
        <f aca="false">B58+$B$2</f>
        <v>0.4375</v>
      </c>
      <c r="C59" s="0" t="n">
        <f aca="false">B59*$C$2</f>
        <v>6.4295</v>
      </c>
      <c r="D59" s="0" t="n">
        <f aca="false">$D$2+C59</f>
        <v>64.4295</v>
      </c>
      <c r="E59" s="0" t="n">
        <f aca="false">SQRT(D59/$D$2)</f>
        <v>1.05397032608886</v>
      </c>
      <c r="F59" s="0" t="n">
        <f aca="false">SQRT(E59)</f>
        <v>1.02663056943034</v>
      </c>
      <c r="G59" s="0" t="n">
        <f aca="false">ROUND(F59*$G$2,0)</f>
        <v>33641</v>
      </c>
      <c r="H59" s="0" t="n">
        <f aca="false">G60-G59</f>
        <v>15</v>
      </c>
    </row>
    <row r="60" customFormat="false" ht="15" hidden="false" customHeight="true" outlineLevel="0" collapsed="false">
      <c r="A60" s="0" t="n">
        <f aca="false">$C$2-C60</f>
        <v>8.1516875</v>
      </c>
      <c r="B60" s="0" t="n">
        <f aca="false">B59+$B$2</f>
        <v>0.4453125</v>
      </c>
      <c r="C60" s="0" t="n">
        <f aca="false">B60*$C$2</f>
        <v>6.5443125</v>
      </c>
      <c r="D60" s="0" t="n">
        <f aca="false">$D$2+C60</f>
        <v>64.5443125</v>
      </c>
      <c r="E60" s="0" t="n">
        <f aca="false">SQRT(D60/$D$2)</f>
        <v>1.0549089885568</v>
      </c>
      <c r="F60" s="0" t="n">
        <f aca="false">SQRT(E60)</f>
        <v>1.02708762457582</v>
      </c>
      <c r="G60" s="0" t="n">
        <f aca="false">ROUND(F60*$G$2,0)</f>
        <v>33656</v>
      </c>
      <c r="H60" s="0" t="n">
        <f aca="false">G61-G60</f>
        <v>15</v>
      </c>
    </row>
    <row r="61" customFormat="false" ht="15" hidden="false" customHeight="true" outlineLevel="0" collapsed="false">
      <c r="A61" s="0" t="n">
        <f aca="false">$C$2-C61</f>
        <v>8.036875</v>
      </c>
      <c r="B61" s="0" t="n">
        <f aca="false">B60+$B$2</f>
        <v>0.453125</v>
      </c>
      <c r="C61" s="0" t="n">
        <f aca="false">B61*$C$2</f>
        <v>6.659125</v>
      </c>
      <c r="D61" s="0" t="n">
        <f aca="false">$D$2+C61</f>
        <v>64.659125</v>
      </c>
      <c r="E61" s="0" t="n">
        <f aca="false">SQRT(D61/$D$2)</f>
        <v>1.05584681654111</v>
      </c>
      <c r="F61" s="0" t="n">
        <f aca="false">SQRT(E61)</f>
        <v>1.02754407036444</v>
      </c>
      <c r="G61" s="0" t="n">
        <f aca="false">ROUND(F61*$G$2,0)</f>
        <v>33671</v>
      </c>
      <c r="H61" s="0" t="n">
        <f aca="false">G62-G61</f>
        <v>15</v>
      </c>
    </row>
    <row r="62" customFormat="false" ht="15" hidden="false" customHeight="true" outlineLevel="0" collapsed="false">
      <c r="A62" s="0" t="n">
        <f aca="false">$C$2-C62</f>
        <v>7.9220625</v>
      </c>
      <c r="B62" s="0" t="n">
        <f aca="false">B61+$B$2</f>
        <v>0.4609375</v>
      </c>
      <c r="C62" s="0" t="n">
        <f aca="false">B62*$C$2</f>
        <v>6.7739375</v>
      </c>
      <c r="D62" s="0" t="n">
        <f aca="false">$D$2+C62</f>
        <v>64.7739375</v>
      </c>
      <c r="E62" s="0" t="n">
        <f aca="false">SQRT(D62/$D$2)</f>
        <v>1.05678381226345</v>
      </c>
      <c r="F62" s="0" t="n">
        <f aca="false">SQRT(E62)</f>
        <v>1.02799990868844</v>
      </c>
      <c r="G62" s="0" t="n">
        <f aca="false">ROUND(F62*$G$2,0)</f>
        <v>33686</v>
      </c>
      <c r="H62" s="0" t="n">
        <f aca="false">G63-G62</f>
        <v>14</v>
      </c>
    </row>
    <row r="63" customFormat="false" ht="15" hidden="false" customHeight="true" outlineLevel="0" collapsed="false">
      <c r="A63" s="0" t="n">
        <f aca="false">$C$2-C63</f>
        <v>7.80725</v>
      </c>
      <c r="B63" s="0" t="n">
        <f aca="false">B62+$B$2</f>
        <v>0.46875</v>
      </c>
      <c r="C63" s="0" t="n">
        <f aca="false">B63*$C$2</f>
        <v>6.88875</v>
      </c>
      <c r="D63" s="0" t="n">
        <f aca="false">$D$2+C63</f>
        <v>64.88875</v>
      </c>
      <c r="E63" s="0" t="n">
        <f aca="false">SQRT(D63/$D$2)</f>
        <v>1.05771997793562</v>
      </c>
      <c r="F63" s="0" t="n">
        <f aca="false">SQRT(E63)</f>
        <v>1.02845514143089</v>
      </c>
      <c r="G63" s="0" t="n">
        <f aca="false">ROUND(F63*$G$2,0)</f>
        <v>33700</v>
      </c>
      <c r="H63" s="0" t="n">
        <f aca="false">G64-G63</f>
        <v>15</v>
      </c>
    </row>
    <row r="64" customFormat="false" ht="15" hidden="false" customHeight="true" outlineLevel="0" collapsed="false">
      <c r="A64" s="0" t="n">
        <f aca="false">$C$2-C64</f>
        <v>7.6924375</v>
      </c>
      <c r="B64" s="0" t="n">
        <f aca="false">B63+$B$2</f>
        <v>0.4765625</v>
      </c>
      <c r="C64" s="0" t="n">
        <f aca="false">B64*$C$2</f>
        <v>7.0035625</v>
      </c>
      <c r="D64" s="0" t="n">
        <f aca="false">$D$2+C64</f>
        <v>65.0035625</v>
      </c>
      <c r="E64" s="0" t="n">
        <f aca="false">SQRT(D64/$D$2)</f>
        <v>1.05865531575967</v>
      </c>
      <c r="F64" s="0" t="n">
        <f aca="false">SQRT(E64)</f>
        <v>1.02890977046565</v>
      </c>
      <c r="G64" s="0" t="n">
        <f aca="false">ROUND(F64*$G$2,0)</f>
        <v>33715</v>
      </c>
      <c r="H64" s="0" t="n">
        <f aca="false">G65-G64</f>
        <v>15</v>
      </c>
    </row>
    <row r="65" customFormat="false" ht="15" hidden="false" customHeight="true" outlineLevel="0" collapsed="false">
      <c r="A65" s="0" t="n">
        <f aca="false">$C$2-C65</f>
        <v>7.577625</v>
      </c>
      <c r="B65" s="0" t="n">
        <f aca="false">B64+$B$2</f>
        <v>0.484375</v>
      </c>
      <c r="C65" s="0" t="n">
        <f aca="false">B65*$C$2</f>
        <v>7.118375</v>
      </c>
      <c r="D65" s="0" t="n">
        <f aca="false">$D$2+C65</f>
        <v>65.118375</v>
      </c>
      <c r="E65" s="0" t="n">
        <f aca="false">SQRT(D65/$D$2)</f>
        <v>1.0595898279279</v>
      </c>
      <c r="F65" s="0" t="n">
        <f aca="false">SQRT(E65)</f>
        <v>1.02936379765751</v>
      </c>
      <c r="G65" s="0" t="n">
        <f aca="false">ROUND(F65*$G$2,0)</f>
        <v>33730</v>
      </c>
      <c r="H65" s="0" t="n">
        <f aca="false">G66-G65</f>
        <v>15</v>
      </c>
    </row>
    <row r="66" customFormat="false" ht="15" hidden="false" customHeight="true" outlineLevel="0" collapsed="false">
      <c r="A66" s="0" t="n">
        <f aca="false">$C$2-C66</f>
        <v>7.4628125</v>
      </c>
      <c r="B66" s="0" t="n">
        <f aca="false">B65+$B$2</f>
        <v>0.4921875</v>
      </c>
      <c r="C66" s="0" t="n">
        <f aca="false">B66*$C$2</f>
        <v>7.2331875</v>
      </c>
      <c r="D66" s="0" t="n">
        <f aca="false">$D$2+C66</f>
        <v>65.2331875</v>
      </c>
      <c r="E66" s="0" t="n">
        <f aca="false">SQRT(D66/$D$2)</f>
        <v>1.06052351662297</v>
      </c>
      <c r="F66" s="0" t="n">
        <f aca="false">SQRT(E66)</f>
        <v>1.02981722486224</v>
      </c>
      <c r="G66" s="0" t="n">
        <f aca="false">ROUND(F66*$G$2,0)</f>
        <v>33745</v>
      </c>
      <c r="H66" s="0" t="n">
        <f aca="false">G67-G66</f>
        <v>15</v>
      </c>
    </row>
    <row r="67" customFormat="false" ht="15" hidden="false" customHeight="true" outlineLevel="0" collapsed="false">
      <c r="A67" s="0" t="n">
        <f aca="false">$C$2-C67</f>
        <v>7.348</v>
      </c>
      <c r="B67" s="0" t="n">
        <f aca="false">B66+$B$2</f>
        <v>0.5</v>
      </c>
      <c r="C67" s="0" t="n">
        <f aca="false">B67*$C$2</f>
        <v>7.348</v>
      </c>
      <c r="D67" s="0" t="n">
        <f aca="false">$D$2+C67</f>
        <v>65.348</v>
      </c>
      <c r="E67" s="0" t="n">
        <f aca="false">SQRT(D67/$D$2)</f>
        <v>1.06145638401793</v>
      </c>
      <c r="F67" s="0" t="n">
        <f aca="false">SQRT(E67)</f>
        <v>1.0302700539266</v>
      </c>
      <c r="G67" s="0" t="n">
        <f aca="false">ROUND(F67*$G$2,0)</f>
        <v>33760</v>
      </c>
      <c r="H67" s="0" t="n">
        <f aca="false">G68-G67</f>
        <v>15</v>
      </c>
    </row>
    <row r="68" customFormat="false" ht="15" hidden="false" customHeight="true" outlineLevel="0" collapsed="false">
      <c r="A68" s="0" t="n">
        <f aca="false">$C$2-C68</f>
        <v>7.2331875</v>
      </c>
      <c r="B68" s="0" t="n">
        <f aca="false">B67+$B$2</f>
        <v>0.5078125</v>
      </c>
      <c r="C68" s="0" t="n">
        <f aca="false">B68*$C$2</f>
        <v>7.4628125</v>
      </c>
      <c r="D68" s="0" t="n">
        <f aca="false">$D$2+C68</f>
        <v>65.4628125</v>
      </c>
      <c r="E68" s="0" t="n">
        <f aca="false">SQRT(D68/$D$2)</f>
        <v>1.06238843227629</v>
      </c>
      <c r="F68" s="0" t="n">
        <f aca="false">SQRT(E68)</f>
        <v>1.03072228668846</v>
      </c>
      <c r="G68" s="0" t="n">
        <f aca="false">ROUND(F68*$G$2,0)</f>
        <v>33775</v>
      </c>
      <c r="H68" s="0" t="n">
        <f aca="false">G69-G68</f>
        <v>15</v>
      </c>
    </row>
    <row r="69" customFormat="false" ht="15" hidden="false" customHeight="true" outlineLevel="0" collapsed="false">
      <c r="A69" s="0" t="n">
        <f aca="false">$C$2-C69</f>
        <v>7.118375</v>
      </c>
      <c r="B69" s="0" t="n">
        <f aca="false">B68+$B$2</f>
        <v>0.515625</v>
      </c>
      <c r="C69" s="0" t="n">
        <f aca="false">B69*$C$2</f>
        <v>7.577625</v>
      </c>
      <c r="D69" s="0" t="n">
        <f aca="false">$D$2+C69</f>
        <v>65.577625</v>
      </c>
      <c r="E69" s="0" t="n">
        <f aca="false">SQRT(D69/$D$2)</f>
        <v>1.0633196635521</v>
      </c>
      <c r="F69" s="0" t="n">
        <f aca="false">SQRT(E69)</f>
        <v>1.03117392497682</v>
      </c>
      <c r="G69" s="0" t="n">
        <f aca="false">ROUND(F69*$G$2,0)</f>
        <v>33790</v>
      </c>
      <c r="H69" s="0" t="n">
        <f aca="false">G70-G69</f>
        <v>14</v>
      </c>
    </row>
    <row r="70" customFormat="false" ht="15" hidden="false" customHeight="true" outlineLevel="0" collapsed="false">
      <c r="A70" s="0" t="n">
        <f aca="false">$C$2-C70</f>
        <v>7.0035625</v>
      </c>
      <c r="B70" s="0" t="n">
        <f aca="false">B69+$B$2</f>
        <v>0.5234375</v>
      </c>
      <c r="C70" s="0" t="n">
        <f aca="false">B70*$C$2</f>
        <v>7.6924375</v>
      </c>
      <c r="D70" s="0" t="n">
        <f aca="false">$D$2+C70</f>
        <v>65.6924375</v>
      </c>
      <c r="E70" s="0" t="n">
        <f aca="false">SQRT(D70/$D$2)</f>
        <v>1.06425007998995</v>
      </c>
      <c r="F70" s="0" t="n">
        <f aca="false">SQRT(E70)</f>
        <v>1.03162497061188</v>
      </c>
      <c r="G70" s="0" t="n">
        <f aca="false">ROUND(F70*$G$2,0)</f>
        <v>33804</v>
      </c>
      <c r="H70" s="0" t="n">
        <f aca="false">G71-G70</f>
        <v>15</v>
      </c>
    </row>
    <row r="71" customFormat="false" ht="15" hidden="false" customHeight="true" outlineLevel="0" collapsed="false">
      <c r="A71" s="0" t="n">
        <f aca="false">$C$2-C71</f>
        <v>6.88875</v>
      </c>
      <c r="B71" s="0" t="n">
        <f aca="false">B70+$B$2</f>
        <v>0.53125</v>
      </c>
      <c r="C71" s="0" t="n">
        <f aca="false">B71*$C$2</f>
        <v>7.80725</v>
      </c>
      <c r="D71" s="0" t="n">
        <f aca="false">$D$2+C71</f>
        <v>65.80725</v>
      </c>
      <c r="E71" s="0" t="n">
        <f aca="false">SQRT(D71/$D$2)</f>
        <v>1.06517968372509</v>
      </c>
      <c r="F71" s="0" t="n">
        <f aca="false">SQRT(E71)</f>
        <v>1.03207542540509</v>
      </c>
      <c r="G71" s="0" t="n">
        <f aca="false">ROUND(F71*$G$2,0)</f>
        <v>33819</v>
      </c>
      <c r="H71" s="0" t="n">
        <f aca="false">G72-G71</f>
        <v>15</v>
      </c>
    </row>
    <row r="72" customFormat="false" ht="15" hidden="false" customHeight="true" outlineLevel="0" collapsed="false">
      <c r="A72" s="0" t="n">
        <f aca="false">$C$2-C72</f>
        <v>6.7739375</v>
      </c>
      <c r="B72" s="0" t="n">
        <f aca="false">B71+$B$2</f>
        <v>0.5390625</v>
      </c>
      <c r="C72" s="0" t="n">
        <f aca="false">B72*$C$2</f>
        <v>7.9220625</v>
      </c>
      <c r="D72" s="0" t="n">
        <f aca="false">$D$2+C72</f>
        <v>65.9220625</v>
      </c>
      <c r="E72" s="0" t="n">
        <f aca="false">SQRT(D72/$D$2)</f>
        <v>1.06610847688345</v>
      </c>
      <c r="F72" s="0" t="n">
        <f aca="false">SQRT(E72)</f>
        <v>1.03252529115923</v>
      </c>
      <c r="G72" s="0" t="n">
        <f aca="false">ROUND(F72*$G$2,0)</f>
        <v>33834</v>
      </c>
      <c r="H72" s="0" t="n">
        <f aca="false">G73-G72</f>
        <v>15</v>
      </c>
    </row>
    <row r="73" customFormat="false" ht="15" hidden="false" customHeight="true" outlineLevel="0" collapsed="false">
      <c r="A73" s="0" t="n">
        <f aca="false">$C$2-C73</f>
        <v>6.659125</v>
      </c>
      <c r="B73" s="0" t="n">
        <f aca="false">B72+$B$2</f>
        <v>0.546875</v>
      </c>
      <c r="C73" s="0" t="n">
        <f aca="false">B73*$C$2</f>
        <v>8.036875</v>
      </c>
      <c r="D73" s="0" t="n">
        <f aca="false">$D$2+C73</f>
        <v>66.036875</v>
      </c>
      <c r="E73" s="0" t="n">
        <f aca="false">SQRT(D73/$D$2)</f>
        <v>1.06703646158172</v>
      </c>
      <c r="F73" s="0" t="n">
        <f aca="false">SQRT(E73)</f>
        <v>1.03297456966845</v>
      </c>
      <c r="G73" s="0" t="n">
        <f aca="false">ROUND(F73*$G$2,0)</f>
        <v>33849</v>
      </c>
      <c r="H73" s="0" t="n">
        <f aca="false">G74-G73</f>
        <v>14</v>
      </c>
    </row>
    <row r="74" customFormat="false" ht="15" hidden="false" customHeight="true" outlineLevel="0" collapsed="false">
      <c r="A74" s="0" t="n">
        <f aca="false">$C$2-C74</f>
        <v>6.5443125</v>
      </c>
      <c r="B74" s="0" t="n">
        <f aca="false">B73+$B$2</f>
        <v>0.5546875</v>
      </c>
      <c r="C74" s="0" t="n">
        <f aca="false">B74*$C$2</f>
        <v>8.1516875</v>
      </c>
      <c r="D74" s="0" t="n">
        <f aca="false">$D$2+C74</f>
        <v>66.1516875</v>
      </c>
      <c r="E74" s="0" t="n">
        <f aca="false">SQRT(D74/$D$2)</f>
        <v>1.06796363992736</v>
      </c>
      <c r="F74" s="0" t="n">
        <f aca="false">SQRT(E74)</f>
        <v>1.03342326271831</v>
      </c>
      <c r="G74" s="0" t="n">
        <f aca="false">ROUND(F74*$G$2,0)</f>
        <v>33863</v>
      </c>
      <c r="H74" s="0" t="n">
        <f aca="false">G75-G74</f>
        <v>15</v>
      </c>
    </row>
    <row r="75" customFormat="false" ht="15" hidden="false" customHeight="true" outlineLevel="0" collapsed="false">
      <c r="A75" s="0" t="n">
        <f aca="false">$C$2-C75</f>
        <v>6.4295</v>
      </c>
      <c r="B75" s="0" t="n">
        <f aca="false">B74+$B$2</f>
        <v>0.5625</v>
      </c>
      <c r="C75" s="0" t="n">
        <f aca="false">B75*$C$2</f>
        <v>8.2665</v>
      </c>
      <c r="D75" s="0" t="n">
        <f aca="false">$D$2+C75</f>
        <v>66.2665</v>
      </c>
      <c r="E75" s="0" t="n">
        <f aca="false">SQRT(D75/$D$2)</f>
        <v>1.06889001401873</v>
      </c>
      <c r="F75" s="0" t="n">
        <f aca="false">SQRT(E75)</f>
        <v>1.03387137208588</v>
      </c>
      <c r="G75" s="0" t="n">
        <f aca="false">ROUND(F75*$G$2,0)</f>
        <v>33878</v>
      </c>
      <c r="H75" s="0" t="n">
        <f aca="false">G76-G75</f>
        <v>15</v>
      </c>
    </row>
    <row r="76" customFormat="false" ht="15" hidden="false" customHeight="true" outlineLevel="0" collapsed="false">
      <c r="A76" s="0" t="n">
        <f aca="false">$C$2-C76</f>
        <v>6.3146875</v>
      </c>
      <c r="B76" s="0" t="n">
        <f aca="false">B75+$B$2</f>
        <v>0.5703125</v>
      </c>
      <c r="C76" s="0" t="n">
        <f aca="false">B76*$C$2</f>
        <v>8.3813125</v>
      </c>
      <c r="D76" s="0" t="n">
        <f aca="false">$D$2+C76</f>
        <v>66.3813125</v>
      </c>
      <c r="E76" s="0" t="n">
        <f aca="false">SQRT(D76/$D$2)</f>
        <v>1.06981558594509</v>
      </c>
      <c r="F76" s="0" t="n">
        <f aca="false">SQRT(E76)</f>
        <v>1.03431889953974</v>
      </c>
      <c r="G76" s="0" t="n">
        <f aca="false">ROUND(F76*$G$2,0)</f>
        <v>33893</v>
      </c>
      <c r="H76" s="0" t="n">
        <f aca="false">G77-G76</f>
        <v>14</v>
      </c>
    </row>
    <row r="77" customFormat="false" ht="15" hidden="false" customHeight="true" outlineLevel="0" collapsed="false">
      <c r="A77" s="0" t="n">
        <f aca="false">$C$2-C77</f>
        <v>6.199875</v>
      </c>
      <c r="B77" s="0" t="n">
        <f aca="false">B76+$B$2</f>
        <v>0.578125</v>
      </c>
      <c r="C77" s="0" t="n">
        <f aca="false">B77*$C$2</f>
        <v>8.496125</v>
      </c>
      <c r="D77" s="0" t="n">
        <f aca="false">$D$2+C77</f>
        <v>66.496125</v>
      </c>
      <c r="E77" s="0" t="n">
        <f aca="false">SQRT(D77/$D$2)</f>
        <v>1.07074035778666</v>
      </c>
      <c r="F77" s="0" t="n">
        <f aca="false">SQRT(E77)</f>
        <v>1.03476584684008</v>
      </c>
      <c r="G77" s="0" t="n">
        <f aca="false">ROUND(F77*$G$2,0)</f>
        <v>33907</v>
      </c>
      <c r="H77" s="0" t="n">
        <f aca="false">G78-G77</f>
        <v>15</v>
      </c>
    </row>
    <row r="78" customFormat="false" ht="15" hidden="false" customHeight="true" outlineLevel="0" collapsed="false">
      <c r="A78" s="0" t="n">
        <f aca="false">$C$2-C78</f>
        <v>6.0850625</v>
      </c>
      <c r="B78" s="0" t="n">
        <f aca="false">B77+$B$2</f>
        <v>0.5859375</v>
      </c>
      <c r="C78" s="0" t="n">
        <f aca="false">B78*$C$2</f>
        <v>8.6109375</v>
      </c>
      <c r="D78" s="0" t="n">
        <f aca="false">$D$2+C78</f>
        <v>66.6109375</v>
      </c>
      <c r="E78" s="0" t="n">
        <f aca="false">SQRT(D78/$D$2)</f>
        <v>1.0716643316147</v>
      </c>
      <c r="F78" s="0" t="n">
        <f aca="false">SQRT(E78)</f>
        <v>1.03521221573873</v>
      </c>
      <c r="G78" s="0" t="n">
        <f aca="false">ROUND(F78*$G$2,0)</f>
        <v>33922</v>
      </c>
      <c r="H78" s="0" t="n">
        <f aca="false">G79-G78</f>
        <v>14</v>
      </c>
    </row>
    <row r="79" customFormat="false" ht="15" hidden="false" customHeight="true" outlineLevel="0" collapsed="false">
      <c r="A79" s="0" t="n">
        <f aca="false">$C$2-C79</f>
        <v>5.97025</v>
      </c>
      <c r="B79" s="0" t="n">
        <f aca="false">B78+$B$2</f>
        <v>0.59375</v>
      </c>
      <c r="C79" s="0" t="n">
        <f aca="false">B79*$C$2</f>
        <v>8.72575</v>
      </c>
      <c r="D79" s="0" t="n">
        <f aca="false">$D$2+C79</f>
        <v>66.72575</v>
      </c>
      <c r="E79" s="0" t="n">
        <f aca="false">SQRT(D79/$D$2)</f>
        <v>1.07258750949153</v>
      </c>
      <c r="F79" s="0" t="n">
        <f aca="false">SQRT(E79)</f>
        <v>1.03565800797924</v>
      </c>
      <c r="G79" s="0" t="n">
        <f aca="false">ROUND(F79*$G$2,0)</f>
        <v>33936</v>
      </c>
      <c r="H79" s="0" t="n">
        <f aca="false">G80-G79</f>
        <v>15</v>
      </c>
    </row>
    <row r="80" customFormat="false" ht="15" hidden="false" customHeight="true" outlineLevel="0" collapsed="false">
      <c r="A80" s="0" t="n">
        <f aca="false">$C$2-C80</f>
        <v>5.8554375</v>
      </c>
      <c r="B80" s="0" t="n">
        <f aca="false">B79+$B$2</f>
        <v>0.6015625</v>
      </c>
      <c r="C80" s="0" t="n">
        <f aca="false">B80*$C$2</f>
        <v>8.8405625</v>
      </c>
      <c r="D80" s="0" t="n">
        <f aca="false">$D$2+C80</f>
        <v>66.8405625</v>
      </c>
      <c r="E80" s="0" t="n">
        <f aca="false">SQRT(D80/$D$2)</f>
        <v>1.07350989347062</v>
      </c>
      <c r="F80" s="0" t="n">
        <f aca="false">SQRT(E80)</f>
        <v>1.03610322529689</v>
      </c>
      <c r="G80" s="0" t="n">
        <f aca="false">ROUND(F80*$G$2,0)</f>
        <v>33951</v>
      </c>
      <c r="H80" s="0" t="n">
        <f aca="false">G81-G80</f>
        <v>15</v>
      </c>
    </row>
    <row r="81" customFormat="false" ht="15" hidden="false" customHeight="true" outlineLevel="0" collapsed="false">
      <c r="A81" s="0" t="n">
        <f aca="false">$C$2-C81</f>
        <v>5.740625</v>
      </c>
      <c r="B81" s="0" t="n">
        <f aca="false">B80+$B$2</f>
        <v>0.609375</v>
      </c>
      <c r="C81" s="0" t="n">
        <f aca="false">B81*$C$2</f>
        <v>8.955375</v>
      </c>
      <c r="D81" s="0" t="n">
        <f aca="false">$D$2+C81</f>
        <v>66.955375</v>
      </c>
      <c r="E81" s="0" t="n">
        <f aca="false">SQRT(D81/$D$2)</f>
        <v>1.07443148559663</v>
      </c>
      <c r="F81" s="0" t="n">
        <f aca="false">SQRT(E81)</f>
        <v>1.03654786941879</v>
      </c>
      <c r="G81" s="0" t="n">
        <f aca="false">ROUND(F81*$G$2,0)</f>
        <v>33966</v>
      </c>
      <c r="H81" s="0" t="n">
        <f aca="false">G82-G81</f>
        <v>14</v>
      </c>
    </row>
    <row r="82" customFormat="false" ht="15" hidden="false" customHeight="true" outlineLevel="0" collapsed="false">
      <c r="A82" s="0" t="n">
        <f aca="false">$C$2-C82</f>
        <v>5.6258125</v>
      </c>
      <c r="B82" s="0" t="n">
        <f aca="false">B81+$B$2</f>
        <v>0.6171875</v>
      </c>
      <c r="C82" s="0" t="n">
        <f aca="false">B82*$C$2</f>
        <v>9.0701875</v>
      </c>
      <c r="D82" s="0" t="n">
        <f aca="false">$D$2+C82</f>
        <v>67.0701875</v>
      </c>
      <c r="E82" s="0" t="n">
        <f aca="false">SQRT(D82/$D$2)</f>
        <v>1.07535228790543</v>
      </c>
      <c r="F82" s="0" t="n">
        <f aca="false">SQRT(E82)</f>
        <v>1.03699194206389</v>
      </c>
      <c r="G82" s="0" t="n">
        <f aca="false">ROUND(F82*$G$2,0)</f>
        <v>33980</v>
      </c>
      <c r="H82" s="0" t="n">
        <f aca="false">G83-G82</f>
        <v>15</v>
      </c>
    </row>
    <row r="83" customFormat="false" ht="15" hidden="false" customHeight="true" outlineLevel="0" collapsed="false">
      <c r="A83" s="0" t="n">
        <f aca="false">$C$2-C83</f>
        <v>5.511</v>
      </c>
      <c r="B83" s="0" t="n">
        <f aca="false">B82+$B$2</f>
        <v>0.625</v>
      </c>
      <c r="C83" s="0" t="n">
        <f aca="false">B83*$C$2</f>
        <v>9.185</v>
      </c>
      <c r="D83" s="0" t="n">
        <f aca="false">$D$2+C83</f>
        <v>67.185</v>
      </c>
      <c r="E83" s="0" t="n">
        <f aca="false">SQRT(D83/$D$2)</f>
        <v>1.07627230242421</v>
      </c>
      <c r="F83" s="0" t="n">
        <f aca="false">SQRT(E83)</f>
        <v>1.03743544494306</v>
      </c>
      <c r="G83" s="0" t="n">
        <f aca="false">ROUND(F83*$G$2,0)</f>
        <v>33995</v>
      </c>
      <c r="H83" s="0" t="n">
        <f aca="false">G84-G83</f>
        <v>14</v>
      </c>
    </row>
    <row r="84" customFormat="false" ht="15" hidden="false" customHeight="true" outlineLevel="0" collapsed="false">
      <c r="A84" s="0" t="n">
        <f aca="false">$C$2-C84</f>
        <v>5.3961875</v>
      </c>
      <c r="B84" s="0" t="n">
        <f aca="false">B83+$B$2</f>
        <v>0.6328125</v>
      </c>
      <c r="C84" s="0" t="n">
        <f aca="false">B84*$C$2</f>
        <v>9.2998125</v>
      </c>
      <c r="D84" s="0" t="n">
        <f aca="false">$D$2+C84</f>
        <v>67.2998125</v>
      </c>
      <c r="E84" s="0" t="n">
        <f aca="false">SQRT(D84/$D$2)</f>
        <v>1.07719153117149</v>
      </c>
      <c r="F84" s="0" t="n">
        <f aca="false">SQRT(E84)</f>
        <v>1.03787837975916</v>
      </c>
      <c r="G84" s="0" t="n">
        <f aca="false">ROUND(F84*$G$2,0)</f>
        <v>34009</v>
      </c>
      <c r="H84" s="0" t="n">
        <f aca="false">G85-G84</f>
        <v>15</v>
      </c>
    </row>
    <row r="85" customFormat="false" ht="15" hidden="false" customHeight="true" outlineLevel="0" collapsed="false">
      <c r="A85" s="0" t="n">
        <f aca="false">$C$2-C85</f>
        <v>5.281375</v>
      </c>
      <c r="B85" s="0" t="n">
        <f aca="false">B84+$B$2</f>
        <v>0.640625</v>
      </c>
      <c r="C85" s="0" t="n">
        <f aca="false">B85*$C$2</f>
        <v>9.414625</v>
      </c>
      <c r="D85" s="0" t="n">
        <f aca="false">$D$2+C85</f>
        <v>67.414625</v>
      </c>
      <c r="E85" s="0" t="n">
        <f aca="false">SQRT(D85/$D$2)</f>
        <v>1.07810997615719</v>
      </c>
      <c r="F85" s="0" t="n">
        <f aca="false">SQRT(E85)</f>
        <v>1.03832074820702</v>
      </c>
      <c r="G85" s="0" t="n">
        <f aca="false">ROUND(F85*$G$2,0)</f>
        <v>34024</v>
      </c>
      <c r="H85" s="0" t="n">
        <f aca="false">G86-G85</f>
        <v>14</v>
      </c>
    </row>
    <row r="86" customFormat="false" ht="15" hidden="false" customHeight="true" outlineLevel="0" collapsed="false">
      <c r="A86" s="0" t="n">
        <f aca="false">$C$2-C86</f>
        <v>5.1665625</v>
      </c>
      <c r="B86" s="0" t="n">
        <f aca="false">B85+$B$2</f>
        <v>0.6484375</v>
      </c>
      <c r="C86" s="0" t="n">
        <f aca="false">B86*$C$2</f>
        <v>9.5294375</v>
      </c>
      <c r="D86" s="0" t="n">
        <f aca="false">$D$2+C86</f>
        <v>67.5294375</v>
      </c>
      <c r="E86" s="0" t="n">
        <f aca="false">SQRT(D86/$D$2)</f>
        <v>1.07902763938266</v>
      </c>
      <c r="F86" s="0" t="n">
        <f aca="false">SQRT(E86)</f>
        <v>1.03876255197358</v>
      </c>
      <c r="G86" s="0" t="n">
        <f aca="false">ROUND(F86*$G$2,0)</f>
        <v>34038</v>
      </c>
      <c r="H86" s="0" t="n">
        <f aca="false">G87-G86</f>
        <v>15</v>
      </c>
    </row>
    <row r="87" customFormat="false" ht="15" hidden="false" customHeight="true" outlineLevel="0" collapsed="false">
      <c r="A87" s="0" t="n">
        <f aca="false">$C$2-C87</f>
        <v>5.05175</v>
      </c>
      <c r="B87" s="0" t="n">
        <f aca="false">B86+$B$2</f>
        <v>0.65625</v>
      </c>
      <c r="C87" s="0" t="n">
        <f aca="false">B87*$C$2</f>
        <v>9.64425</v>
      </c>
      <c r="D87" s="0" t="n">
        <f aca="false">$D$2+C87</f>
        <v>67.64425</v>
      </c>
      <c r="E87" s="0" t="n">
        <f aca="false">SQRT(D87/$D$2)</f>
        <v>1.07994452284078</v>
      </c>
      <c r="F87" s="0" t="n">
        <f aca="false">SQRT(E87)</f>
        <v>1.03920379273787</v>
      </c>
      <c r="G87" s="0" t="n">
        <f aca="false">ROUND(F87*$G$2,0)</f>
        <v>34053</v>
      </c>
      <c r="H87" s="0" t="n">
        <f aca="false">G88-G87</f>
        <v>14</v>
      </c>
    </row>
    <row r="88" customFormat="false" ht="15" hidden="false" customHeight="true" outlineLevel="0" collapsed="false">
      <c r="A88" s="0" t="n">
        <f aca="false">$C$2-C88</f>
        <v>4.9369375</v>
      </c>
      <c r="B88" s="0" t="n">
        <f aca="false">B87+$B$2</f>
        <v>0.6640625</v>
      </c>
      <c r="C88" s="0" t="n">
        <f aca="false">B88*$C$2</f>
        <v>9.7590625</v>
      </c>
      <c r="D88" s="0" t="n">
        <f aca="false">$D$2+C88</f>
        <v>67.7590625</v>
      </c>
      <c r="E88" s="0" t="n">
        <f aca="false">SQRT(D88/$D$2)</f>
        <v>1.08086062851594</v>
      </c>
      <c r="F88" s="0" t="n">
        <f aca="false">SQRT(E88)</f>
        <v>1.0396444721711</v>
      </c>
      <c r="G88" s="0" t="n">
        <f aca="false">ROUND(F88*$G$2,0)</f>
        <v>34067</v>
      </c>
      <c r="H88" s="0" t="n">
        <f aca="false">G89-G88</f>
        <v>14</v>
      </c>
    </row>
    <row r="89" customFormat="false" ht="15" hidden="false" customHeight="true" outlineLevel="0" collapsed="false">
      <c r="A89" s="0" t="n">
        <f aca="false">$C$2-C89</f>
        <v>4.822125</v>
      </c>
      <c r="B89" s="0" t="n">
        <f aca="false">B88+$B$2</f>
        <v>0.671875</v>
      </c>
      <c r="C89" s="0" t="n">
        <f aca="false">B89*$C$2</f>
        <v>9.873875</v>
      </c>
      <c r="D89" s="0" t="n">
        <f aca="false">$D$2+C89</f>
        <v>67.873875</v>
      </c>
      <c r="E89" s="0" t="n">
        <f aca="false">SQRT(D89/$D$2)</f>
        <v>1.08177595838414</v>
      </c>
      <c r="F89" s="0" t="n">
        <f aca="false">SQRT(E89)</f>
        <v>1.04008459193671</v>
      </c>
      <c r="G89" s="0" t="n">
        <f aca="false">ROUND(F89*$G$2,0)</f>
        <v>34081</v>
      </c>
      <c r="H89" s="0" t="n">
        <f aca="false">G90-G89</f>
        <v>15</v>
      </c>
    </row>
    <row r="90" customFormat="false" ht="15" hidden="false" customHeight="true" outlineLevel="0" collapsed="false">
      <c r="A90" s="0" t="n">
        <f aca="false">$C$2-C90</f>
        <v>4.7073125</v>
      </c>
      <c r="B90" s="0" t="n">
        <f aca="false">B89+$B$2</f>
        <v>0.6796875</v>
      </c>
      <c r="C90" s="0" t="n">
        <f aca="false">B90*$C$2</f>
        <v>9.9886875</v>
      </c>
      <c r="D90" s="0" t="n">
        <f aca="false">$D$2+C90</f>
        <v>67.9886875</v>
      </c>
      <c r="E90" s="0" t="n">
        <f aca="false">SQRT(D90/$D$2)</f>
        <v>1.08269051441305</v>
      </c>
      <c r="F90" s="0" t="n">
        <f aca="false">SQRT(E90)</f>
        <v>1.04052415369037</v>
      </c>
      <c r="G90" s="0" t="n">
        <f aca="false">ROUND(F90*$G$2,0)</f>
        <v>34096</v>
      </c>
      <c r="H90" s="0" t="n">
        <f aca="false">G91-G90</f>
        <v>14</v>
      </c>
    </row>
    <row r="91" customFormat="false" ht="15" hidden="false" customHeight="true" outlineLevel="0" collapsed="false">
      <c r="A91" s="0" t="n">
        <f aca="false">$C$2-C91</f>
        <v>4.5925</v>
      </c>
      <c r="B91" s="0" t="n">
        <f aca="false">B90+$B$2</f>
        <v>0.6875</v>
      </c>
      <c r="C91" s="0" t="n">
        <f aca="false">B91*$C$2</f>
        <v>10.1035</v>
      </c>
      <c r="D91" s="0" t="n">
        <f aca="false">$D$2+C91</f>
        <v>68.1035</v>
      </c>
      <c r="E91" s="0" t="n">
        <f aca="false">SQRT(D91/$D$2)</f>
        <v>1.08360429856201</v>
      </c>
      <c r="F91" s="0" t="n">
        <f aca="false">SQRT(E91)</f>
        <v>1.0409631590801</v>
      </c>
      <c r="G91" s="0" t="n">
        <f aca="false">ROUND(F91*$G$2,0)</f>
        <v>34110</v>
      </c>
      <c r="H91" s="0" t="n">
        <f aca="false">G92-G91</f>
        <v>15</v>
      </c>
    </row>
    <row r="92" customFormat="false" ht="15" hidden="false" customHeight="true" outlineLevel="0" collapsed="false">
      <c r="A92" s="0" t="n">
        <f aca="false">$C$2-C92</f>
        <v>4.4776875</v>
      </c>
      <c r="B92" s="0" t="n">
        <f aca="false">B91+$B$2</f>
        <v>0.6953125</v>
      </c>
      <c r="C92" s="0" t="n">
        <f aca="false">B92*$C$2</f>
        <v>10.2183125</v>
      </c>
      <c r="D92" s="0" t="n">
        <f aca="false">$D$2+C92</f>
        <v>68.2183125</v>
      </c>
      <c r="E92" s="0" t="n">
        <f aca="false">SQRT(D92/$D$2)</f>
        <v>1.08451731278211</v>
      </c>
      <c r="F92" s="0" t="n">
        <f aca="false">SQRT(E92)</f>
        <v>1.04140160974627</v>
      </c>
      <c r="G92" s="0" t="n">
        <f aca="false">ROUND(F92*$G$2,0)</f>
        <v>34125</v>
      </c>
      <c r="H92" s="0" t="n">
        <f aca="false">G93-G92</f>
        <v>14</v>
      </c>
    </row>
    <row r="93" customFormat="false" ht="15" hidden="false" customHeight="true" outlineLevel="0" collapsed="false">
      <c r="A93" s="0" t="n">
        <f aca="false">$C$2-C93</f>
        <v>4.362875</v>
      </c>
      <c r="B93" s="0" t="n">
        <f aca="false">B92+$B$2</f>
        <v>0.703125</v>
      </c>
      <c r="C93" s="0" t="n">
        <f aca="false">B93*$C$2</f>
        <v>10.333125</v>
      </c>
      <c r="D93" s="0" t="n">
        <f aca="false">$D$2+C93</f>
        <v>68.333125</v>
      </c>
      <c r="E93" s="0" t="n">
        <f aca="false">SQRT(D93/$D$2)</f>
        <v>1.08542955901625</v>
      </c>
      <c r="F93" s="0" t="n">
        <f aca="false">SQRT(E93)</f>
        <v>1.04183950732166</v>
      </c>
      <c r="G93" s="0" t="n">
        <f aca="false">ROUND(F93*$G$2,0)</f>
        <v>34139</v>
      </c>
      <c r="H93" s="0" t="n">
        <f aca="false">G94-G93</f>
        <v>14</v>
      </c>
    </row>
    <row r="94" customFormat="false" ht="15" hidden="false" customHeight="true" outlineLevel="0" collapsed="false">
      <c r="A94" s="0" t="n">
        <f aca="false">$C$2-C94</f>
        <v>4.2480625</v>
      </c>
      <c r="B94" s="0" t="n">
        <f aca="false">B93+$B$2</f>
        <v>0.7109375</v>
      </c>
      <c r="C94" s="0" t="n">
        <f aca="false">B94*$C$2</f>
        <v>10.4479375</v>
      </c>
      <c r="D94" s="0" t="n">
        <f aca="false">$D$2+C94</f>
        <v>68.4479375</v>
      </c>
      <c r="E94" s="0" t="n">
        <f aca="false">SQRT(D94/$D$2)</f>
        <v>1.08634103919914</v>
      </c>
      <c r="F94" s="0" t="n">
        <f aca="false">SQRT(E94)</f>
        <v>1.04227685343154</v>
      </c>
      <c r="G94" s="0" t="n">
        <f aca="false">ROUND(F94*$G$2,0)</f>
        <v>34153</v>
      </c>
      <c r="H94" s="0" t="n">
        <f aca="false">G95-G94</f>
        <v>15</v>
      </c>
    </row>
    <row r="95" customFormat="false" ht="15" hidden="false" customHeight="true" outlineLevel="0" collapsed="false">
      <c r="A95" s="0" t="n">
        <f aca="false">$C$2-C95</f>
        <v>4.13325</v>
      </c>
      <c r="B95" s="0" t="n">
        <f aca="false">B94+$B$2</f>
        <v>0.71875</v>
      </c>
      <c r="C95" s="0" t="n">
        <f aca="false">B95*$C$2</f>
        <v>10.56275</v>
      </c>
      <c r="D95" s="0" t="n">
        <f aca="false">$D$2+C95</f>
        <v>68.56275</v>
      </c>
      <c r="E95" s="0" t="n">
        <f aca="false">SQRT(D95/$D$2)</f>
        <v>1.08725175525742</v>
      </c>
      <c r="F95" s="0" t="n">
        <f aca="false">SQRT(E95)</f>
        <v>1.04271364969364</v>
      </c>
      <c r="G95" s="0" t="n">
        <f aca="false">ROUND(F95*$G$2,0)</f>
        <v>34168</v>
      </c>
      <c r="H95" s="0" t="n">
        <f aca="false">G96-G95</f>
        <v>14</v>
      </c>
    </row>
    <row r="96" customFormat="false" ht="15" hidden="false" customHeight="true" outlineLevel="0" collapsed="false">
      <c r="A96" s="0" t="n">
        <f aca="false">$C$2-C96</f>
        <v>4.0184375</v>
      </c>
      <c r="B96" s="0" t="n">
        <f aca="false">B95+$B$2</f>
        <v>0.7265625</v>
      </c>
      <c r="C96" s="0" t="n">
        <f aca="false">B96*$C$2</f>
        <v>10.6775625</v>
      </c>
      <c r="D96" s="0" t="n">
        <f aca="false">$D$2+C96</f>
        <v>68.6775625</v>
      </c>
      <c r="E96" s="0" t="n">
        <f aca="false">SQRT(D96/$D$2)</f>
        <v>1.08816170910964</v>
      </c>
      <c r="F96" s="0" t="n">
        <f aca="false">SQRT(E96)</f>
        <v>1.04314989771827</v>
      </c>
      <c r="G96" s="0" t="n">
        <f aca="false">ROUND(F96*$G$2,0)</f>
        <v>34182</v>
      </c>
      <c r="H96" s="0" t="n">
        <f aca="false">G97-G96</f>
        <v>14</v>
      </c>
    </row>
    <row r="97" customFormat="false" ht="15" hidden="false" customHeight="true" outlineLevel="0" collapsed="false">
      <c r="A97" s="0" t="n">
        <f aca="false">$C$2-C97</f>
        <v>3.903625</v>
      </c>
      <c r="B97" s="0" t="n">
        <f aca="false">B96+$B$2</f>
        <v>0.734375</v>
      </c>
      <c r="C97" s="0" t="n">
        <f aca="false">B97*$C$2</f>
        <v>10.792375</v>
      </c>
      <c r="D97" s="0" t="n">
        <f aca="false">$D$2+C97</f>
        <v>68.792375</v>
      </c>
      <c r="E97" s="0" t="n">
        <f aca="false">SQRT(D97/$D$2)</f>
        <v>1.08907090266634</v>
      </c>
      <c r="F97" s="0" t="n">
        <f aca="false">SQRT(E97)</f>
        <v>1.04358559910835</v>
      </c>
      <c r="G97" s="0" t="n">
        <f aca="false">ROUND(F97*$G$2,0)</f>
        <v>34196</v>
      </c>
      <c r="H97" s="0" t="n">
        <f aca="false">G98-G97</f>
        <v>14</v>
      </c>
    </row>
    <row r="98" customFormat="false" ht="15" hidden="false" customHeight="true" outlineLevel="0" collapsed="false">
      <c r="A98" s="0" t="n">
        <f aca="false">$C$2-C98</f>
        <v>3.7888125</v>
      </c>
      <c r="B98" s="0" t="n">
        <f aca="false">B97+$B$2</f>
        <v>0.7421875</v>
      </c>
      <c r="C98" s="0" t="n">
        <f aca="false">B98*$C$2</f>
        <v>10.9071875</v>
      </c>
      <c r="D98" s="0" t="n">
        <f aca="false">$D$2+C98</f>
        <v>68.9071875</v>
      </c>
      <c r="E98" s="0" t="n">
        <f aca="false">SQRT(D98/$D$2)</f>
        <v>1.0899793378301</v>
      </c>
      <c r="F98" s="0" t="n">
        <f aca="false">SQRT(E98)</f>
        <v>1.04402075545944</v>
      </c>
      <c r="G98" s="0" t="n">
        <f aca="false">ROUND(F98*$G$2,0)</f>
        <v>34210</v>
      </c>
      <c r="H98" s="0" t="n">
        <f aca="false">G99-G98</f>
        <v>15</v>
      </c>
    </row>
    <row r="99" customFormat="false" ht="15" hidden="false" customHeight="true" outlineLevel="0" collapsed="false">
      <c r="A99" s="0" t="n">
        <f aca="false">$C$2-C99</f>
        <v>3.674</v>
      </c>
      <c r="B99" s="0" t="n">
        <f aca="false">B98+$B$2</f>
        <v>0.75</v>
      </c>
      <c r="C99" s="0" t="n">
        <f aca="false">B99*$C$2</f>
        <v>11.022</v>
      </c>
      <c r="D99" s="0" t="n">
        <f aca="false">$D$2+C99</f>
        <v>69.022</v>
      </c>
      <c r="E99" s="0" t="n">
        <f aca="false">SQRT(D99/$D$2)</f>
        <v>1.09088701649558</v>
      </c>
      <c r="F99" s="0" t="n">
        <f aca="false">SQRT(E99)</f>
        <v>1.04445536835979</v>
      </c>
      <c r="G99" s="0" t="n">
        <f aca="false">ROUND(F99*$G$2,0)</f>
        <v>34225</v>
      </c>
      <c r="H99" s="0" t="n">
        <f aca="false">G100-G99</f>
        <v>14</v>
      </c>
    </row>
    <row r="100" customFormat="false" ht="15" hidden="false" customHeight="true" outlineLevel="0" collapsed="false">
      <c r="A100" s="0" t="n">
        <f aca="false">$C$2-C100</f>
        <v>3.5591875</v>
      </c>
      <c r="B100" s="0" t="n">
        <f aca="false">B99+$B$2</f>
        <v>0.7578125</v>
      </c>
      <c r="C100" s="0" t="n">
        <f aca="false">B100*$C$2</f>
        <v>11.1368125</v>
      </c>
      <c r="D100" s="0" t="n">
        <f aca="false">$D$2+C100</f>
        <v>69.1368125</v>
      </c>
      <c r="E100" s="0" t="n">
        <f aca="false">SQRT(D100/$D$2)</f>
        <v>1.09179394054954</v>
      </c>
      <c r="F100" s="0" t="n">
        <f aca="false">SQRT(E100)</f>
        <v>1.04488943939038</v>
      </c>
      <c r="G100" s="0" t="n">
        <f aca="false">ROUND(F100*$G$2,0)</f>
        <v>34239</v>
      </c>
      <c r="H100" s="0" t="n">
        <f aca="false">G101-G100</f>
        <v>14</v>
      </c>
    </row>
    <row r="101" customFormat="false" ht="15" hidden="false" customHeight="true" outlineLevel="0" collapsed="false">
      <c r="A101" s="0" t="n">
        <f aca="false">$C$2-C101</f>
        <v>3.444375</v>
      </c>
      <c r="B101" s="0" t="n">
        <f aca="false">B100+$B$2</f>
        <v>0.765625</v>
      </c>
      <c r="C101" s="0" t="n">
        <f aca="false">B101*$C$2</f>
        <v>11.251625</v>
      </c>
      <c r="D101" s="0" t="n">
        <f aca="false">$D$2+C101</f>
        <v>69.251625</v>
      </c>
      <c r="E101" s="0" t="n">
        <f aca="false">SQRT(D101/$D$2)</f>
        <v>1.09270011187094</v>
      </c>
      <c r="F101" s="0" t="n">
        <f aca="false">SQRT(E101)</f>
        <v>1.04532297012499</v>
      </c>
      <c r="G101" s="0" t="n">
        <f aca="false">ROUND(F101*$G$2,0)</f>
        <v>34253</v>
      </c>
      <c r="H101" s="0" t="n">
        <f aca="false">G102-G101</f>
        <v>14</v>
      </c>
    </row>
    <row r="102" customFormat="false" ht="15" hidden="false" customHeight="true" outlineLevel="0" collapsed="false">
      <c r="A102" s="0" t="n">
        <f aca="false">$C$2-C102</f>
        <v>3.3295625</v>
      </c>
      <c r="B102" s="0" t="n">
        <f aca="false">B101+$B$2</f>
        <v>0.7734375</v>
      </c>
      <c r="C102" s="0" t="n">
        <f aca="false">B102*$C$2</f>
        <v>11.3664375</v>
      </c>
      <c r="D102" s="0" t="n">
        <f aca="false">$D$2+C102</f>
        <v>69.3664375</v>
      </c>
      <c r="E102" s="0" t="n">
        <f aca="false">SQRT(D102/$D$2)</f>
        <v>1.09360553233094</v>
      </c>
      <c r="F102" s="0" t="n">
        <f aca="false">SQRT(E102)</f>
        <v>1.04575596213024</v>
      </c>
      <c r="G102" s="0" t="n">
        <f aca="false">ROUND(F102*$G$2,0)</f>
        <v>34267</v>
      </c>
      <c r="H102" s="0" t="n">
        <f aca="false">G103-G102</f>
        <v>15</v>
      </c>
    </row>
    <row r="103" customFormat="false" ht="15" hidden="false" customHeight="true" outlineLevel="0" collapsed="false">
      <c r="A103" s="0" t="n">
        <f aca="false">$C$2-C103</f>
        <v>3.21475</v>
      </c>
      <c r="B103" s="0" t="n">
        <f aca="false">B102+$B$2</f>
        <v>0.78125</v>
      </c>
      <c r="C103" s="0" t="n">
        <f aca="false">B103*$C$2</f>
        <v>11.48125</v>
      </c>
      <c r="D103" s="0" t="n">
        <f aca="false">$D$2+C103</f>
        <v>69.48125</v>
      </c>
      <c r="E103" s="0" t="n">
        <f aca="false">SQRT(D103/$D$2)</f>
        <v>1.09451020379296</v>
      </c>
      <c r="F103" s="0" t="n">
        <f aca="false">SQRT(E103)</f>
        <v>1.04618841696558</v>
      </c>
      <c r="G103" s="0" t="n">
        <f aca="false">ROUND(F103*$G$2,0)</f>
        <v>34282</v>
      </c>
      <c r="H103" s="0" t="n">
        <f aca="false">G104-G103</f>
        <v>14</v>
      </c>
    </row>
    <row r="104" customFormat="false" ht="15" hidden="false" customHeight="true" outlineLevel="0" collapsed="false">
      <c r="A104" s="0" t="n">
        <f aca="false">$C$2-C104</f>
        <v>3.0999375</v>
      </c>
      <c r="B104" s="0" t="n">
        <f aca="false">B103+$B$2</f>
        <v>0.7890625</v>
      </c>
      <c r="C104" s="0" t="n">
        <f aca="false">B104*$C$2</f>
        <v>11.5960625</v>
      </c>
      <c r="D104" s="0" t="n">
        <f aca="false">$D$2+C104</f>
        <v>69.5960625</v>
      </c>
      <c r="E104" s="0" t="n">
        <f aca="false">SQRT(D104/$D$2)</f>
        <v>1.09541412811273</v>
      </c>
      <c r="F104" s="0" t="n">
        <f aca="false">SQRT(E104)</f>
        <v>1.04662033618344</v>
      </c>
      <c r="G104" s="0" t="n">
        <f aca="false">ROUND(F104*$G$2,0)</f>
        <v>34296</v>
      </c>
      <c r="H104" s="0" t="n">
        <f aca="false">G105-G104</f>
        <v>14</v>
      </c>
    </row>
    <row r="105" customFormat="false" ht="15" hidden="false" customHeight="true" outlineLevel="0" collapsed="false">
      <c r="A105" s="0" t="n">
        <f aca="false">$C$2-C105</f>
        <v>2.985125</v>
      </c>
      <c r="B105" s="0" t="n">
        <f aca="false">B104+$B$2</f>
        <v>0.796875</v>
      </c>
      <c r="C105" s="0" t="n">
        <f aca="false">B105*$C$2</f>
        <v>11.710875</v>
      </c>
      <c r="D105" s="0" t="n">
        <f aca="false">$D$2+C105</f>
        <v>69.710875</v>
      </c>
      <c r="E105" s="0" t="n">
        <f aca="false">SQRT(D105/$D$2)</f>
        <v>1.09631730713833</v>
      </c>
      <c r="F105" s="0" t="n">
        <f aca="false">SQRT(E105)</f>
        <v>1.04705172132915</v>
      </c>
      <c r="G105" s="0" t="n">
        <f aca="false">ROUND(F105*$G$2,0)</f>
        <v>34310</v>
      </c>
      <c r="H105" s="0" t="n">
        <f aca="false">G106-G105</f>
        <v>14</v>
      </c>
    </row>
    <row r="106" customFormat="false" ht="15" hidden="false" customHeight="true" outlineLevel="0" collapsed="false">
      <c r="A106" s="0" t="n">
        <f aca="false">$C$2-C106</f>
        <v>2.8703125</v>
      </c>
      <c r="B106" s="0" t="n">
        <f aca="false">B105+$B$2</f>
        <v>0.8046875</v>
      </c>
      <c r="C106" s="0" t="n">
        <f aca="false">B106*$C$2</f>
        <v>11.8256875</v>
      </c>
      <c r="D106" s="0" t="n">
        <f aca="false">$D$2+C106</f>
        <v>69.8256875</v>
      </c>
      <c r="E106" s="0" t="n">
        <f aca="false">SQRT(D106/$D$2)</f>
        <v>1.09721974271023</v>
      </c>
      <c r="F106" s="0" t="n">
        <f aca="false">SQRT(E106)</f>
        <v>1.04748257394108</v>
      </c>
      <c r="G106" s="0" t="n">
        <f aca="false">ROUND(F106*$G$2,0)</f>
        <v>34324</v>
      </c>
      <c r="H106" s="0" t="n">
        <f aca="false">G107-G106</f>
        <v>14</v>
      </c>
    </row>
    <row r="107" customFormat="false" ht="15" hidden="false" customHeight="true" outlineLevel="0" collapsed="false">
      <c r="A107" s="0" t="n">
        <f aca="false">$C$2-C107</f>
        <v>2.7555</v>
      </c>
      <c r="B107" s="0" t="n">
        <f aca="false">B106+$B$2</f>
        <v>0.8125</v>
      </c>
      <c r="C107" s="0" t="n">
        <f aca="false">B107*$C$2</f>
        <v>11.9405</v>
      </c>
      <c r="D107" s="0" t="n">
        <f aca="false">$D$2+C107</f>
        <v>69.9405</v>
      </c>
      <c r="E107" s="0" t="n">
        <f aca="false">SQRT(D107/$D$2)</f>
        <v>1.09812143666134</v>
      </c>
      <c r="F107" s="0" t="n">
        <f aca="false">SQRT(E107)</f>
        <v>1.04791289555065</v>
      </c>
      <c r="G107" s="0" t="n">
        <f aca="false">ROUND(F107*$G$2,0)</f>
        <v>34338</v>
      </c>
      <c r="H107" s="0" t="n">
        <f aca="false">G108-G107</f>
        <v>14</v>
      </c>
    </row>
    <row r="108" customFormat="false" ht="15" hidden="false" customHeight="true" outlineLevel="0" collapsed="false">
      <c r="A108" s="0" t="n">
        <f aca="false">$C$2-C108</f>
        <v>2.6406875</v>
      </c>
      <c r="B108" s="0" t="n">
        <f aca="false">B107+$B$2</f>
        <v>0.8203125</v>
      </c>
      <c r="C108" s="0" t="n">
        <f aca="false">B108*$C$2</f>
        <v>12.0553125</v>
      </c>
      <c r="D108" s="0" t="n">
        <f aca="false">$D$2+C108</f>
        <v>70.0553125</v>
      </c>
      <c r="E108" s="0" t="n">
        <f aca="false">SQRT(D108/$D$2)</f>
        <v>1.09902239081706</v>
      </c>
      <c r="F108" s="0" t="n">
        <f aca="false">SQRT(E108)</f>
        <v>1.04834268768235</v>
      </c>
      <c r="G108" s="0" t="n">
        <f aca="false">ROUND(F108*$G$2,0)</f>
        <v>34352</v>
      </c>
      <c r="H108" s="0" t="n">
        <f aca="false">G109-G108</f>
        <v>14</v>
      </c>
    </row>
    <row r="109" customFormat="false" ht="15" hidden="false" customHeight="true" outlineLevel="0" collapsed="false">
      <c r="A109" s="0" t="n">
        <f aca="false">$C$2-C109</f>
        <v>2.525875</v>
      </c>
      <c r="B109" s="0" t="n">
        <f aca="false">B108+$B$2</f>
        <v>0.828125</v>
      </c>
      <c r="C109" s="0" t="n">
        <f aca="false">B109*$C$2</f>
        <v>12.170125</v>
      </c>
      <c r="D109" s="0" t="n">
        <f aca="false">$D$2+C109</f>
        <v>70.170125</v>
      </c>
      <c r="E109" s="0" t="n">
        <f aca="false">SQRT(D109/$D$2)</f>
        <v>1.09992260699529</v>
      </c>
      <c r="F109" s="0" t="n">
        <f aca="false">SQRT(E109)</f>
        <v>1.04877195185383</v>
      </c>
      <c r="G109" s="0" t="n">
        <f aca="false">ROUND(F109*$G$2,0)</f>
        <v>34366</v>
      </c>
      <c r="H109" s="0" t="n">
        <f aca="false">G110-G109</f>
        <v>14</v>
      </c>
    </row>
    <row r="110" customFormat="false" ht="15" hidden="false" customHeight="true" outlineLevel="0" collapsed="false">
      <c r="A110" s="0" t="n">
        <f aca="false">$C$2-C110</f>
        <v>2.4110625</v>
      </c>
      <c r="B110" s="0" t="n">
        <f aca="false">B109+$B$2</f>
        <v>0.8359375</v>
      </c>
      <c r="C110" s="0" t="n">
        <f aca="false">B110*$C$2</f>
        <v>12.2849375</v>
      </c>
      <c r="D110" s="0" t="n">
        <f aca="false">$D$2+C110</f>
        <v>70.2849375</v>
      </c>
      <c r="E110" s="0" t="n">
        <f aca="false">SQRT(D110/$D$2)</f>
        <v>1.10082208700652</v>
      </c>
      <c r="F110" s="0" t="n">
        <f aca="false">SQRT(E110)</f>
        <v>1.04920068957589</v>
      </c>
      <c r="G110" s="0" t="n">
        <f aca="false">ROUND(F110*$G$2,0)</f>
        <v>34380</v>
      </c>
      <c r="H110" s="0" t="n">
        <f aca="false">G111-G110</f>
        <v>14</v>
      </c>
    </row>
    <row r="111" customFormat="false" ht="15" hidden="false" customHeight="true" outlineLevel="0" collapsed="false">
      <c r="A111" s="0" t="n">
        <f aca="false">$C$2-C111</f>
        <v>2.29625</v>
      </c>
      <c r="B111" s="0" t="n">
        <f aca="false">B110+$B$2</f>
        <v>0.84375</v>
      </c>
      <c r="C111" s="0" t="n">
        <f aca="false">B111*$C$2</f>
        <v>12.39975</v>
      </c>
      <c r="D111" s="0" t="n">
        <f aca="false">$D$2+C111</f>
        <v>70.39975</v>
      </c>
      <c r="E111" s="0" t="n">
        <f aca="false">SQRT(D111/$D$2)</f>
        <v>1.10172083265383</v>
      </c>
      <c r="F111" s="0" t="n">
        <f aca="false">SQRT(E111)</f>
        <v>1.04962890235256</v>
      </c>
      <c r="G111" s="0" t="n">
        <f aca="false">ROUND(F111*$G$2,0)</f>
        <v>34394</v>
      </c>
      <c r="H111" s="0" t="n">
        <f aca="false">G112-G111</f>
        <v>14</v>
      </c>
    </row>
    <row r="112" customFormat="false" ht="15" hidden="false" customHeight="true" outlineLevel="0" collapsed="false">
      <c r="A112" s="0" t="n">
        <f aca="false">$C$2-C112</f>
        <v>2.1814375</v>
      </c>
      <c r="B112" s="0" t="n">
        <f aca="false">B111+$B$2</f>
        <v>0.8515625</v>
      </c>
      <c r="C112" s="0" t="n">
        <f aca="false">B112*$C$2</f>
        <v>12.5145625</v>
      </c>
      <c r="D112" s="0" t="n">
        <f aca="false">$D$2+C112</f>
        <v>70.5145625</v>
      </c>
      <c r="E112" s="0" t="n">
        <f aca="false">SQRT(D112/$D$2)</f>
        <v>1.10261884573297</v>
      </c>
      <c r="F112" s="0" t="n">
        <f aca="false">SQRT(E112)</f>
        <v>1.05005659168112</v>
      </c>
      <c r="G112" s="0" t="n">
        <f aca="false">ROUND(F112*$G$2,0)</f>
        <v>34408</v>
      </c>
      <c r="H112" s="0" t="n">
        <f aca="false">G113-G112</f>
        <v>14</v>
      </c>
    </row>
    <row r="113" customFormat="false" ht="15" hidden="false" customHeight="true" outlineLevel="0" collapsed="false">
      <c r="A113" s="0" t="n">
        <f aca="false">$C$2-C113</f>
        <v>2.066625</v>
      </c>
      <c r="B113" s="0" t="n">
        <f aca="false">B112+$B$2</f>
        <v>0.859375</v>
      </c>
      <c r="C113" s="0" t="n">
        <f aca="false">B113*$C$2</f>
        <v>12.629375</v>
      </c>
      <c r="D113" s="0" t="n">
        <f aca="false">$D$2+C113</f>
        <v>70.629375</v>
      </c>
      <c r="E113" s="0" t="n">
        <f aca="false">SQRT(D113/$D$2)</f>
        <v>1.10351612803238</v>
      </c>
      <c r="F113" s="0" t="n">
        <f aca="false">SQRT(E113)</f>
        <v>1.05048375905217</v>
      </c>
      <c r="G113" s="0" t="n">
        <f aca="false">ROUND(F113*$G$2,0)</f>
        <v>34422</v>
      </c>
      <c r="H113" s="0" t="n">
        <f aca="false">G114-G113</f>
        <v>14</v>
      </c>
    </row>
    <row r="114" customFormat="false" ht="15" hidden="false" customHeight="true" outlineLevel="0" collapsed="false">
      <c r="A114" s="0" t="n">
        <f aca="false">$C$2-C114</f>
        <v>1.9518125</v>
      </c>
      <c r="B114" s="0" t="n">
        <f aca="false">B113+$B$2</f>
        <v>0.8671875</v>
      </c>
      <c r="C114" s="0" t="n">
        <f aca="false">B114*$C$2</f>
        <v>12.7441875</v>
      </c>
      <c r="D114" s="0" t="n">
        <f aca="false">$D$2+C114</f>
        <v>70.7441875</v>
      </c>
      <c r="E114" s="0" t="n">
        <f aca="false">SQRT(D114/$D$2)</f>
        <v>1.10441268133323</v>
      </c>
      <c r="F114" s="0" t="n">
        <f aca="false">SQRT(E114)</f>
        <v>1.05091040594964</v>
      </c>
      <c r="G114" s="0" t="n">
        <f aca="false">ROUND(F114*$G$2,0)</f>
        <v>34436</v>
      </c>
      <c r="H114" s="0" t="n">
        <f aca="false">G115-G114</f>
        <v>14</v>
      </c>
    </row>
    <row r="115" customFormat="false" ht="15" hidden="false" customHeight="true" outlineLevel="0" collapsed="false">
      <c r="A115" s="0" t="n">
        <f aca="false">$C$2-C115</f>
        <v>1.837</v>
      </c>
      <c r="B115" s="0" t="n">
        <f aca="false">B114+$B$2</f>
        <v>0.875</v>
      </c>
      <c r="C115" s="0" t="n">
        <f aca="false">B115*$C$2</f>
        <v>12.859</v>
      </c>
      <c r="D115" s="0" t="n">
        <f aca="false">$D$2+C115</f>
        <v>70.859</v>
      </c>
      <c r="E115" s="0" t="n">
        <f aca="false">SQRT(D115/$D$2)</f>
        <v>1.10530850740946</v>
      </c>
      <c r="F115" s="0" t="n">
        <f aca="false">SQRT(E115)</f>
        <v>1.05133653385082</v>
      </c>
      <c r="G115" s="0" t="n">
        <f aca="false">ROUND(F115*$G$2,0)</f>
        <v>34450</v>
      </c>
      <c r="H115" s="0" t="n">
        <f aca="false">G116-G115</f>
        <v>14</v>
      </c>
    </row>
    <row r="116" customFormat="false" ht="15" hidden="false" customHeight="true" outlineLevel="0" collapsed="false">
      <c r="A116" s="0" t="n">
        <f aca="false">$C$2-C116</f>
        <v>1.7221875</v>
      </c>
      <c r="B116" s="0" t="n">
        <f aca="false">B115+$B$2</f>
        <v>0.8828125</v>
      </c>
      <c r="C116" s="0" t="n">
        <f aca="false">B116*$C$2</f>
        <v>12.9738125</v>
      </c>
      <c r="D116" s="0" t="n">
        <f aca="false">$D$2+C116</f>
        <v>70.9738125</v>
      </c>
      <c r="E116" s="0" t="n">
        <f aca="false">SQRT(D116/$D$2)</f>
        <v>1.10620360802783</v>
      </c>
      <c r="F116" s="0" t="n">
        <f aca="false">SQRT(E116)</f>
        <v>1.05176214422646</v>
      </c>
      <c r="G116" s="0" t="n">
        <f aca="false">ROUND(F116*$G$2,0)</f>
        <v>34464</v>
      </c>
      <c r="H116" s="0" t="n">
        <f aca="false">G117-G116</f>
        <v>14</v>
      </c>
    </row>
    <row r="117" customFormat="false" ht="15" hidden="false" customHeight="true" outlineLevel="0" collapsed="false">
      <c r="A117" s="0" t="n">
        <f aca="false">$C$2-C117</f>
        <v>1.607375</v>
      </c>
      <c r="B117" s="0" t="n">
        <f aca="false">B116+$B$2</f>
        <v>0.890625</v>
      </c>
      <c r="C117" s="0" t="n">
        <f aca="false">B117*$C$2</f>
        <v>13.088625</v>
      </c>
      <c r="D117" s="0" t="n">
        <f aca="false">$D$2+C117</f>
        <v>71.088625</v>
      </c>
      <c r="E117" s="0" t="n">
        <f aca="false">SQRT(D117/$D$2)</f>
        <v>1.10709798494797</v>
      </c>
      <c r="F117" s="0" t="n">
        <f aca="false">SQRT(E117)</f>
        <v>1.05218723854073</v>
      </c>
      <c r="G117" s="0" t="n">
        <f aca="false">ROUND(F117*$G$2,0)</f>
        <v>34478</v>
      </c>
      <c r="H117" s="0" t="n">
        <f aca="false">G118-G117</f>
        <v>14</v>
      </c>
    </row>
    <row r="118" customFormat="false" ht="15" hidden="false" customHeight="true" outlineLevel="0" collapsed="false">
      <c r="A118" s="0" t="n">
        <f aca="false">$C$2-C118</f>
        <v>1.4925625</v>
      </c>
      <c r="B118" s="0" t="n">
        <f aca="false">B117+$B$2</f>
        <v>0.8984375</v>
      </c>
      <c r="C118" s="0" t="n">
        <f aca="false">B118*$C$2</f>
        <v>13.2034375</v>
      </c>
      <c r="D118" s="0" t="n">
        <f aca="false">$D$2+C118</f>
        <v>71.2034375</v>
      </c>
      <c r="E118" s="0" t="n">
        <f aca="false">SQRT(D118/$D$2)</f>
        <v>1.1079916399224</v>
      </c>
      <c r="F118" s="0" t="n">
        <f aca="false">SQRT(E118)</f>
        <v>1.05261181825134</v>
      </c>
      <c r="G118" s="0" t="n">
        <f aca="false">ROUND(F118*$G$2,0)</f>
        <v>34492</v>
      </c>
      <c r="H118" s="0" t="n">
        <f aca="false">G119-G118</f>
        <v>14</v>
      </c>
    </row>
    <row r="119" customFormat="false" ht="15" hidden="false" customHeight="true" outlineLevel="0" collapsed="false">
      <c r="A119" s="0" t="n">
        <f aca="false">$C$2-C119</f>
        <v>1.37775</v>
      </c>
      <c r="B119" s="0" t="n">
        <f aca="false">B118+$B$2</f>
        <v>0.90625</v>
      </c>
      <c r="C119" s="0" t="n">
        <f aca="false">B119*$C$2</f>
        <v>13.31825</v>
      </c>
      <c r="D119" s="0" t="n">
        <f aca="false">$D$2+C119</f>
        <v>71.31825</v>
      </c>
      <c r="E119" s="0" t="n">
        <f aca="false">SQRT(D119/$D$2)</f>
        <v>1.10888457469657</v>
      </c>
      <c r="F119" s="0" t="n">
        <f aca="false">SQRT(E119)</f>
        <v>1.05303588480952</v>
      </c>
      <c r="G119" s="0" t="n">
        <f aca="false">ROUND(F119*$G$2,0)</f>
        <v>34506</v>
      </c>
      <c r="H119" s="0" t="n">
        <f aca="false">G120-G119</f>
        <v>14</v>
      </c>
    </row>
    <row r="120" customFormat="false" ht="15" hidden="false" customHeight="true" outlineLevel="0" collapsed="false">
      <c r="A120" s="0" t="n">
        <f aca="false">$C$2-C120</f>
        <v>1.2629375</v>
      </c>
      <c r="B120" s="0" t="n">
        <f aca="false">B119+$B$2</f>
        <v>0.9140625</v>
      </c>
      <c r="C120" s="0" t="n">
        <f aca="false">B120*$C$2</f>
        <v>13.4330625</v>
      </c>
      <c r="D120" s="0" t="n">
        <f aca="false">$D$2+C120</f>
        <v>71.4330625</v>
      </c>
      <c r="E120" s="0" t="n">
        <f aca="false">SQRT(D120/$D$2)</f>
        <v>1.10977679100893</v>
      </c>
      <c r="F120" s="0" t="n">
        <f aca="false">SQRT(E120)</f>
        <v>1.05345943966008</v>
      </c>
      <c r="G120" s="0" t="n">
        <f aca="false">ROUND(F120*$G$2,0)</f>
        <v>34520</v>
      </c>
      <c r="H120" s="0" t="n">
        <f aca="false">G121-G120</f>
        <v>14</v>
      </c>
    </row>
    <row r="121" customFormat="false" ht="15" hidden="false" customHeight="true" outlineLevel="0" collapsed="false">
      <c r="A121" s="0" t="n">
        <f aca="false">$C$2-C121</f>
        <v>1.148125</v>
      </c>
      <c r="B121" s="0" t="n">
        <f aca="false">B120+$B$2</f>
        <v>0.921875</v>
      </c>
      <c r="C121" s="0" t="n">
        <f aca="false">B121*$C$2</f>
        <v>13.547875</v>
      </c>
      <c r="D121" s="0" t="n">
        <f aca="false">$D$2+C121</f>
        <v>71.547875</v>
      </c>
      <c r="E121" s="0" t="n">
        <f aca="false">SQRT(D121/$D$2)</f>
        <v>1.11066829059091</v>
      </c>
      <c r="F121" s="0" t="n">
        <f aca="false">SQRT(E121)</f>
        <v>1.05388248424144</v>
      </c>
      <c r="G121" s="0" t="n">
        <f aca="false">ROUND(F121*$G$2,0)</f>
        <v>34534</v>
      </c>
      <c r="H121" s="0" t="n">
        <f aca="false">G122-G121</f>
        <v>13</v>
      </c>
    </row>
    <row r="122" customFormat="false" ht="15" hidden="false" customHeight="true" outlineLevel="0" collapsed="false">
      <c r="A122" s="0" t="n">
        <f aca="false">$C$2-C122</f>
        <v>1.0333125</v>
      </c>
      <c r="B122" s="0" t="n">
        <f aca="false">B121+$B$2</f>
        <v>0.9296875</v>
      </c>
      <c r="C122" s="0" t="n">
        <f aca="false">B122*$C$2</f>
        <v>13.6626875</v>
      </c>
      <c r="D122" s="0" t="n">
        <f aca="false">$D$2+C122</f>
        <v>71.6626875</v>
      </c>
      <c r="E122" s="0" t="n">
        <f aca="false">SQRT(D122/$D$2)</f>
        <v>1.11155907516704</v>
      </c>
      <c r="F122" s="0" t="n">
        <f aca="false">SQRT(E122)</f>
        <v>1.0543050199857</v>
      </c>
      <c r="G122" s="0" t="n">
        <f aca="false">ROUND(F122*$G$2,0)</f>
        <v>34547</v>
      </c>
      <c r="H122" s="0" t="n">
        <f aca="false">G123-G122</f>
        <v>14</v>
      </c>
    </row>
    <row r="123" customFormat="false" ht="15" hidden="false" customHeight="true" outlineLevel="0" collapsed="false">
      <c r="A123" s="0" t="n">
        <f aca="false">$C$2-C123</f>
        <v>0.9185</v>
      </c>
      <c r="B123" s="0" t="n">
        <f aca="false">B122+$B$2</f>
        <v>0.9375</v>
      </c>
      <c r="C123" s="0" t="n">
        <f aca="false">B123*$C$2</f>
        <v>13.7775</v>
      </c>
      <c r="D123" s="0" t="n">
        <f aca="false">$D$2+C123</f>
        <v>71.7775</v>
      </c>
      <c r="E123" s="0" t="n">
        <f aca="false">SQRT(D123/$D$2)</f>
        <v>1.11244914645492</v>
      </c>
      <c r="F123" s="0" t="n">
        <f aca="false">SQRT(E123)</f>
        <v>1.05472704831862</v>
      </c>
      <c r="G123" s="0" t="n">
        <f aca="false">ROUND(F123*$G$2,0)</f>
        <v>34561</v>
      </c>
      <c r="H123" s="0" t="n">
        <f aca="false">G124-G123</f>
        <v>14</v>
      </c>
    </row>
    <row r="124" customFormat="false" ht="15" hidden="false" customHeight="true" outlineLevel="0" collapsed="false">
      <c r="A124" s="0" t="n">
        <f aca="false">$C$2-C124</f>
        <v>0.803687500000001</v>
      </c>
      <c r="B124" s="0" t="n">
        <f aca="false">B123+$B$2</f>
        <v>0.9453125</v>
      </c>
      <c r="C124" s="0" t="n">
        <f aca="false">B124*$C$2</f>
        <v>13.8923125</v>
      </c>
      <c r="D124" s="0" t="n">
        <f aca="false">$D$2+C124</f>
        <v>71.8923125</v>
      </c>
      <c r="E124" s="0" t="n">
        <f aca="false">SQRT(D124/$D$2)</f>
        <v>1.11333850616528</v>
      </c>
      <c r="F124" s="0" t="n">
        <f aca="false">SQRT(E124)</f>
        <v>1.05514857065974</v>
      </c>
      <c r="G124" s="0" t="n">
        <f aca="false">ROUND(F124*$G$2,0)</f>
        <v>34575</v>
      </c>
      <c r="H124" s="0" t="n">
        <f aca="false">G125-G124</f>
        <v>14</v>
      </c>
    </row>
    <row r="125" customFormat="false" ht="15" hidden="false" customHeight="true" outlineLevel="0" collapsed="false">
      <c r="A125" s="0" t="n">
        <f aca="false">$C$2-C125</f>
        <v>0.688874999999999</v>
      </c>
      <c r="B125" s="0" t="n">
        <f aca="false">B124+$B$2</f>
        <v>0.953125</v>
      </c>
      <c r="C125" s="0" t="n">
        <f aca="false">B125*$C$2</f>
        <v>14.007125</v>
      </c>
      <c r="D125" s="0" t="n">
        <f aca="false">$D$2+C125</f>
        <v>72.007125</v>
      </c>
      <c r="E125" s="0" t="n">
        <f aca="false">SQRT(D125/$D$2)</f>
        <v>1.11422715600205</v>
      </c>
      <c r="F125" s="0" t="n">
        <f aca="false">SQRT(E125)</f>
        <v>1.05556958842231</v>
      </c>
      <c r="G125" s="0" t="n">
        <f aca="false">ROUND(F125*$G$2,0)</f>
        <v>34589</v>
      </c>
      <c r="H125" s="0" t="n">
        <f aca="false">G126-G125</f>
        <v>14</v>
      </c>
    </row>
    <row r="126" customFormat="false" ht="15" hidden="false" customHeight="true" outlineLevel="0" collapsed="false">
      <c r="A126" s="0" t="n">
        <f aca="false">$C$2-C126</f>
        <v>0.5740625</v>
      </c>
      <c r="B126" s="0" t="n">
        <f aca="false">B125+$B$2</f>
        <v>0.9609375</v>
      </c>
      <c r="C126" s="0" t="n">
        <f aca="false">B126*$C$2</f>
        <v>14.1219375</v>
      </c>
      <c r="D126" s="0" t="n">
        <f aca="false">$D$2+C126</f>
        <v>72.1219375</v>
      </c>
      <c r="E126" s="0" t="n">
        <f aca="false">SQRT(D126/$D$2)</f>
        <v>1.11511509766234</v>
      </c>
      <c r="F126" s="0" t="n">
        <f aca="false">SQRT(E126)</f>
        <v>1.05599010301344</v>
      </c>
      <c r="G126" s="0" t="n">
        <f aca="false">ROUND(F126*$G$2,0)</f>
        <v>34603</v>
      </c>
      <c r="H126" s="0" t="n">
        <f aca="false">G127-G126</f>
        <v>13</v>
      </c>
    </row>
    <row r="127" customFormat="false" ht="15" hidden="false" customHeight="true" outlineLevel="0" collapsed="false">
      <c r="A127" s="0" t="n">
        <f aca="false">$C$2-C127</f>
        <v>0.459250000000001</v>
      </c>
      <c r="B127" s="0" t="n">
        <f aca="false">B126+$B$2</f>
        <v>0.96875</v>
      </c>
      <c r="C127" s="0" t="n">
        <f aca="false">B127*$C$2</f>
        <v>14.23675</v>
      </c>
      <c r="D127" s="0" t="n">
        <f aca="false">$D$2+C127</f>
        <v>72.23675</v>
      </c>
      <c r="E127" s="0" t="n">
        <f aca="false">SQRT(D127/$D$2)</f>
        <v>1.11600233283652</v>
      </c>
      <c r="F127" s="0" t="n">
        <f aca="false">SQRT(E127)</f>
        <v>1.05641011583405</v>
      </c>
      <c r="G127" s="0" t="n">
        <f aca="false">ROUND(F127*$G$2,0)</f>
        <v>34616</v>
      </c>
      <c r="H127" s="0" t="n">
        <f aca="false">G128-G127</f>
        <v>14</v>
      </c>
    </row>
    <row r="128" customFormat="false" ht="15" hidden="false" customHeight="true" outlineLevel="0" collapsed="false">
      <c r="A128" s="0" t="n">
        <f aca="false">$C$2-C128</f>
        <v>0.3444375</v>
      </c>
      <c r="B128" s="0" t="n">
        <f aca="false">B127+$B$2</f>
        <v>0.9765625</v>
      </c>
      <c r="C128" s="0" t="n">
        <f aca="false">B128*$C$2</f>
        <v>14.3515625</v>
      </c>
      <c r="D128" s="0" t="n">
        <f aca="false">$D$2+C128</f>
        <v>72.3515625</v>
      </c>
      <c r="E128" s="0" t="n">
        <f aca="false">SQRT(D128/$D$2)</f>
        <v>1.11688886320825</v>
      </c>
      <c r="F128" s="0" t="n">
        <f aca="false">SQRT(E128)</f>
        <v>1.05682962827896</v>
      </c>
      <c r="G128" s="0" t="n">
        <f aca="false">ROUND(F128*$G$2,0)</f>
        <v>34630</v>
      </c>
      <c r="H128" s="0" t="n">
        <f aca="false">G129-G128</f>
        <v>14</v>
      </c>
    </row>
    <row r="129" customFormat="false" ht="15" hidden="false" customHeight="true" outlineLevel="0" collapsed="false">
      <c r="A129" s="0" t="n">
        <f aca="false">$C$2-C129</f>
        <v>0.229625</v>
      </c>
      <c r="B129" s="0" t="n">
        <f aca="false">B128+$B$2</f>
        <v>0.984375</v>
      </c>
      <c r="C129" s="0" t="n">
        <f aca="false">B129*$C$2</f>
        <v>14.466375</v>
      </c>
      <c r="D129" s="0" t="n">
        <f aca="false">$D$2+C129</f>
        <v>72.466375</v>
      </c>
      <c r="E129" s="0" t="n">
        <f aca="false">SQRT(D129/$D$2)</f>
        <v>1.11777469045452</v>
      </c>
      <c r="F129" s="0" t="n">
        <f aca="false">SQRT(E129)</f>
        <v>1.0572486417369</v>
      </c>
      <c r="G129" s="0" t="n">
        <f aca="false">ROUND(F129*$G$2,0)</f>
        <v>34644</v>
      </c>
      <c r="H129" s="0" t="n">
        <f aca="false">G130-G129</f>
        <v>14</v>
      </c>
    </row>
    <row r="130" customFormat="false" ht="15" hidden="false" customHeight="true" outlineLevel="0" collapsed="false">
      <c r="A130" s="0" t="n">
        <f aca="false">$C$2-C130</f>
        <v>0.114812499999999</v>
      </c>
      <c r="B130" s="0" t="n">
        <f aca="false">B129+$B$2</f>
        <v>0.9921875</v>
      </c>
      <c r="C130" s="0" t="n">
        <f aca="false">B130*$C$2</f>
        <v>14.5811875</v>
      </c>
      <c r="D130" s="0" t="n">
        <f aca="false">$D$2+C130</f>
        <v>72.5811875</v>
      </c>
      <c r="E130" s="0" t="n">
        <f aca="false">SQRT(D130/$D$2)</f>
        <v>1.11865981624565</v>
      </c>
      <c r="F130" s="0" t="n">
        <f aca="false">SQRT(E130)</f>
        <v>1.05766715759054</v>
      </c>
      <c r="G130" s="0" t="n">
        <f aca="false">ROUND(F130*$G$2,0)</f>
        <v>34658</v>
      </c>
      <c r="H130" s="0" t="n">
        <f aca="false">G131-G130</f>
        <v>13</v>
      </c>
    </row>
    <row r="131" customFormat="false" ht="15" hidden="false" customHeight="true" outlineLevel="0" collapsed="false">
      <c r="A131" s="0" t="n">
        <f aca="false">$C$2-C131</f>
        <v>0</v>
      </c>
      <c r="B131" s="0" t="n">
        <f aca="false">B130+$B$2</f>
        <v>1</v>
      </c>
      <c r="C131" s="0" t="n">
        <f aca="false">B131*$C$2</f>
        <v>14.696</v>
      </c>
      <c r="D131" s="0" t="n">
        <f aca="false">$D$2+C131</f>
        <v>72.696</v>
      </c>
      <c r="E131" s="0" t="n">
        <f aca="false">SQRT(D131/$D$2)</f>
        <v>1.1195442422454</v>
      </c>
      <c r="F131" s="0" t="n">
        <f aca="false">SQRT(E131)</f>
        <v>1.05808517721656</v>
      </c>
      <c r="G131" s="0" t="n">
        <f aca="false">ROUND(F131*$G$2,0)</f>
        <v>34671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R23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M23" activeCellId="0" sqref="M23"/>
    </sheetView>
  </sheetViews>
  <sheetFormatPr defaultColWidth="8.66796875" defaultRowHeight="12.8" zeroHeight="false" outlineLevelRow="0" outlineLevelCol="0"/>
  <cols>
    <col collapsed="false" customWidth="true" hidden="false" outlineLevel="0" max="3" min="3" style="0" width="11.14"/>
    <col collapsed="false" customWidth="true" hidden="false" outlineLevel="0" max="4" min="4" style="10" width="18.96"/>
    <col collapsed="false" customWidth="true" hidden="false" outlineLevel="0" max="5" min="5" style="0" width="12.32"/>
    <col collapsed="false" customWidth="true" hidden="false" outlineLevel="0" max="7" min="7" style="0" width="11.14"/>
    <col collapsed="false" customWidth="false" hidden="false" outlineLevel="0" max="1024" min="65" style="4" width="8.66"/>
  </cols>
  <sheetData>
    <row r="1" customFormat="false" ht="15" hidden="false" customHeight="true" outlineLevel="0" collapsed="false">
      <c r="D1" s="0"/>
    </row>
    <row r="2" customFormat="false" ht="15" hidden="false" customHeight="true" outlineLevel="0" collapsed="false">
      <c r="D2" s="0"/>
    </row>
    <row r="3" customFormat="false" ht="15" hidden="false" customHeight="true" outlineLevel="0" collapsed="false">
      <c r="D3" s="0"/>
    </row>
    <row r="4" customFormat="false" ht="15" hidden="false" customHeight="true" outlineLevel="0" collapsed="false">
      <c r="D4" s="0"/>
      <c r="P4" s="0" t="n">
        <v>1000</v>
      </c>
      <c r="Q4" s="0" t="s">
        <v>69</v>
      </c>
      <c r="R4" s="0" t="s">
        <v>70</v>
      </c>
    </row>
    <row r="5" customFormat="false" ht="15" hidden="false" customHeight="true" outlineLevel="0" collapsed="false">
      <c r="C5" s="0" t="n">
        <v>3600000000</v>
      </c>
      <c r="D5" s="10" t="n">
        <f aca="false">C5*1000</f>
        <v>3600000000000</v>
      </c>
      <c r="E5" s="0" t="n">
        <f aca="false">INT(D5/256)</f>
        <v>14062500000</v>
      </c>
      <c r="F5" s="0" t="n">
        <f aca="false">INT(E5/256)</f>
        <v>54931640</v>
      </c>
      <c r="G5" s="0" t="n">
        <f aca="false">INT(F5/256)</f>
        <v>214576</v>
      </c>
      <c r="H5" s="0" t="n">
        <f aca="false">INT(G5/256)</f>
        <v>838</v>
      </c>
      <c r="I5" s="0" t="n">
        <f aca="false">INT(H5/256)</f>
        <v>3</v>
      </c>
      <c r="J5" s="0" t="n">
        <f aca="false">INT(I5/256)</f>
        <v>0</v>
      </c>
      <c r="M5" s="0" t="n">
        <v>16000000</v>
      </c>
      <c r="N5" s="0" t="s">
        <v>71</v>
      </c>
      <c r="P5" s="0" t="n">
        <v>3600</v>
      </c>
      <c r="Q5" s="0" t="s">
        <v>72</v>
      </c>
      <c r="R5" s="0" t="s">
        <v>73</v>
      </c>
    </row>
    <row r="6" customFormat="false" ht="15" hidden="false" customHeight="true" outlineLevel="0" collapsed="false">
      <c r="D6" s="0"/>
      <c r="E6" s="0" t="n">
        <f aca="false">(D5-E5*256)</f>
        <v>0</v>
      </c>
      <c r="F6" s="0" t="n">
        <f aca="false">(E5-F5*256)</f>
        <v>160</v>
      </c>
      <c r="G6" s="0" t="n">
        <f aca="false">(F5-G5*256)</f>
        <v>184</v>
      </c>
      <c r="H6" s="0" t="n">
        <f aca="false">(G5-H5*256)</f>
        <v>48</v>
      </c>
      <c r="I6" s="0" t="n">
        <f aca="false">(H5-I5*256)</f>
        <v>70</v>
      </c>
      <c r="J6" s="0" t="n">
        <f aca="false">(I5-J5*256)</f>
        <v>3</v>
      </c>
      <c r="M6" s="0" t="n">
        <v>1</v>
      </c>
      <c r="P6" s="0" t="n">
        <v>10000</v>
      </c>
      <c r="Q6" s="0" t="s">
        <v>74</v>
      </c>
      <c r="R6" s="0" t="s">
        <v>75</v>
      </c>
    </row>
    <row r="7" customFormat="false" ht="15" hidden="false" customHeight="true" outlineLevel="0" collapsed="false">
      <c r="D7" s="0"/>
      <c r="E7" s="0" t="n">
        <f aca="false">F7*256+E6</f>
        <v>817405952</v>
      </c>
      <c r="F7" s="0" t="n">
        <f aca="false">G7*256+F6</f>
        <v>3192992</v>
      </c>
      <c r="G7" s="0" t="n">
        <f aca="false">H7*256+G6</f>
        <v>12472</v>
      </c>
      <c r="H7" s="0" t="n">
        <f aca="false">H6</f>
        <v>48</v>
      </c>
      <c r="I7" s="0" t="n">
        <f aca="false">J7*256+I6</f>
        <v>838</v>
      </c>
      <c r="J7" s="0" t="n">
        <f aca="false">K7*256+J6</f>
        <v>3</v>
      </c>
      <c r="K7" s="0" t="n">
        <f aca="false">L7*256+K6</f>
        <v>0</v>
      </c>
      <c r="L7" s="0" t="n">
        <f aca="false">L6</f>
        <v>0</v>
      </c>
      <c r="M7" s="0" t="n">
        <v>256</v>
      </c>
      <c r="N7" s="0" t="s">
        <v>76</v>
      </c>
      <c r="P7" s="0" t="n">
        <v>60</v>
      </c>
      <c r="Q7" s="0" t="s">
        <v>77</v>
      </c>
      <c r="R7" s="0" t="s">
        <v>78</v>
      </c>
    </row>
    <row r="8" customFormat="false" ht="15" hidden="false" customHeight="true" outlineLevel="0" collapsed="false">
      <c r="D8" s="0"/>
      <c r="M8" s="0" t="n">
        <v>64</v>
      </c>
      <c r="P8" s="0" t="n">
        <v>2</v>
      </c>
      <c r="Q8" s="0" t="s">
        <v>79</v>
      </c>
      <c r="R8" s="0" t="s">
        <v>80</v>
      </c>
    </row>
    <row r="9" customFormat="false" ht="15" hidden="false" customHeight="true" outlineLevel="0" collapsed="false">
      <c r="D9" s="10" t="n">
        <v>1000000</v>
      </c>
      <c r="E9" s="0" t="n">
        <f aca="false">D10/D9</f>
        <v>1.609344</v>
      </c>
      <c r="G9" s="0" t="n">
        <v>1000000000</v>
      </c>
      <c r="H9" s="0" t="n">
        <f aca="false">G10/G9</f>
        <v>3.785411784</v>
      </c>
    </row>
    <row r="10" customFormat="false" ht="15" hidden="false" customHeight="true" outlineLevel="0" collapsed="false">
      <c r="B10" s="0" t="n">
        <v>231</v>
      </c>
      <c r="C10" s="0" t="n">
        <f aca="false">B10*B15*B15*B15</f>
        <v>3785411.784</v>
      </c>
      <c r="D10" s="10" t="n">
        <v>1609344</v>
      </c>
      <c r="G10" s="0" t="n">
        <v>3785411784</v>
      </c>
      <c r="P10" s="0" t="n">
        <f aca="false">K16*P6</f>
        <v>1000000</v>
      </c>
      <c r="Q10" s="0" t="s">
        <v>81</v>
      </c>
    </row>
    <row r="11" customFormat="false" ht="15" hidden="false" customHeight="true" outlineLevel="0" collapsed="false">
      <c r="M11" s="0" t="n">
        <f aca="false">M5/(M6*M7*M8)</f>
        <v>976.5625</v>
      </c>
      <c r="N11" s="0" t="s">
        <v>82</v>
      </c>
      <c r="P11" s="0" t="n">
        <f aca="false">P4</f>
        <v>1000</v>
      </c>
      <c r="Q11" s="0" t="s">
        <v>69</v>
      </c>
    </row>
    <row r="12" customFormat="false" ht="15" hidden="false" customHeight="true" outlineLevel="0" collapsed="false">
      <c r="E12" s="0" t="n">
        <v>25</v>
      </c>
      <c r="F12" s="0" t="s">
        <v>83</v>
      </c>
      <c r="G12" s="0" t="n">
        <f aca="false">G14*100/G13</f>
        <v>9.4625</v>
      </c>
      <c r="M12" s="0" t="n">
        <f aca="false">1/M11</f>
        <v>0.001024</v>
      </c>
      <c r="N12" s="0" t="s">
        <v>84</v>
      </c>
      <c r="P12" s="0" t="n">
        <f aca="false">P11*P5</f>
        <v>3600000</v>
      </c>
      <c r="Q12" s="0" t="s">
        <v>85</v>
      </c>
    </row>
    <row r="13" customFormat="false" ht="15" hidden="false" customHeight="true" outlineLevel="0" collapsed="false">
      <c r="E13" s="0" t="n">
        <v>60</v>
      </c>
      <c r="F13" s="0" t="s">
        <v>86</v>
      </c>
      <c r="G13" s="0" t="n">
        <f aca="false">E13*1.6</f>
        <v>96</v>
      </c>
      <c r="H13" s="0" t="s">
        <v>87</v>
      </c>
      <c r="P13" s="0" t="n">
        <f aca="false">P12/P10</f>
        <v>3.6</v>
      </c>
      <c r="Q13" s="0" t="s">
        <v>88</v>
      </c>
    </row>
    <row r="14" customFormat="false" ht="15" hidden="false" customHeight="true" outlineLevel="0" collapsed="false">
      <c r="E14" s="0" t="n">
        <f aca="false">E13/E12</f>
        <v>2.4</v>
      </c>
      <c r="F14" s="0" t="s">
        <v>89</v>
      </c>
      <c r="G14" s="0" t="n">
        <f aca="false">E14*3.785</f>
        <v>9.084</v>
      </c>
      <c r="H14" s="0" t="s">
        <v>90</v>
      </c>
      <c r="M14" s="0" t="n">
        <f aca="false">M5/M8</f>
        <v>250000</v>
      </c>
      <c r="N14" s="0" t="s">
        <v>91</v>
      </c>
      <c r="P14" s="0" t="n">
        <f aca="false">P13*M11</f>
        <v>3515.625</v>
      </c>
      <c r="Q14" s="0" t="s">
        <v>92</v>
      </c>
    </row>
    <row r="15" customFormat="false" ht="15" hidden="false" customHeight="true" outlineLevel="0" collapsed="false">
      <c r="B15" s="0" t="n">
        <v>25.4</v>
      </c>
      <c r="C15" s="0" t="n">
        <f aca="false">B15*63360</f>
        <v>1609344</v>
      </c>
    </row>
    <row r="16" customFormat="false" ht="13.8" hidden="false" customHeight="false" outlineLevel="0" collapsed="false">
      <c r="K16" s="0" t="n">
        <v>100</v>
      </c>
      <c r="L16" s="0" t="s">
        <v>93</v>
      </c>
    </row>
    <row r="17" customFormat="false" ht="12.8" hidden="false" customHeight="false" outlineLevel="0" collapsed="false">
      <c r="K17" s="0" t="n">
        <v>100</v>
      </c>
      <c r="L17" s="0" t="s">
        <v>94</v>
      </c>
      <c r="M17" s="0" t="n">
        <f aca="false">60/K17</f>
        <v>0.6</v>
      </c>
      <c r="N17" s="0" t="s">
        <v>95</v>
      </c>
    </row>
    <row r="18" customFormat="false" ht="13.8" hidden="false" customHeight="false" outlineLevel="0" collapsed="false">
      <c r="M18" s="0" t="n">
        <f aca="false">M17*P8</f>
        <v>1.2</v>
      </c>
      <c r="N18" s="0" t="s">
        <v>96</v>
      </c>
      <c r="P18" s="0" t="n">
        <f aca="false">P8*M14</f>
        <v>500000</v>
      </c>
      <c r="Q18" s="0" t="s">
        <v>97</v>
      </c>
    </row>
    <row r="19" customFormat="false" ht="12.8" hidden="false" customHeight="false" outlineLevel="0" collapsed="false">
      <c r="M19" s="0" t="n">
        <f aca="false">M18/M12</f>
        <v>1171.875</v>
      </c>
      <c r="P19" s="0" t="n">
        <f aca="false">P18*P7</f>
        <v>30000000</v>
      </c>
      <c r="Q19" s="0" t="s">
        <v>98</v>
      </c>
    </row>
    <row r="20" customFormat="false" ht="12.8" hidden="false" customHeight="false" outlineLevel="0" collapsed="false">
      <c r="P20" s="0" t="n">
        <f aca="false">P19/K17</f>
        <v>300000</v>
      </c>
      <c r="Q20" s="0" t="s">
        <v>99</v>
      </c>
    </row>
    <row r="21" customFormat="false" ht="13.8" hidden="false" customHeight="false" outlineLevel="0" collapsed="false">
      <c r="P21" s="0" t="n">
        <f aca="false">P20+128</f>
        <v>300128</v>
      </c>
      <c r="Q21" s="0" t="s">
        <v>100</v>
      </c>
    </row>
    <row r="22" customFormat="false" ht="13.8" hidden="false" customHeight="false" outlineLevel="0" collapsed="false">
      <c r="M22" s="0" t="n">
        <v>15</v>
      </c>
      <c r="N22" s="0" t="n">
        <f aca="false">M11*M22</f>
        <v>14648.4375</v>
      </c>
      <c r="P22" s="0" t="n">
        <f aca="false">P21/M7</f>
        <v>1172.375</v>
      </c>
      <c r="Q22" s="0" t="s">
        <v>101</v>
      </c>
    </row>
    <row r="23" customFormat="false" ht="12.8" hidden="false" customHeight="false" outlineLevel="0" collapsed="false">
      <c r="M23" s="0" t="n">
        <v>2</v>
      </c>
      <c r="N23" s="0" t="n">
        <f aca="false">M11*M23</f>
        <v>1953.125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8.66796875" defaultRowHeight="12.8" zeroHeight="false" outlineLevelRow="0" outlineLevelCol="0"/>
  <cols>
    <col collapsed="false" customWidth="true" hidden="false" outlineLevel="0" max="5" min="4" style="0" width="10.29"/>
    <col collapsed="false" customWidth="true" hidden="false" outlineLevel="0" max="8" min="8" style="0" width="13.29"/>
    <col collapsed="false" customWidth="false" hidden="false" outlineLevel="0" max="1024" min="65" style="4" width="8.66"/>
  </cols>
  <sheetData>
    <row r="1" customFormat="false" ht="15" hidden="false" customHeight="true" outlineLevel="0" collapsed="false"/>
    <row r="2" customFormat="false" ht="15" hidden="false" customHeight="true" outlineLevel="0" collapsed="false">
      <c r="E2" s="0" t="n">
        <v>1024</v>
      </c>
      <c r="F2" s="0" t="n">
        <f aca="false">E2*E2</f>
        <v>1048576</v>
      </c>
    </row>
    <row r="3" customFormat="false" ht="15" hidden="false" customHeight="true" outlineLevel="0" collapsed="false">
      <c r="B3" s="0" t="n">
        <v>14</v>
      </c>
      <c r="C3" s="0" t="n">
        <f aca="false">(58+B3)/58</f>
        <v>1.24137931034483</v>
      </c>
      <c r="D3" s="0" t="n">
        <f aca="false">C3*F2</f>
        <v>1301680.55172414</v>
      </c>
      <c r="E3" s="0" t="s">
        <v>102</v>
      </c>
      <c r="F3" s="0" t="s">
        <v>103</v>
      </c>
      <c r="G3" s="0" t="s">
        <v>104</v>
      </c>
      <c r="H3" s="0" t="s">
        <v>105</v>
      </c>
    </row>
    <row r="4" customFormat="false" ht="15" hidden="false" customHeight="true" outlineLevel="0" collapsed="false">
      <c r="E4" s="0" t="n">
        <f aca="false">D3</f>
        <v>1301680.55172414</v>
      </c>
      <c r="F4" s="0" t="n">
        <v>0</v>
      </c>
      <c r="G4" s="0" t="n">
        <f aca="false">(E4+F4)/2</f>
        <v>650840.275862069</v>
      </c>
      <c r="H4" s="0" t="n">
        <f aca="false">G4*G4</f>
        <v>423593064684.214</v>
      </c>
      <c r="I4" s="0" t="n">
        <f aca="false">H4&gt;2^32</f>
        <v>1</v>
      </c>
      <c r="J4" s="0" t="n">
        <f aca="false">H4&gt;2^64</f>
        <v>0</v>
      </c>
      <c r="K4" s="0" t="n">
        <f aca="false">((F4&lt;(E4-1))*(H4&lt;&gt;$D$3))</f>
        <v>1</v>
      </c>
    </row>
    <row r="5" customFormat="false" ht="15" hidden="false" customHeight="true" outlineLevel="0" collapsed="false">
      <c r="E5" s="0" t="n">
        <f aca="false">IF(H4&gt;=$D$3,G4,E4)</f>
        <v>650840.275862069</v>
      </c>
      <c r="F5" s="0" t="n">
        <f aca="false">IF(H4&lt;$D$3,G4,F4)</f>
        <v>0</v>
      </c>
      <c r="G5" s="0" t="n">
        <f aca="false">(E5+F5)/2</f>
        <v>325420.137931034</v>
      </c>
      <c r="H5" s="0" t="n">
        <f aca="false">G5*G5</f>
        <v>105898266171.054</v>
      </c>
      <c r="I5" s="0" t="n">
        <f aca="false">H5&gt;2^32</f>
        <v>1</v>
      </c>
      <c r="J5" s="0" t="n">
        <f aca="false">H5&gt;2^64</f>
        <v>0</v>
      </c>
      <c r="K5" s="0" t="n">
        <f aca="false">((F5&lt;(E5-1))*(H5&gt;$D$3))</f>
        <v>1</v>
      </c>
    </row>
    <row r="6" customFormat="false" ht="15" hidden="false" customHeight="true" outlineLevel="0" collapsed="false">
      <c r="E6" s="0" t="n">
        <f aca="false">IF(H5&gt;=$D$3,G5,E5)</f>
        <v>325420.137931034</v>
      </c>
      <c r="F6" s="0" t="n">
        <f aca="false">IF(H5&lt;$D$3,G5,F5)</f>
        <v>0</v>
      </c>
      <c r="G6" s="0" t="n">
        <f aca="false">(E6+F6)/2</f>
        <v>162710.068965517</v>
      </c>
      <c r="H6" s="0" t="n">
        <f aca="false">G6*G6</f>
        <v>26474566542.7634</v>
      </c>
      <c r="I6" s="0" t="n">
        <f aca="false">H6&gt;2^32</f>
        <v>1</v>
      </c>
      <c r="J6" s="0" t="n">
        <f aca="false">H6&gt;2^64</f>
        <v>0</v>
      </c>
      <c r="K6" s="0" t="n">
        <f aca="false">((F6&lt;(E6-1))*(H6&gt;$D$3))</f>
        <v>1</v>
      </c>
    </row>
    <row r="7" customFormat="false" ht="15" hidden="false" customHeight="true" outlineLevel="0" collapsed="false">
      <c r="E7" s="0" t="n">
        <f aca="false">IF(H6&gt;=$D$3,G6,E6)</f>
        <v>162710.068965517</v>
      </c>
      <c r="F7" s="0" t="n">
        <f aca="false">IF(H6&lt;$D$3,G6,F6)</f>
        <v>0</v>
      </c>
      <c r="G7" s="0" t="n">
        <f aca="false">(E7+F7)/2</f>
        <v>81355.0344827586</v>
      </c>
      <c r="H7" s="0" t="n">
        <f aca="false">G7*G7</f>
        <v>6618641635.69084</v>
      </c>
      <c r="I7" s="0" t="n">
        <f aca="false">H7&gt;2^32</f>
        <v>1</v>
      </c>
      <c r="J7" s="0" t="n">
        <f aca="false">H7&gt;2^64</f>
        <v>0</v>
      </c>
      <c r="K7" s="0" t="n">
        <f aca="false">((F7&lt;(E7-1))*(H7&gt;$D$3))</f>
        <v>1</v>
      </c>
    </row>
    <row r="8" customFormat="false" ht="15" hidden="false" customHeight="true" outlineLevel="0" collapsed="false">
      <c r="E8" s="0" t="n">
        <f aca="false">IF(H7&gt;=$D$3,G7,E7)</f>
        <v>81355.0344827586</v>
      </c>
      <c r="F8" s="0" t="n">
        <f aca="false">IF(H7&lt;$D$3,G7,F7)</f>
        <v>0</v>
      </c>
      <c r="G8" s="0" t="n">
        <f aca="false">(E8+F8)/2</f>
        <v>40677.5172413793</v>
      </c>
      <c r="H8" s="0" t="n">
        <f aca="false">G8*G8</f>
        <v>1654660408.92271</v>
      </c>
      <c r="I8" s="0" t="n">
        <f aca="false">H8&gt;2^32</f>
        <v>0</v>
      </c>
      <c r="J8" s="0" t="n">
        <f aca="false">H8&gt;2^64</f>
        <v>0</v>
      </c>
      <c r="K8" s="0" t="n">
        <f aca="false">((F8&lt;(E8-1))*(H8&gt;$D$3))</f>
        <v>1</v>
      </c>
    </row>
    <row r="9" customFormat="false" ht="15" hidden="false" customHeight="true" outlineLevel="0" collapsed="false">
      <c r="E9" s="0" t="n">
        <f aca="false">IF(H8&gt;=$D$3,G8,E8)</f>
        <v>40677.5172413793</v>
      </c>
      <c r="F9" s="0" t="n">
        <f aca="false">IF(H8&lt;$D$3,G8,F8)</f>
        <v>0</v>
      </c>
      <c r="G9" s="0" t="n">
        <f aca="false">(E9+F9)/2</f>
        <v>20338.7586206897</v>
      </c>
      <c r="H9" s="0" t="n">
        <f aca="false">G9*G9</f>
        <v>413665102.230678</v>
      </c>
      <c r="I9" s="0" t="n">
        <f aca="false">H9&gt;2^32</f>
        <v>0</v>
      </c>
      <c r="J9" s="0" t="n">
        <f aca="false">H9&gt;2^64</f>
        <v>0</v>
      </c>
      <c r="K9" s="0" t="n">
        <f aca="false">((F9&lt;(E9-1))*(H9&gt;$D$3))</f>
        <v>1</v>
      </c>
    </row>
    <row r="10" customFormat="false" ht="15" hidden="false" customHeight="true" outlineLevel="0" collapsed="false">
      <c r="E10" s="0" t="n">
        <f aca="false">IF(H9&gt;=$D$3,G9,E9)</f>
        <v>20338.7586206897</v>
      </c>
      <c r="F10" s="0" t="n">
        <f aca="false">IF(H9&lt;$D$3,G9,F9)</f>
        <v>0</v>
      </c>
      <c r="G10" s="0" t="n">
        <f aca="false">(E10+F10)/2</f>
        <v>10169.3793103448</v>
      </c>
      <c r="H10" s="0" t="n">
        <f aca="false">G10*G10</f>
        <v>103416275.557669</v>
      </c>
      <c r="I10" s="0" t="n">
        <f aca="false">H10&gt;2^32</f>
        <v>0</v>
      </c>
      <c r="J10" s="0" t="n">
        <f aca="false">H10&gt;2^64</f>
        <v>0</v>
      </c>
      <c r="K10" s="0" t="n">
        <f aca="false">((F10&lt;(E10-1))*(H10&gt;$D$3))</f>
        <v>1</v>
      </c>
    </row>
    <row r="11" customFormat="false" ht="15" hidden="false" customHeight="true" outlineLevel="0" collapsed="false">
      <c r="E11" s="0" t="n">
        <f aca="false">IF(H10&gt;=$D$3,G10,E10)</f>
        <v>10169.3793103448</v>
      </c>
      <c r="F11" s="0" t="n">
        <f aca="false">IF(H10&lt;$D$3,G10,F10)</f>
        <v>0</v>
      </c>
      <c r="G11" s="0" t="n">
        <f aca="false">(E11+F11)/2</f>
        <v>5084.68965517241</v>
      </c>
      <c r="H11" s="0" t="n">
        <f aca="false">G11*G11</f>
        <v>25854068.8894174</v>
      </c>
      <c r="I11" s="0" t="n">
        <f aca="false">H11&gt;2^32</f>
        <v>0</v>
      </c>
      <c r="J11" s="0" t="n">
        <f aca="false">H11&gt;2^64</f>
        <v>0</v>
      </c>
      <c r="K11" s="0" t="n">
        <f aca="false">((F11&lt;(E11-1))*(H11&gt;$D$3))</f>
        <v>1</v>
      </c>
    </row>
    <row r="12" customFormat="false" ht="15" hidden="false" customHeight="true" outlineLevel="0" collapsed="false">
      <c r="E12" s="0" t="n">
        <f aca="false">IF(H11&gt;=$D$3,G11,E11)</f>
        <v>5084.68965517241</v>
      </c>
      <c r="F12" s="0" t="n">
        <f aca="false">IF(H11&lt;$D$3,G11,F11)</f>
        <v>0</v>
      </c>
      <c r="G12" s="0" t="n">
        <f aca="false">(E12+F12)/2</f>
        <v>2542.34482758621</v>
      </c>
      <c r="H12" s="0" t="n">
        <f aca="false">G12*G12</f>
        <v>6463517.22235434</v>
      </c>
      <c r="I12" s="0" t="n">
        <f aca="false">H12&gt;2^32</f>
        <v>0</v>
      </c>
      <c r="J12" s="0" t="n">
        <f aca="false">H12&gt;2^64</f>
        <v>0</v>
      </c>
      <c r="K12" s="0" t="n">
        <f aca="false">((F12&lt;(E12-1))*(H12&gt;$D$3))</f>
        <v>1</v>
      </c>
    </row>
    <row r="13" customFormat="false" ht="15" hidden="false" customHeight="true" outlineLevel="0" collapsed="false">
      <c r="E13" s="0" t="n">
        <f aca="false">IF(H12&gt;=$D$3,G12,E12)</f>
        <v>2542.34482758621</v>
      </c>
      <c r="F13" s="0" t="n">
        <f aca="false">IF(H12&lt;$D$3,G12,F12)</f>
        <v>0</v>
      </c>
      <c r="G13" s="0" t="n">
        <f aca="false">(E13+F13)/2</f>
        <v>1271.1724137931</v>
      </c>
      <c r="H13" s="0" t="n">
        <f aca="false">G13*G13</f>
        <v>1615879.30558859</v>
      </c>
      <c r="I13" s="0" t="n">
        <f aca="false">H13&gt;2^32</f>
        <v>0</v>
      </c>
      <c r="J13" s="0" t="n">
        <f aca="false">H13&gt;2^64</f>
        <v>0</v>
      </c>
      <c r="K13" s="0" t="n">
        <f aca="false">((F13&lt;(E13-1))*(H13&gt;$D$3))</f>
        <v>1</v>
      </c>
    </row>
    <row r="14" customFormat="false" ht="15" hidden="false" customHeight="true" outlineLevel="0" collapsed="false">
      <c r="E14" s="0" t="n">
        <f aca="false">IF(H13&gt;=$D$3,G13,E13)</f>
        <v>1271.1724137931</v>
      </c>
      <c r="F14" s="0" t="n">
        <f aca="false">IF(H13&lt;$D$3,G13,F13)</f>
        <v>0</v>
      </c>
      <c r="G14" s="0" t="n">
        <f aca="false">(E14+F14)/2</f>
        <v>635.586206896552</v>
      </c>
      <c r="H14" s="0" t="n">
        <f aca="false">G14*G14</f>
        <v>403969.826397146</v>
      </c>
      <c r="I14" s="0" t="n">
        <f aca="false">H14&gt;2^32</f>
        <v>0</v>
      </c>
      <c r="J14" s="0" t="n">
        <f aca="false">H14&gt;2^64</f>
        <v>0</v>
      </c>
      <c r="K14" s="0" t="n">
        <f aca="false">((F14&lt;(E14-1))*(H14&gt;$D$3))</f>
        <v>0</v>
      </c>
    </row>
    <row r="15" customFormat="false" ht="15" hidden="false" customHeight="true" outlineLevel="0" collapsed="false">
      <c r="E15" s="0" t="n">
        <f aca="false">IF(H14&gt;=$D$3,G14,E14)</f>
        <v>1271.1724137931</v>
      </c>
      <c r="F15" s="0" t="n">
        <f aca="false">IF(H14&lt;$D$3,G14,F14)</f>
        <v>635.586206896552</v>
      </c>
      <c r="G15" s="0" t="n">
        <f aca="false">(E15+F15)/2</f>
        <v>953.379310344828</v>
      </c>
      <c r="H15" s="0" t="n">
        <f aca="false">G15*G15</f>
        <v>908932.109393579</v>
      </c>
      <c r="I15" s="0" t="n">
        <f aca="false">H15&gt;2^32</f>
        <v>0</v>
      </c>
      <c r="J15" s="0" t="n">
        <f aca="false">H15&gt;2^64</f>
        <v>0</v>
      </c>
      <c r="K15" s="0" t="n">
        <f aca="false">((F15&lt;(E15-1))*(H15&gt;$D$3))</f>
        <v>0</v>
      </c>
    </row>
    <row r="16" customFormat="false" ht="15" hidden="false" customHeight="true" outlineLevel="0" collapsed="false">
      <c r="E16" s="0" t="n">
        <f aca="false">IF(H15&gt;=$D$3,G15,E15)</f>
        <v>1271.1724137931</v>
      </c>
      <c r="F16" s="0" t="n">
        <f aca="false">IF(H15&lt;$D$3,G15,F15)</f>
        <v>953.379310344828</v>
      </c>
      <c r="G16" s="0" t="n">
        <f aca="false">(E16+F16)/2</f>
        <v>1112.27586206897</v>
      </c>
      <c r="H16" s="0" t="n">
        <f aca="false">G16*G16</f>
        <v>1237157.59334126</v>
      </c>
      <c r="I16" s="0" t="n">
        <f aca="false">H16&gt;2^32</f>
        <v>0</v>
      </c>
      <c r="J16" s="0" t="n">
        <f aca="false">H16&gt;2^64</f>
        <v>0</v>
      </c>
      <c r="K16" s="0" t="n">
        <f aca="false">((F16&lt;(E16-1))*(H16&gt;$D$3))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8.66796875" defaultRowHeight="12.8" zeroHeight="false" outlineLevelRow="0" outlineLevelCol="0"/>
  <cols>
    <col collapsed="false" customWidth="true" hidden="false" outlineLevel="0" max="1" min="1" style="0" width="10.29"/>
    <col collapsed="false" customWidth="true" hidden="false" outlineLevel="0" max="5" min="2" style="0" width="11.14"/>
    <col collapsed="false" customWidth="true" hidden="false" outlineLevel="0" max="6" min="6" style="0" width="12.32"/>
    <col collapsed="false" customWidth="true" hidden="false" outlineLevel="0" max="9" min="8" style="0" width="10.29"/>
    <col collapsed="false" customWidth="false" hidden="false" outlineLevel="0" max="1024" min="65" style="4" width="8.66"/>
  </cols>
  <sheetData>
    <row r="1" customFormat="false" ht="15" hidden="false" customHeight="true" outlineLevel="0" collapsed="false"/>
    <row r="2" customFormat="false" ht="15" hidden="false" customHeight="true" outlineLevel="0" collapsed="false">
      <c r="A2" s="0" t="n">
        <v>2500</v>
      </c>
      <c r="B2" s="0" t="n">
        <f aca="false">A2*8000</f>
        <v>20000000</v>
      </c>
      <c r="C2" s="0" t="n">
        <f aca="false">B2*2</f>
        <v>40000000</v>
      </c>
      <c r="E2" s="0" t="n">
        <f aca="false">E3/256</f>
        <v>610.3515625</v>
      </c>
      <c r="F2" s="0" t="n">
        <v>488.28125</v>
      </c>
      <c r="G2" s="0" t="n">
        <f aca="false">F2*256</f>
        <v>125000</v>
      </c>
    </row>
    <row r="3" customFormat="false" ht="15" hidden="false" customHeight="true" outlineLevel="0" collapsed="false">
      <c r="A3" s="0" t="n">
        <f aca="false">A2*800</f>
        <v>2000000</v>
      </c>
      <c r="B3" s="0" t="n">
        <f aca="false">C3/A2</f>
        <v>250</v>
      </c>
      <c r="C3" s="0" t="n">
        <f aca="false">C2/64</f>
        <v>625000</v>
      </c>
      <c r="E3" s="0" t="n">
        <f aca="false">C3/4</f>
        <v>156250</v>
      </c>
      <c r="G3" s="0" t="n">
        <f aca="false">G2*4</f>
        <v>500000</v>
      </c>
    </row>
    <row r="4" customFormat="false" ht="15" hidden="false" customHeight="true" outlineLevel="0" collapsed="false">
      <c r="A4" s="0" t="n">
        <f aca="false">A2*250</f>
        <v>625000</v>
      </c>
      <c r="C4" s="0" t="n">
        <f aca="false">1/C3</f>
        <v>1.6E-006</v>
      </c>
      <c r="D4" s="0" t="n">
        <f aca="false">C4*1000000</f>
        <v>1.6</v>
      </c>
      <c r="I4" s="0" t="n">
        <v>1.6</v>
      </c>
      <c r="J4" s="0" t="n">
        <f aca="false">I4*625</f>
        <v>1000</v>
      </c>
    </row>
    <row r="5" customFormat="false" ht="15" hidden="false" customHeight="true" outlineLevel="0" collapsed="false">
      <c r="B5" s="0" t="n">
        <f aca="false">1/(B2/64)</f>
        <v>3.2E-006</v>
      </c>
      <c r="C5" s="0" t="n">
        <f aca="false">B5*1000000</f>
        <v>3.2</v>
      </c>
    </row>
    <row r="6" customFormat="false" ht="15" hidden="false" customHeight="true" outlineLevel="0" collapsed="false">
      <c r="A6" s="0" t="n">
        <f aca="false">1/A4</f>
        <v>1.6E-006</v>
      </c>
      <c r="C6" s="0" t="n">
        <f aca="false">1/C4</f>
        <v>625000</v>
      </c>
      <c r="I6" s="0" t="n">
        <v>1600</v>
      </c>
    </row>
    <row r="7" customFormat="false" ht="15" hidden="false" customHeight="true" outlineLevel="0" collapsed="false">
      <c r="A7" s="0" t="n">
        <f aca="false">1000000</f>
        <v>1000000</v>
      </c>
      <c r="F7" s="0" t="n">
        <v>312576</v>
      </c>
      <c r="G7" s="0" t="n">
        <f aca="false">F7/C3</f>
        <v>0.5001216</v>
      </c>
    </row>
    <row r="8" customFormat="false" ht="15" hidden="false" customHeight="true" outlineLevel="0" collapsed="false">
      <c r="A8" s="0" t="n">
        <f aca="false">A7/A4</f>
        <v>1.6</v>
      </c>
      <c r="B8" s="0" t="n">
        <f aca="false">1.6</f>
        <v>1.6</v>
      </c>
      <c r="C8" s="0" t="n">
        <f aca="false">B8*1000000</f>
        <v>1600000</v>
      </c>
      <c r="F8" s="0" t="n">
        <f aca="false">F7*1.6</f>
        <v>500121.6</v>
      </c>
      <c r="I8" s="0" t="n">
        <v>1000</v>
      </c>
      <c r="J8" s="0" t="n">
        <f aca="false">I8/625</f>
        <v>1.6</v>
      </c>
    </row>
    <row r="9" customFormat="false" ht="15" hidden="false" customHeight="true" outlineLevel="0" collapsed="false">
      <c r="C9" s="0" t="n">
        <f aca="false">C8/2500</f>
        <v>640</v>
      </c>
    </row>
    <row r="10" customFormat="false" ht="15" hidden="false" customHeight="true" outlineLevel="0" collapsed="false">
      <c r="B10" s="0" t="n">
        <f aca="false">E11/(A2*125)</f>
        <v>7200</v>
      </c>
      <c r="C10" s="0" t="n">
        <f aca="false">B10*1000</f>
        <v>7200000</v>
      </c>
    </row>
    <row r="11" customFormat="false" ht="15" hidden="false" customHeight="true" outlineLevel="0" collapsed="false">
      <c r="E11" s="0" t="n">
        <f aca="false">625000*3600</f>
        <v>2250000000</v>
      </c>
      <c r="F11" s="0" t="n">
        <f aca="false">2^32</f>
        <v>4294967296</v>
      </c>
      <c r="G11" s="0" t="n">
        <f aca="false">E11/F11</f>
        <v>0.523868948221207</v>
      </c>
    </row>
    <row r="12" customFormat="false" ht="15" hidden="false" customHeight="true" outlineLevel="0" collapsed="false"/>
    <row r="13" customFormat="false" ht="15" hidden="false" customHeight="true" outlineLevel="0" collapsed="false">
      <c r="D13" s="0" t="n">
        <f aca="false">2^32-1</f>
        <v>4294967295</v>
      </c>
      <c r="F13" s="0" t="n">
        <v>23</v>
      </c>
      <c r="G13" s="0" t="n">
        <v>59</v>
      </c>
      <c r="H13" s="0" t="n">
        <v>59</v>
      </c>
      <c r="I13" s="0" t="n">
        <f aca="false">H13+G13*100+F13*10000 + 1000000</f>
        <v>1235959</v>
      </c>
    </row>
    <row r="14" customFormat="false" ht="15" hidden="false" customHeight="true" outlineLevel="0" collapsed="false"/>
    <row r="15" customFormat="false" ht="15" hidden="false" customHeight="true" outlineLevel="0" collapsed="false">
      <c r="J15" s="0" t="n">
        <f aca="false">I11*F12/1024</f>
        <v>0</v>
      </c>
    </row>
    <row r="16" customFormat="false" ht="15" hidden="false" customHeight="true" outlineLevel="0" collapsed="false">
      <c r="B16" s="0" t="n">
        <f aca="false">120000000</f>
        <v>120000000</v>
      </c>
      <c r="E16" s="0" t="n">
        <v>8000</v>
      </c>
      <c r="F16" s="0" t="n">
        <f aca="false">E16/2</f>
        <v>4000</v>
      </c>
      <c r="G16" s="0" t="n">
        <f aca="false">F16/2</f>
        <v>2000</v>
      </c>
      <c r="H16" s="0" t="n">
        <f aca="false">G16/2</f>
        <v>1000</v>
      </c>
      <c r="I16" s="0" t="n">
        <f aca="false">H16/2</f>
        <v>500</v>
      </c>
      <c r="J16" s="0" t="n">
        <f aca="false">I16/2</f>
        <v>250</v>
      </c>
      <c r="K16" s="0" t="n">
        <f aca="false">J16/2</f>
        <v>125</v>
      </c>
      <c r="L16" s="0" t="n">
        <f aca="false">K16*2.5</f>
        <v>312.5</v>
      </c>
    </row>
    <row r="17" customFormat="false" ht="15" hidden="false" customHeight="true" outlineLevel="0" collapsed="false">
      <c r="B17" s="0" t="n">
        <f aca="false">B16/256000</f>
        <v>468.75</v>
      </c>
      <c r="C17" s="0" t="n">
        <v>5</v>
      </c>
      <c r="E17" s="0" t="n">
        <v>16384</v>
      </c>
      <c r="F17" s="0" t="n">
        <f aca="false">E17/2</f>
        <v>8192</v>
      </c>
      <c r="G17" s="0" t="n">
        <f aca="false">F17/2</f>
        <v>4096</v>
      </c>
      <c r="H17" s="0" t="n">
        <f aca="false">G17/2</f>
        <v>2048</v>
      </c>
      <c r="I17" s="0" t="n">
        <f aca="false">H17/2</f>
        <v>1024</v>
      </c>
      <c r="J17" s="0" t="n">
        <f aca="false">I17/2</f>
        <v>512</v>
      </c>
      <c r="K17" s="0" t="n">
        <f aca="false">J17/2</f>
        <v>256</v>
      </c>
    </row>
    <row r="18" customFormat="false" ht="15" hidden="false" customHeight="true" outlineLevel="0" collapsed="false">
      <c r="B18" s="0" t="n">
        <f aca="false">B17*125</f>
        <v>58593.75</v>
      </c>
      <c r="C18" s="0" t="n">
        <f aca="false">C17*2500/1024</f>
        <v>12.20703125</v>
      </c>
      <c r="D18" s="0" t="n">
        <f aca="false">C17*2500*125/256000</f>
        <v>6.103515625</v>
      </c>
    </row>
    <row r="19" customFormat="false" ht="15" hidden="false" customHeight="true" outlineLevel="0" collapsed="false">
      <c r="C19" s="0" t="n">
        <f aca="false">C18*0.0008192</f>
        <v>0.01</v>
      </c>
      <c r="D19" s="0" t="n">
        <f aca="false">D18*0.0008192</f>
        <v>0.005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18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B106" activeCellId="0" sqref="B106"/>
    </sheetView>
  </sheetViews>
  <sheetFormatPr defaultColWidth="8.66796875" defaultRowHeight="12.8" zeroHeight="false" outlineLevelRow="0" outlineLevelCol="0"/>
  <cols>
    <col collapsed="false" customWidth="false" hidden="false" outlineLevel="0" max="1024" min="65" style="4" width="8.66"/>
  </cols>
  <sheetData>
    <row r="1" customFormat="false" ht="15" hidden="false" customHeight="true" outlineLevel="0" collapsed="false">
      <c r="B1" s="0" t="n">
        <v>22</v>
      </c>
      <c r="D1" s="0" t="n">
        <v>4</v>
      </c>
    </row>
    <row r="2" customFormat="false" ht="15" hidden="false" customHeight="true" outlineLevel="0" collapsed="false">
      <c r="B2" s="0" t="n">
        <v>3</v>
      </c>
      <c r="C2" s="0" t="n">
        <v>0</v>
      </c>
      <c r="D2" s="0" t="n">
        <f aca="false">(D1-1)/D1</f>
        <v>0.75</v>
      </c>
      <c r="E2" s="0" t="n">
        <f aca="false">1/D1</f>
        <v>0.25</v>
      </c>
    </row>
    <row r="4" customFormat="false" ht="15" hidden="false" customHeight="true" outlineLevel="0" collapsed="false">
      <c r="A4" s="0" t="n">
        <v>0</v>
      </c>
      <c r="B4" s="0" t="n">
        <v>0</v>
      </c>
      <c r="C4" s="0" t="n">
        <f aca="true">OFFSET(A4:B4,0,$C$2,1,1)</f>
        <v>0</v>
      </c>
      <c r="D4" s="0" t="n">
        <v>0</v>
      </c>
      <c r="E4" s="0" t="n">
        <v>0</v>
      </c>
    </row>
    <row r="5" customFormat="false" ht="15" hidden="false" customHeight="true" outlineLevel="0" collapsed="false">
      <c r="A5" s="0" t="n">
        <f aca="false">A4</f>
        <v>0</v>
      </c>
      <c r="B5" s="0" t="n">
        <f aca="false">B1-B2</f>
        <v>19</v>
      </c>
      <c r="C5" s="0" t="n">
        <f aca="true">OFFSET(A5:B5,0,$C$2,1,1)</f>
        <v>0</v>
      </c>
      <c r="D5" s="0" t="n">
        <f aca="false">D4+INT($D$2*(C5-D4)*1000)/1000</f>
        <v>0</v>
      </c>
      <c r="E5" s="0" t="n">
        <f aca="false">E4+INT($E$2*(D5-E4)*1000)/1000</f>
        <v>0</v>
      </c>
    </row>
    <row r="6" customFormat="false" ht="15" hidden="false" customHeight="true" outlineLevel="0" collapsed="false">
      <c r="A6" s="0" t="n">
        <f aca="false">A5</f>
        <v>0</v>
      </c>
      <c r="B6" s="0" t="n">
        <f aca="false">B1+B2</f>
        <v>25</v>
      </c>
      <c r="C6" s="0" t="n">
        <f aca="true">OFFSET(A6:B6,0,$C$2,1,1)</f>
        <v>0</v>
      </c>
      <c r="D6" s="0" t="n">
        <f aca="false">D5+INT($D$2*(C6-D5)*1000)/1000</f>
        <v>0</v>
      </c>
      <c r="E6" s="0" t="n">
        <f aca="false">E5+INT($E$2*(D6-E5)*1000)/1000</f>
        <v>0</v>
      </c>
    </row>
    <row r="7" customFormat="false" ht="15" hidden="false" customHeight="true" outlineLevel="0" collapsed="false">
      <c r="A7" s="0" t="n">
        <f aca="false">A6</f>
        <v>0</v>
      </c>
      <c r="B7" s="0" t="n">
        <f aca="false">B5</f>
        <v>19</v>
      </c>
      <c r="C7" s="0" t="n">
        <f aca="true">OFFSET(A7:B7,0,$C$2,1,1)</f>
        <v>0</v>
      </c>
      <c r="D7" s="0" t="n">
        <f aca="false">D6+INT($D$2*(C7-D6)*1000)/1000</f>
        <v>0</v>
      </c>
      <c r="E7" s="0" t="n">
        <f aca="false">E6+INT($E$2*(D7-E6)*1000)/1000</f>
        <v>0</v>
      </c>
    </row>
    <row r="8" customFormat="false" ht="15" hidden="false" customHeight="true" outlineLevel="0" collapsed="false">
      <c r="A8" s="0" t="n">
        <f aca="false">A7</f>
        <v>0</v>
      </c>
      <c r="B8" s="0" t="n">
        <f aca="false">B6</f>
        <v>25</v>
      </c>
      <c r="C8" s="0" t="n">
        <f aca="true">OFFSET(A8:B8,0,$C$2,1,1)</f>
        <v>0</v>
      </c>
      <c r="D8" s="0" t="n">
        <f aca="false">D7+INT($D$2*(C8-D7)*1000)/1000</f>
        <v>0</v>
      </c>
      <c r="E8" s="0" t="n">
        <f aca="false">E7+INT($E$2*(D8-E7)*1000)/1000</f>
        <v>0</v>
      </c>
    </row>
    <row r="9" customFormat="false" ht="15" hidden="false" customHeight="true" outlineLevel="0" collapsed="false">
      <c r="A9" s="0" t="n">
        <f aca="false">A8</f>
        <v>0</v>
      </c>
      <c r="B9" s="0" t="n">
        <f aca="false">B7</f>
        <v>19</v>
      </c>
      <c r="C9" s="0" t="n">
        <f aca="true">OFFSET(A9:B9,0,$C$2,1,1)</f>
        <v>0</v>
      </c>
      <c r="D9" s="0" t="n">
        <f aca="false">D8+INT($D$2*(C9-D8)*1000)/1000</f>
        <v>0</v>
      </c>
      <c r="E9" s="0" t="n">
        <f aca="false">E8+INT($E$2*(D9-E8)*1000)/1000</f>
        <v>0</v>
      </c>
    </row>
    <row r="10" customFormat="false" ht="15" hidden="false" customHeight="true" outlineLevel="0" collapsed="false">
      <c r="A10" s="0" t="n">
        <f aca="false">A9</f>
        <v>0</v>
      </c>
      <c r="B10" s="0" t="n">
        <f aca="false">B8</f>
        <v>25</v>
      </c>
      <c r="C10" s="0" t="n">
        <f aca="true">OFFSET(A10:B10,0,$C$2,1,1)</f>
        <v>0</v>
      </c>
      <c r="D10" s="0" t="n">
        <f aca="false">D9+INT($D$2*(C10-D9)*1000)/1000</f>
        <v>0</v>
      </c>
      <c r="E10" s="0" t="n">
        <f aca="false">E9+INT($E$2*(D10-E9)*1000)/1000</f>
        <v>0</v>
      </c>
    </row>
    <row r="11" customFormat="false" ht="15" hidden="false" customHeight="true" outlineLevel="0" collapsed="false">
      <c r="A11" s="0" t="n">
        <f aca="false">A10</f>
        <v>0</v>
      </c>
      <c r="B11" s="0" t="n">
        <f aca="false">B9</f>
        <v>19</v>
      </c>
      <c r="C11" s="0" t="n">
        <f aca="true">OFFSET(A11:B11,0,$C$2,1,1)</f>
        <v>0</v>
      </c>
      <c r="D11" s="0" t="n">
        <f aca="false">D10+INT($D$2*(C11-D10)*1000)/1000</f>
        <v>0</v>
      </c>
      <c r="E11" s="0" t="n">
        <f aca="false">E10+INT($E$2*(D11-E10)*1000)/1000</f>
        <v>0</v>
      </c>
    </row>
    <row r="12" customFormat="false" ht="15" hidden="false" customHeight="true" outlineLevel="0" collapsed="false">
      <c r="A12" s="0" t="n">
        <f aca="false">A11</f>
        <v>0</v>
      </c>
      <c r="B12" s="0" t="n">
        <f aca="false">B10</f>
        <v>25</v>
      </c>
      <c r="C12" s="0" t="n">
        <f aca="true">OFFSET(A12:B12,0,$C$2,1,1)</f>
        <v>0</v>
      </c>
      <c r="D12" s="0" t="n">
        <f aca="false">D11+INT($D$2*(C12-D11)*1000)/1000</f>
        <v>0</v>
      </c>
      <c r="E12" s="0" t="n">
        <f aca="false">E11+INT($E$2*(D12-E11)*1000)/1000</f>
        <v>0</v>
      </c>
    </row>
    <row r="13" customFormat="false" ht="15" hidden="false" customHeight="true" outlineLevel="0" collapsed="false">
      <c r="A13" s="0" t="n">
        <f aca="false">A12</f>
        <v>0</v>
      </c>
      <c r="B13" s="0" t="n">
        <f aca="false">B11</f>
        <v>19</v>
      </c>
      <c r="C13" s="0" t="n">
        <f aca="true">OFFSET(A13:B13,0,$C$2,1,1)</f>
        <v>0</v>
      </c>
      <c r="D13" s="0" t="n">
        <f aca="false">D12+INT($D$2*(C13-D12)*1000)/1000</f>
        <v>0</v>
      </c>
      <c r="E13" s="0" t="n">
        <f aca="false">E12+INT($E$2*(D13-E12)*1000)/1000</f>
        <v>0</v>
      </c>
    </row>
    <row r="14" customFormat="false" ht="15" hidden="false" customHeight="true" outlineLevel="0" collapsed="false">
      <c r="A14" s="0" t="n">
        <f aca="false">A13</f>
        <v>0</v>
      </c>
      <c r="B14" s="0" t="n">
        <f aca="false">B12</f>
        <v>25</v>
      </c>
      <c r="C14" s="0" t="n">
        <f aca="true">OFFSET(A14:B14,0,$C$2,1,1)</f>
        <v>0</v>
      </c>
      <c r="D14" s="0" t="n">
        <f aca="false">D13+INT($D$2*(C14-D13)*1000)/1000</f>
        <v>0</v>
      </c>
      <c r="E14" s="0" t="n">
        <f aca="false">E13+INT($E$2*(D14-E13)*1000)/1000</f>
        <v>0</v>
      </c>
    </row>
    <row r="15" customFormat="false" ht="15" hidden="false" customHeight="true" outlineLevel="0" collapsed="false">
      <c r="A15" s="0" t="n">
        <f aca="false">A14</f>
        <v>0</v>
      </c>
      <c r="B15" s="0" t="n">
        <f aca="false">B13</f>
        <v>19</v>
      </c>
      <c r="C15" s="0" t="n">
        <f aca="true">OFFSET(A15:B15,0,$C$2,1,1)</f>
        <v>0</v>
      </c>
      <c r="D15" s="0" t="n">
        <f aca="false">D14+INT($D$2*(C15-D14)*1000)/1000</f>
        <v>0</v>
      </c>
      <c r="E15" s="0" t="n">
        <f aca="false">E14+INT($E$2*(D15-E14)*1000)/1000</f>
        <v>0</v>
      </c>
    </row>
    <row r="16" customFormat="false" ht="15" hidden="false" customHeight="true" outlineLevel="0" collapsed="false">
      <c r="A16" s="0" t="n">
        <f aca="false">A15</f>
        <v>0</v>
      </c>
      <c r="B16" s="0" t="n">
        <f aca="false">B14</f>
        <v>25</v>
      </c>
      <c r="C16" s="0" t="n">
        <f aca="true">OFFSET(A16:B16,0,$C$2,1,1)</f>
        <v>0</v>
      </c>
      <c r="D16" s="0" t="n">
        <f aca="false">D15+INT($D$2*(C16-D15)*1000)/1000</f>
        <v>0</v>
      </c>
      <c r="E16" s="0" t="n">
        <f aca="false">E15+INT($E$2*(D16-E15)*1000)/1000</f>
        <v>0</v>
      </c>
    </row>
    <row r="17" customFormat="false" ht="15" hidden="false" customHeight="true" outlineLevel="0" collapsed="false">
      <c r="A17" s="0" t="n">
        <f aca="false">A16</f>
        <v>0</v>
      </c>
      <c r="B17" s="0" t="n">
        <f aca="false">B15</f>
        <v>19</v>
      </c>
      <c r="C17" s="0" t="n">
        <f aca="true">OFFSET(A17:B17,0,$C$2,1,1)</f>
        <v>0</v>
      </c>
      <c r="D17" s="0" t="n">
        <f aca="false">D16+INT($D$2*(C17-D16)*1000)/1000</f>
        <v>0</v>
      </c>
      <c r="E17" s="0" t="n">
        <f aca="false">E16+INT($E$2*(D17-E16)*1000)/1000</f>
        <v>0</v>
      </c>
    </row>
    <row r="18" customFormat="false" ht="15" hidden="false" customHeight="true" outlineLevel="0" collapsed="false">
      <c r="A18" s="0" t="n">
        <f aca="false">A17</f>
        <v>0</v>
      </c>
      <c r="B18" s="0" t="n">
        <f aca="false">B16</f>
        <v>25</v>
      </c>
      <c r="C18" s="0" t="n">
        <f aca="true">OFFSET(A18:B18,0,$C$2,1,1)</f>
        <v>0</v>
      </c>
      <c r="D18" s="0" t="n">
        <f aca="false">D17+INT($D$2*(C18-D17)*1000)/1000</f>
        <v>0</v>
      </c>
      <c r="E18" s="0" t="n">
        <f aca="false">E17+INT($E$2*(D18-E17)*1000)/1000</f>
        <v>0</v>
      </c>
    </row>
    <row r="19" customFormat="false" ht="15" hidden="false" customHeight="true" outlineLevel="0" collapsed="false">
      <c r="A19" s="0" t="n">
        <f aca="false">A18</f>
        <v>0</v>
      </c>
      <c r="B19" s="0" t="n">
        <f aca="false">B17</f>
        <v>19</v>
      </c>
      <c r="C19" s="0" t="n">
        <f aca="true">OFFSET(A19:B19,0,$C$2,1,1)</f>
        <v>0</v>
      </c>
      <c r="D19" s="0" t="n">
        <f aca="false">D18+INT($D$2*(C19-D18)*1000)/1000</f>
        <v>0</v>
      </c>
      <c r="E19" s="0" t="n">
        <f aca="false">E18+INT($E$2*(D19-E18)*1000)/1000</f>
        <v>0</v>
      </c>
    </row>
    <row r="20" customFormat="false" ht="15" hidden="false" customHeight="true" outlineLevel="0" collapsed="false">
      <c r="A20" s="0" t="n">
        <f aca="false">A19</f>
        <v>0</v>
      </c>
      <c r="B20" s="0" t="n">
        <f aca="false">B18</f>
        <v>25</v>
      </c>
      <c r="C20" s="0" t="n">
        <f aca="true">OFFSET(A20:B20,0,$C$2,1,1)</f>
        <v>0</v>
      </c>
      <c r="D20" s="0" t="n">
        <f aca="false">D19+INT($D$2*(C20-D19)*1000)/1000</f>
        <v>0</v>
      </c>
      <c r="E20" s="0" t="n">
        <f aca="false">E19+INT($E$2*(D20-E19)*1000)/1000</f>
        <v>0</v>
      </c>
    </row>
    <row r="21" customFormat="false" ht="15" hidden="false" customHeight="true" outlineLevel="0" collapsed="false">
      <c r="A21" s="0" t="n">
        <f aca="false">A20</f>
        <v>0</v>
      </c>
      <c r="B21" s="0" t="n">
        <f aca="false">B19</f>
        <v>19</v>
      </c>
      <c r="C21" s="0" t="n">
        <f aca="true">OFFSET(A21:B21,0,$C$2,1,1)</f>
        <v>0</v>
      </c>
      <c r="D21" s="0" t="n">
        <f aca="false">D20+INT($D$2*(C21-D20)*1000)/1000</f>
        <v>0</v>
      </c>
      <c r="E21" s="0" t="n">
        <f aca="false">E20+INT($E$2*(D21-E20)*1000)/1000</f>
        <v>0</v>
      </c>
    </row>
    <row r="22" customFormat="false" ht="15" hidden="false" customHeight="true" outlineLevel="0" collapsed="false">
      <c r="A22" s="0" t="n">
        <f aca="false">A21</f>
        <v>0</v>
      </c>
      <c r="B22" s="0" t="n">
        <f aca="false">B20</f>
        <v>25</v>
      </c>
      <c r="C22" s="0" t="n">
        <f aca="true">OFFSET(A22:B22,0,$C$2,1,1)</f>
        <v>0</v>
      </c>
      <c r="D22" s="0" t="n">
        <f aca="false">D21+INT($D$2*(C22-D21)*1000)/1000</f>
        <v>0</v>
      </c>
      <c r="E22" s="0" t="n">
        <f aca="false">E21+INT($E$2*(D22-E21)*1000)/1000</f>
        <v>0</v>
      </c>
    </row>
    <row r="23" customFormat="false" ht="15" hidden="false" customHeight="true" outlineLevel="0" collapsed="false">
      <c r="A23" s="0" t="n">
        <f aca="false">A22</f>
        <v>0</v>
      </c>
      <c r="B23" s="0" t="n">
        <f aca="false">B21</f>
        <v>19</v>
      </c>
      <c r="C23" s="0" t="n">
        <f aca="true">OFFSET(A23:B23,0,$C$2,1,1)</f>
        <v>0</v>
      </c>
      <c r="D23" s="0" t="n">
        <f aca="false">D22+INT($D$2*(C23-D22)*1000)/1000</f>
        <v>0</v>
      </c>
      <c r="E23" s="0" t="n">
        <f aca="false">E22+INT($E$2*(D23-E22)*1000)/1000</f>
        <v>0</v>
      </c>
    </row>
    <row r="24" customFormat="false" ht="15" hidden="false" customHeight="true" outlineLevel="0" collapsed="false">
      <c r="A24" s="0" t="n">
        <f aca="false">A23</f>
        <v>0</v>
      </c>
      <c r="B24" s="0" t="n">
        <f aca="false">B22</f>
        <v>25</v>
      </c>
      <c r="C24" s="0" t="n">
        <f aca="true">OFFSET(A24:B24,0,$C$2,1,1)</f>
        <v>0</v>
      </c>
      <c r="D24" s="0" t="n">
        <f aca="false">D23+INT($D$2*(C24-D23)*1000)/1000</f>
        <v>0</v>
      </c>
      <c r="E24" s="0" t="n">
        <f aca="false">E23+INT($E$2*(D24-E23)*1000)/1000</f>
        <v>0</v>
      </c>
    </row>
    <row r="25" customFormat="false" ht="15" hidden="false" customHeight="true" outlineLevel="0" collapsed="false">
      <c r="A25" s="0" t="n">
        <f aca="false">A24</f>
        <v>0</v>
      </c>
      <c r="B25" s="0" t="n">
        <f aca="false">B23</f>
        <v>19</v>
      </c>
      <c r="C25" s="0" t="n">
        <f aca="true">OFFSET(A25:B25,0,$C$2,1,1)</f>
        <v>0</v>
      </c>
      <c r="D25" s="0" t="n">
        <f aca="false">D24+INT($D$2*(C25-D24)*1000)/1000</f>
        <v>0</v>
      </c>
      <c r="E25" s="0" t="n">
        <f aca="false">E24+INT($E$2*(D25-E24)*1000)/1000</f>
        <v>0</v>
      </c>
    </row>
    <row r="26" customFormat="false" ht="15" hidden="false" customHeight="true" outlineLevel="0" collapsed="false">
      <c r="A26" s="0" t="n">
        <f aca="false">A25</f>
        <v>0</v>
      </c>
      <c r="B26" s="0" t="n">
        <f aca="false">B24</f>
        <v>25</v>
      </c>
      <c r="C26" s="0" t="n">
        <f aca="true">OFFSET(A26:B26,0,$C$2,1,1)</f>
        <v>0</v>
      </c>
      <c r="D26" s="0" t="n">
        <f aca="false">D25+INT($D$2*(C26-D25)*1000)/1000</f>
        <v>0</v>
      </c>
      <c r="E26" s="0" t="n">
        <f aca="false">E25+INT($E$2*(D26-E25)*1000)/1000</f>
        <v>0</v>
      </c>
    </row>
    <row r="27" customFormat="false" ht="15" hidden="false" customHeight="true" outlineLevel="0" collapsed="false">
      <c r="A27" s="0" t="n">
        <f aca="false">A26</f>
        <v>0</v>
      </c>
      <c r="B27" s="0" t="n">
        <f aca="false">B25</f>
        <v>19</v>
      </c>
      <c r="C27" s="0" t="n">
        <f aca="true">OFFSET(A27:B27,0,$C$2,1,1)</f>
        <v>0</v>
      </c>
      <c r="D27" s="0" t="n">
        <f aca="false">D26+INT($D$2*(C27-D26)*1000)/1000</f>
        <v>0</v>
      </c>
      <c r="E27" s="0" t="n">
        <f aca="false">E26+INT($E$2*(D27-E26)*1000)/1000</f>
        <v>0</v>
      </c>
    </row>
    <row r="28" customFormat="false" ht="15" hidden="false" customHeight="true" outlineLevel="0" collapsed="false">
      <c r="A28" s="0" t="n">
        <f aca="false">A27</f>
        <v>0</v>
      </c>
      <c r="B28" s="0" t="n">
        <f aca="false">B26</f>
        <v>25</v>
      </c>
      <c r="C28" s="0" t="n">
        <f aca="true">OFFSET(A28:B28,0,$C$2,1,1)</f>
        <v>0</v>
      </c>
      <c r="D28" s="0" t="n">
        <f aca="false">D27+INT($D$2*(C28-D27)*1000)/1000</f>
        <v>0</v>
      </c>
      <c r="E28" s="0" t="n">
        <f aca="false">E27+INT($E$2*(D28-E27)*1000)/1000</f>
        <v>0</v>
      </c>
    </row>
    <row r="29" customFormat="false" ht="15" hidden="false" customHeight="true" outlineLevel="0" collapsed="false">
      <c r="A29" s="0" t="n">
        <f aca="false">A28</f>
        <v>0</v>
      </c>
      <c r="B29" s="0" t="n">
        <f aca="false">B27</f>
        <v>19</v>
      </c>
      <c r="C29" s="0" t="n">
        <f aca="true">OFFSET(A29:B29,0,$C$2,1,1)</f>
        <v>0</v>
      </c>
      <c r="D29" s="0" t="n">
        <f aca="false">D28+INT($D$2*(C29-D28)*1000)/1000</f>
        <v>0</v>
      </c>
      <c r="E29" s="0" t="n">
        <f aca="false">E28+INT($E$2*(D29-E28)*1000)/1000</f>
        <v>0</v>
      </c>
    </row>
    <row r="30" customFormat="false" ht="15" hidden="false" customHeight="true" outlineLevel="0" collapsed="false">
      <c r="A30" s="0" t="n">
        <f aca="false">A29</f>
        <v>0</v>
      </c>
      <c r="B30" s="0" t="n">
        <f aca="false">B28</f>
        <v>25</v>
      </c>
      <c r="C30" s="0" t="n">
        <f aca="true">OFFSET(A30:B30,0,$C$2,1,1)</f>
        <v>0</v>
      </c>
      <c r="D30" s="0" t="n">
        <f aca="false">D29+INT($D$2*(C30-D29)*1000)/1000</f>
        <v>0</v>
      </c>
      <c r="E30" s="0" t="n">
        <f aca="false">E29+INT($E$2*(D30-E29)*1000)/1000</f>
        <v>0</v>
      </c>
    </row>
    <row r="31" customFormat="false" ht="15" hidden="false" customHeight="true" outlineLevel="0" collapsed="false">
      <c r="A31" s="0" t="n">
        <f aca="false">A30</f>
        <v>0</v>
      </c>
      <c r="B31" s="0" t="n">
        <f aca="false">B29</f>
        <v>19</v>
      </c>
      <c r="C31" s="0" t="n">
        <f aca="true">OFFSET(A31:B31,0,$C$2,1,1)</f>
        <v>0</v>
      </c>
      <c r="D31" s="0" t="n">
        <f aca="false">D30+INT($D$2*(C31-D30)*1000)/1000</f>
        <v>0</v>
      </c>
      <c r="E31" s="0" t="n">
        <f aca="false">E30+INT($E$2*(D31-E30)*1000)/1000</f>
        <v>0</v>
      </c>
    </row>
    <row r="32" customFormat="false" ht="15" hidden="false" customHeight="true" outlineLevel="0" collapsed="false">
      <c r="A32" s="0" t="n">
        <f aca="false">A31</f>
        <v>0</v>
      </c>
      <c r="B32" s="0" t="n">
        <f aca="false">B30</f>
        <v>25</v>
      </c>
      <c r="C32" s="0" t="n">
        <f aca="true">OFFSET(A32:B32,0,$C$2,1,1)</f>
        <v>0</v>
      </c>
      <c r="D32" s="0" t="n">
        <f aca="false">D31+INT($D$2*(C32-D31)*1000)/1000</f>
        <v>0</v>
      </c>
      <c r="E32" s="0" t="n">
        <f aca="false">E31+INT($E$2*(D32-E31)*1000)/1000</f>
        <v>0</v>
      </c>
    </row>
    <row r="33" customFormat="false" ht="15" hidden="false" customHeight="true" outlineLevel="0" collapsed="false">
      <c r="A33" s="0" t="n">
        <f aca="false">A32</f>
        <v>0</v>
      </c>
      <c r="B33" s="0" t="n">
        <f aca="false">B31</f>
        <v>19</v>
      </c>
      <c r="C33" s="0" t="n">
        <f aca="true">OFFSET(A33:B33,0,$C$2,1,1)</f>
        <v>0</v>
      </c>
      <c r="D33" s="0" t="n">
        <f aca="false">D32+INT($D$2*(C33-D32)*1000)/1000</f>
        <v>0</v>
      </c>
      <c r="E33" s="0" t="n">
        <f aca="false">E32+INT($E$2*(D33-E32)*1000)/1000</f>
        <v>0</v>
      </c>
    </row>
    <row r="34" customFormat="false" ht="15" hidden="false" customHeight="true" outlineLevel="0" collapsed="false">
      <c r="A34" s="0" t="n">
        <f aca="false">A33</f>
        <v>0</v>
      </c>
      <c r="B34" s="0" t="n">
        <f aca="false">B32</f>
        <v>25</v>
      </c>
      <c r="C34" s="0" t="n">
        <f aca="true">OFFSET(A34:B34,0,$C$2,1,1)</f>
        <v>0</v>
      </c>
      <c r="D34" s="0" t="n">
        <f aca="false">D33+INT($D$2*(C34-D33)*1000)/1000</f>
        <v>0</v>
      </c>
      <c r="E34" s="0" t="n">
        <f aca="false">E33+INT($E$2*(D34-E33)*1000)/1000</f>
        <v>0</v>
      </c>
    </row>
    <row r="35" customFormat="false" ht="15" hidden="false" customHeight="true" outlineLevel="0" collapsed="false">
      <c r="A35" s="0" t="n">
        <f aca="false">A34</f>
        <v>0</v>
      </c>
      <c r="B35" s="0" t="n">
        <f aca="false">B33</f>
        <v>19</v>
      </c>
      <c r="C35" s="0" t="n">
        <f aca="true">OFFSET(A35:B35,0,$C$2,1,1)</f>
        <v>0</v>
      </c>
      <c r="D35" s="0" t="n">
        <f aca="false">D34+INT($D$2*(C35-D34)*1000)/1000</f>
        <v>0</v>
      </c>
      <c r="E35" s="0" t="n">
        <f aca="false">E34+INT($E$2*(D35-E34)*1000)/1000</f>
        <v>0</v>
      </c>
    </row>
    <row r="36" customFormat="false" ht="15" hidden="false" customHeight="true" outlineLevel="0" collapsed="false">
      <c r="A36" s="0" t="n">
        <f aca="false">A35</f>
        <v>0</v>
      </c>
      <c r="B36" s="0" t="n">
        <f aca="false">B34</f>
        <v>25</v>
      </c>
      <c r="C36" s="0" t="n">
        <f aca="true">OFFSET(A36:B36,0,$C$2,1,1)</f>
        <v>0</v>
      </c>
      <c r="D36" s="0" t="n">
        <f aca="false">D35+INT($D$2*(C36-D35)*1000)/1000</f>
        <v>0</v>
      </c>
      <c r="E36" s="0" t="n">
        <f aca="false">E35+INT($E$2*(D36-E35)*1000)/1000</f>
        <v>0</v>
      </c>
    </row>
    <row r="37" customFormat="false" ht="15" hidden="false" customHeight="true" outlineLevel="0" collapsed="false">
      <c r="A37" s="0" t="n">
        <f aca="false">A36</f>
        <v>0</v>
      </c>
      <c r="B37" s="0" t="n">
        <f aca="false">B35</f>
        <v>19</v>
      </c>
      <c r="C37" s="0" t="n">
        <f aca="true">OFFSET(A37:B37,0,$C$2,1,1)</f>
        <v>0</v>
      </c>
      <c r="D37" s="0" t="n">
        <f aca="false">D36+INT($D$2*(C37-D36)*1000)/1000</f>
        <v>0</v>
      </c>
      <c r="E37" s="0" t="n">
        <f aca="false">E36+INT($E$2*(D37-E36)*1000)/1000</f>
        <v>0</v>
      </c>
    </row>
    <row r="38" customFormat="false" ht="15" hidden="false" customHeight="true" outlineLevel="0" collapsed="false">
      <c r="A38" s="0" t="n">
        <f aca="false">A37</f>
        <v>0</v>
      </c>
      <c r="B38" s="0" t="n">
        <f aca="false">B36</f>
        <v>25</v>
      </c>
      <c r="C38" s="0" t="n">
        <f aca="true">OFFSET(A38:B38,0,$C$2,1,1)</f>
        <v>0</v>
      </c>
      <c r="D38" s="0" t="n">
        <f aca="false">D37+INT($D$2*(C38-D37)*1000)/1000</f>
        <v>0</v>
      </c>
      <c r="E38" s="0" t="n">
        <f aca="false">E37+INT($E$2*(D38-E37)*1000)/1000</f>
        <v>0</v>
      </c>
    </row>
    <row r="39" customFormat="false" ht="15" hidden="false" customHeight="true" outlineLevel="0" collapsed="false">
      <c r="A39" s="0" t="n">
        <f aca="false">A38</f>
        <v>0</v>
      </c>
      <c r="B39" s="0" t="n">
        <f aca="false">B37</f>
        <v>19</v>
      </c>
      <c r="C39" s="0" t="n">
        <f aca="true">OFFSET(A39:B39,0,$C$2,1,1)</f>
        <v>0</v>
      </c>
      <c r="D39" s="0" t="n">
        <f aca="false">D38+INT($D$2*(C39-D38)*1000)/1000</f>
        <v>0</v>
      </c>
      <c r="E39" s="0" t="n">
        <f aca="false">E38+INT($E$2*(D39-E38)*1000)/1000</f>
        <v>0</v>
      </c>
    </row>
    <row r="40" customFormat="false" ht="15" hidden="false" customHeight="true" outlineLevel="0" collapsed="false">
      <c r="A40" s="0" t="n">
        <f aca="false">A39</f>
        <v>0</v>
      </c>
      <c r="B40" s="0" t="n">
        <f aca="false">B38</f>
        <v>25</v>
      </c>
      <c r="C40" s="0" t="n">
        <f aca="true">OFFSET(A40:B40,0,$C$2,1,1)</f>
        <v>0</v>
      </c>
      <c r="D40" s="0" t="n">
        <f aca="false">D39+INT($D$2*(C40-D39)*1000)/1000</f>
        <v>0</v>
      </c>
      <c r="E40" s="0" t="n">
        <f aca="false">E39+INT($E$2*(D40-E39)*1000)/1000</f>
        <v>0</v>
      </c>
    </row>
    <row r="41" customFormat="false" ht="15" hidden="false" customHeight="true" outlineLevel="0" collapsed="false">
      <c r="A41" s="0" t="n">
        <f aca="false">A40</f>
        <v>0</v>
      </c>
      <c r="B41" s="0" t="n">
        <f aca="false">B39</f>
        <v>19</v>
      </c>
      <c r="C41" s="0" t="n">
        <f aca="true">OFFSET(A41:B41,0,$C$2,1,1)</f>
        <v>0</v>
      </c>
      <c r="D41" s="0" t="n">
        <f aca="false">D40+INT($D$2*(C41-D40)*1000)/1000</f>
        <v>0</v>
      </c>
      <c r="E41" s="0" t="n">
        <f aca="false">E40+INT($E$2*(D41-E40)*1000)/1000</f>
        <v>0</v>
      </c>
    </row>
    <row r="42" customFormat="false" ht="15" hidden="false" customHeight="true" outlineLevel="0" collapsed="false">
      <c r="A42" s="0" t="n">
        <f aca="false">A41</f>
        <v>0</v>
      </c>
      <c r="B42" s="0" t="n">
        <f aca="false">B40</f>
        <v>25</v>
      </c>
      <c r="C42" s="0" t="n">
        <f aca="true">OFFSET(A42:B42,0,$C$2,1,1)</f>
        <v>0</v>
      </c>
      <c r="D42" s="0" t="n">
        <f aca="false">D41+INT($D$2*(C42-D41)*1000)/1000</f>
        <v>0</v>
      </c>
      <c r="E42" s="0" t="n">
        <f aca="false">E41+INT($E$2*(D42-E41)*1000)/1000</f>
        <v>0</v>
      </c>
    </row>
    <row r="43" customFormat="false" ht="15" hidden="false" customHeight="true" outlineLevel="0" collapsed="false">
      <c r="A43" s="0" t="n">
        <f aca="false">A42</f>
        <v>0</v>
      </c>
      <c r="B43" s="0" t="n">
        <f aca="false">B41</f>
        <v>19</v>
      </c>
      <c r="C43" s="0" t="n">
        <f aca="true">OFFSET(A43:B43,0,$C$2,1,1)</f>
        <v>0</v>
      </c>
      <c r="D43" s="0" t="n">
        <f aca="false">D42+INT($D$2*(C43-D42)*1000)/1000</f>
        <v>0</v>
      </c>
      <c r="E43" s="0" t="n">
        <f aca="false">E42+INT($E$2*(D43-E42)*1000)/1000</f>
        <v>0</v>
      </c>
    </row>
    <row r="44" customFormat="false" ht="15" hidden="false" customHeight="true" outlineLevel="0" collapsed="false">
      <c r="A44" s="0" t="n">
        <f aca="false">A43</f>
        <v>0</v>
      </c>
      <c r="B44" s="0" t="n">
        <f aca="false">B42</f>
        <v>25</v>
      </c>
      <c r="C44" s="0" t="n">
        <f aca="true">OFFSET(A44:B44,0,$C$2,1,1)</f>
        <v>0</v>
      </c>
      <c r="D44" s="0" t="n">
        <f aca="false">D43+INT($D$2*(C44-D43)*1000)/1000</f>
        <v>0</v>
      </c>
      <c r="E44" s="0" t="n">
        <f aca="false">E43+INT($E$2*(D44-E43)*1000)/1000</f>
        <v>0</v>
      </c>
    </row>
    <row r="45" customFormat="false" ht="15" hidden="false" customHeight="true" outlineLevel="0" collapsed="false">
      <c r="A45" s="0" t="n">
        <f aca="false">A44</f>
        <v>0</v>
      </c>
      <c r="B45" s="0" t="n">
        <f aca="false">B43</f>
        <v>19</v>
      </c>
      <c r="C45" s="0" t="n">
        <f aca="true">OFFSET(A45:B45,0,$C$2,1,1)</f>
        <v>0</v>
      </c>
      <c r="D45" s="0" t="n">
        <f aca="false">D44+INT($D$2*(C45-D44)*1000)/1000</f>
        <v>0</v>
      </c>
      <c r="E45" s="0" t="n">
        <f aca="false">E44+INT($E$2*(D45-E44)*1000)/1000</f>
        <v>0</v>
      </c>
    </row>
    <row r="46" customFormat="false" ht="15" hidden="false" customHeight="true" outlineLevel="0" collapsed="false">
      <c r="A46" s="0" t="n">
        <f aca="false">A45</f>
        <v>0</v>
      </c>
      <c r="B46" s="0" t="n">
        <f aca="false">B44</f>
        <v>25</v>
      </c>
      <c r="C46" s="0" t="n">
        <f aca="true">OFFSET(A46:B46,0,$C$2,1,1)</f>
        <v>0</v>
      </c>
      <c r="D46" s="0" t="n">
        <f aca="false">D45+INT($D$2*(C46-D45)*1000)/1000</f>
        <v>0</v>
      </c>
      <c r="E46" s="0" t="n">
        <f aca="false">E45+INT($E$2*(D46-E45)*1000)/1000</f>
        <v>0</v>
      </c>
    </row>
    <row r="47" customFormat="false" ht="15" hidden="false" customHeight="true" outlineLevel="0" collapsed="false">
      <c r="A47" s="0" t="n">
        <f aca="false">A46</f>
        <v>0</v>
      </c>
      <c r="B47" s="0" t="n">
        <f aca="false">B45</f>
        <v>19</v>
      </c>
      <c r="C47" s="0" t="n">
        <f aca="true">OFFSET(A47:B47,0,$C$2,1,1)</f>
        <v>0</v>
      </c>
      <c r="D47" s="0" t="n">
        <f aca="false">D46+INT($D$2*(C47-D46)*1000)/1000</f>
        <v>0</v>
      </c>
      <c r="E47" s="0" t="n">
        <f aca="false">E46+INT($E$2*(D47-E46)*1000)/1000</f>
        <v>0</v>
      </c>
    </row>
    <row r="48" customFormat="false" ht="15" hidden="false" customHeight="true" outlineLevel="0" collapsed="false">
      <c r="A48" s="0" t="n">
        <f aca="false">A47</f>
        <v>0</v>
      </c>
      <c r="B48" s="0" t="n">
        <f aca="false">B46</f>
        <v>25</v>
      </c>
      <c r="C48" s="0" t="n">
        <f aca="true">OFFSET(A48:B48,0,$C$2,1,1)</f>
        <v>0</v>
      </c>
      <c r="D48" s="0" t="n">
        <f aca="false">D47+INT($D$2*(C48-D47)*1000)/1000</f>
        <v>0</v>
      </c>
      <c r="E48" s="0" t="n">
        <f aca="false">E47+INT($E$2*(D48-E47)*1000)/1000</f>
        <v>0</v>
      </c>
    </row>
    <row r="49" customFormat="false" ht="15" hidden="false" customHeight="true" outlineLevel="0" collapsed="false">
      <c r="A49" s="0" t="n">
        <f aca="false">A48</f>
        <v>0</v>
      </c>
      <c r="B49" s="0" t="n">
        <f aca="false">B47</f>
        <v>19</v>
      </c>
      <c r="C49" s="0" t="n">
        <f aca="true">OFFSET(A49:B49,0,$C$2,1,1)</f>
        <v>0</v>
      </c>
      <c r="D49" s="0" t="n">
        <f aca="false">D48+INT($D$2*(C49-D48)*1000)/1000</f>
        <v>0</v>
      </c>
      <c r="E49" s="0" t="n">
        <f aca="false">E48+INT($E$2*(D49-E48)*1000)/1000</f>
        <v>0</v>
      </c>
    </row>
    <row r="50" customFormat="false" ht="15" hidden="false" customHeight="true" outlineLevel="0" collapsed="false">
      <c r="A50" s="0" t="n">
        <f aca="false">A49</f>
        <v>0</v>
      </c>
      <c r="B50" s="0" t="n">
        <f aca="false">B48</f>
        <v>25</v>
      </c>
      <c r="C50" s="0" t="n">
        <f aca="true">OFFSET(A50:B50,0,$C$2,1,1)</f>
        <v>0</v>
      </c>
      <c r="D50" s="0" t="n">
        <f aca="false">D49+INT($D$2*(C50-D49)*1000)/1000</f>
        <v>0</v>
      </c>
      <c r="E50" s="0" t="n">
        <f aca="false">E49+INT($E$2*(D50-E49)*1000)/1000</f>
        <v>0</v>
      </c>
    </row>
    <row r="51" customFormat="false" ht="15" hidden="false" customHeight="true" outlineLevel="0" collapsed="false">
      <c r="A51" s="0" t="n">
        <f aca="false">A50</f>
        <v>0</v>
      </c>
      <c r="B51" s="0" t="n">
        <f aca="false">B49</f>
        <v>19</v>
      </c>
      <c r="C51" s="0" t="n">
        <f aca="true">OFFSET(A51:B51,0,$C$2,1,1)</f>
        <v>0</v>
      </c>
      <c r="D51" s="0" t="n">
        <f aca="false">D50+INT($D$2*(C51-D50)*1000)/1000</f>
        <v>0</v>
      </c>
      <c r="E51" s="0" t="n">
        <f aca="false">E50+INT($E$2*(D51-E50)*1000)/1000</f>
        <v>0</v>
      </c>
    </row>
    <row r="52" customFormat="false" ht="15" hidden="false" customHeight="true" outlineLevel="0" collapsed="false">
      <c r="A52" s="0" t="n">
        <f aca="false">A51</f>
        <v>0</v>
      </c>
      <c r="B52" s="0" t="n">
        <f aca="false">B50</f>
        <v>25</v>
      </c>
      <c r="C52" s="0" t="n">
        <f aca="true">OFFSET(A52:B52,0,$C$2,1,1)</f>
        <v>0</v>
      </c>
      <c r="D52" s="0" t="n">
        <f aca="false">D51+INT($D$2*(C52-D51)*1000)/1000</f>
        <v>0</v>
      </c>
      <c r="E52" s="0" t="n">
        <f aca="false">E51+INT($E$2*(D52-E51)*1000)/1000</f>
        <v>0</v>
      </c>
    </row>
    <row r="53" customFormat="false" ht="15" hidden="false" customHeight="true" outlineLevel="0" collapsed="false">
      <c r="A53" s="0" t="n">
        <f aca="false">A52</f>
        <v>0</v>
      </c>
      <c r="B53" s="0" t="n">
        <f aca="false">B51</f>
        <v>19</v>
      </c>
      <c r="C53" s="0" t="n">
        <f aca="true">OFFSET(A53:B53,0,$C$2,1,1)</f>
        <v>0</v>
      </c>
      <c r="D53" s="0" t="n">
        <f aca="false">D52+INT($D$2*(C53-D52)*1000)/1000</f>
        <v>0</v>
      </c>
      <c r="E53" s="0" t="n">
        <f aca="false">E52+INT($E$2*(D53-E52)*1000)/1000</f>
        <v>0</v>
      </c>
    </row>
    <row r="54" customFormat="false" ht="15" hidden="false" customHeight="true" outlineLevel="0" collapsed="false">
      <c r="A54" s="0" t="n">
        <f aca="false">A53</f>
        <v>0</v>
      </c>
      <c r="B54" s="0" t="n">
        <f aca="false">B52</f>
        <v>25</v>
      </c>
      <c r="C54" s="0" t="n">
        <f aca="true">OFFSET(A54:B54,0,$C$2,1,1)</f>
        <v>0</v>
      </c>
      <c r="D54" s="0" t="n">
        <f aca="false">D53+INT($D$2*(C54-D53)*1000)/1000</f>
        <v>0</v>
      </c>
      <c r="E54" s="0" t="n">
        <f aca="false">E53+INT($E$2*(D54-E53)*1000)/1000</f>
        <v>0</v>
      </c>
    </row>
    <row r="55" customFormat="false" ht="15" hidden="false" customHeight="true" outlineLevel="0" collapsed="false">
      <c r="A55" s="0" t="n">
        <f aca="false">A54</f>
        <v>0</v>
      </c>
      <c r="B55" s="0" t="n">
        <f aca="false">B53</f>
        <v>19</v>
      </c>
      <c r="C55" s="0" t="n">
        <f aca="true">OFFSET(A55:B55,0,$C$2,1,1)</f>
        <v>0</v>
      </c>
      <c r="D55" s="0" t="n">
        <f aca="false">D54+INT($D$2*(C55-D54)*1000)/1000</f>
        <v>0</v>
      </c>
      <c r="E55" s="0" t="n">
        <f aca="false">E54+INT($E$2*(D55-E54)*1000)/1000</f>
        <v>0</v>
      </c>
    </row>
    <row r="56" customFormat="false" ht="15" hidden="false" customHeight="true" outlineLevel="0" collapsed="false">
      <c r="A56" s="0" t="n">
        <f aca="false">A55</f>
        <v>0</v>
      </c>
      <c r="B56" s="0" t="n">
        <f aca="false">B54</f>
        <v>25</v>
      </c>
      <c r="C56" s="0" t="n">
        <f aca="true">OFFSET(A56:B56,0,$C$2,1,1)</f>
        <v>0</v>
      </c>
      <c r="D56" s="0" t="n">
        <f aca="false">D55+INT($D$2*(C56-D55)*1000)/1000</f>
        <v>0</v>
      </c>
      <c r="E56" s="0" t="n">
        <f aca="false">E55+INT($E$2*(D56-E55)*1000)/1000</f>
        <v>0</v>
      </c>
    </row>
    <row r="57" customFormat="false" ht="15" hidden="false" customHeight="true" outlineLevel="0" collapsed="false">
      <c r="A57" s="0" t="n">
        <f aca="false">A56</f>
        <v>0</v>
      </c>
      <c r="B57" s="0" t="n">
        <f aca="false">B55</f>
        <v>19</v>
      </c>
      <c r="C57" s="0" t="n">
        <f aca="true">OFFSET(A57:B57,0,$C$2,1,1)</f>
        <v>0</v>
      </c>
      <c r="D57" s="0" t="n">
        <f aca="false">D56+INT($D$2*(C57-D56)*1000)/1000</f>
        <v>0</v>
      </c>
      <c r="E57" s="0" t="n">
        <f aca="false">E56+INT($E$2*(D57-E56)*1000)/1000</f>
        <v>0</v>
      </c>
    </row>
    <row r="58" customFormat="false" ht="15" hidden="false" customHeight="true" outlineLevel="0" collapsed="false">
      <c r="A58" s="0" t="n">
        <f aca="false">A57</f>
        <v>0</v>
      </c>
      <c r="B58" s="0" t="n">
        <f aca="false">B56</f>
        <v>25</v>
      </c>
      <c r="C58" s="0" t="n">
        <f aca="true">OFFSET(A58:B58,0,$C$2,1,1)</f>
        <v>0</v>
      </c>
      <c r="D58" s="0" t="n">
        <f aca="false">D57+INT($D$2*(C58-D57)*1000)/1000</f>
        <v>0</v>
      </c>
      <c r="E58" s="0" t="n">
        <f aca="false">E57+INT($E$2*(D58-E57)*1000)/1000</f>
        <v>0</v>
      </c>
    </row>
    <row r="59" customFormat="false" ht="15" hidden="false" customHeight="true" outlineLevel="0" collapsed="false">
      <c r="A59" s="0" t="n">
        <f aca="false">A58</f>
        <v>0</v>
      </c>
      <c r="B59" s="0" t="n">
        <f aca="false">B57</f>
        <v>19</v>
      </c>
      <c r="C59" s="0" t="n">
        <f aca="true">OFFSET(A59:B59,0,$C$2,1,1)</f>
        <v>0</v>
      </c>
      <c r="D59" s="0" t="n">
        <f aca="false">D58+INT($D$2*(C59-D58)*1000)/1000</f>
        <v>0</v>
      </c>
      <c r="E59" s="0" t="n">
        <f aca="false">E58+INT($E$2*(D59-E58)*1000)/1000</f>
        <v>0</v>
      </c>
    </row>
    <row r="60" customFormat="false" ht="15" hidden="false" customHeight="true" outlineLevel="0" collapsed="false">
      <c r="A60" s="0" t="n">
        <f aca="false">A59</f>
        <v>0</v>
      </c>
      <c r="B60" s="0" t="n">
        <f aca="false">B58</f>
        <v>25</v>
      </c>
      <c r="C60" s="0" t="n">
        <f aca="true">OFFSET(A60:B60,0,$C$2,1,1)</f>
        <v>0</v>
      </c>
      <c r="D60" s="0" t="n">
        <f aca="false">D59+INT($D$2*(C60-D59)*1000)/1000</f>
        <v>0</v>
      </c>
      <c r="E60" s="0" t="n">
        <f aca="false">E59+INT($E$2*(D60-E59)*1000)/1000</f>
        <v>0</v>
      </c>
    </row>
    <row r="61" customFormat="false" ht="15" hidden="false" customHeight="true" outlineLevel="0" collapsed="false">
      <c r="A61" s="0" t="n">
        <f aca="false">A60</f>
        <v>0</v>
      </c>
      <c r="B61" s="0" t="n">
        <f aca="false">B59</f>
        <v>19</v>
      </c>
      <c r="C61" s="0" t="n">
        <f aca="true">OFFSET(A61:B61,0,$C$2,1,1)</f>
        <v>0</v>
      </c>
      <c r="D61" s="0" t="n">
        <f aca="false">D60+INT($D$2*(C61-D60)*1000)/1000</f>
        <v>0</v>
      </c>
      <c r="E61" s="0" t="n">
        <f aca="false">E60+INT($E$2*(D61-E60)*1000)/1000</f>
        <v>0</v>
      </c>
    </row>
    <row r="62" customFormat="false" ht="15" hidden="false" customHeight="true" outlineLevel="0" collapsed="false">
      <c r="A62" s="0" t="n">
        <f aca="false">A61</f>
        <v>0</v>
      </c>
      <c r="B62" s="0" t="n">
        <f aca="false">B60</f>
        <v>25</v>
      </c>
      <c r="C62" s="0" t="n">
        <f aca="true">OFFSET(A62:B62,0,$C$2,1,1)</f>
        <v>0</v>
      </c>
      <c r="D62" s="0" t="n">
        <f aca="false">D61+INT($D$2*(C62-D61)*1000)/1000</f>
        <v>0</v>
      </c>
      <c r="E62" s="0" t="n">
        <f aca="false">E61+INT($E$2*(D62-E61)*1000)/1000</f>
        <v>0</v>
      </c>
    </row>
    <row r="63" customFormat="false" ht="15" hidden="false" customHeight="true" outlineLevel="0" collapsed="false">
      <c r="A63" s="0" t="n">
        <f aca="false">A62</f>
        <v>0</v>
      </c>
      <c r="B63" s="0" t="n">
        <f aca="false">B61</f>
        <v>19</v>
      </c>
      <c r="C63" s="0" t="n">
        <f aca="true">OFFSET(A63:B63,0,$C$2,1,1)</f>
        <v>0</v>
      </c>
      <c r="D63" s="0" t="n">
        <f aca="false">D62+INT($D$2*(C63-D62)*1000)/1000</f>
        <v>0</v>
      </c>
      <c r="E63" s="0" t="n">
        <f aca="false">E62+INT($E$2*(D63-E62)*1000)/1000</f>
        <v>0</v>
      </c>
    </row>
    <row r="64" customFormat="false" ht="15" hidden="false" customHeight="true" outlineLevel="0" collapsed="false">
      <c r="A64" s="0" t="n">
        <f aca="false">A63</f>
        <v>0</v>
      </c>
      <c r="B64" s="0" t="n">
        <f aca="false">B62</f>
        <v>25</v>
      </c>
      <c r="C64" s="0" t="n">
        <f aca="true">OFFSET(A64:B64,0,$C$2,1,1)</f>
        <v>0</v>
      </c>
      <c r="D64" s="0" t="n">
        <f aca="false">D63+INT($D$2*(C64-D63)*1000)/1000</f>
        <v>0</v>
      </c>
      <c r="E64" s="0" t="n">
        <f aca="false">E63+INT($E$2*(D64-E63)*1000)/1000</f>
        <v>0</v>
      </c>
    </row>
    <row r="65" customFormat="false" ht="15" hidden="false" customHeight="true" outlineLevel="0" collapsed="false">
      <c r="A65" s="0" t="n">
        <f aca="false">A64</f>
        <v>0</v>
      </c>
      <c r="B65" s="0" t="n">
        <f aca="false">B63</f>
        <v>19</v>
      </c>
      <c r="C65" s="0" t="n">
        <f aca="true">OFFSET(A65:B65,0,$C$2,1,1)</f>
        <v>0</v>
      </c>
      <c r="D65" s="0" t="n">
        <f aca="false">D64+INT($D$2*(C65-D64)*1000)/1000</f>
        <v>0</v>
      </c>
      <c r="E65" s="0" t="n">
        <f aca="false">E64+INT($E$2*(D65-E64)*1000)/1000</f>
        <v>0</v>
      </c>
    </row>
    <row r="66" customFormat="false" ht="15" hidden="false" customHeight="true" outlineLevel="0" collapsed="false">
      <c r="A66" s="0" t="n">
        <f aca="false">A65</f>
        <v>0</v>
      </c>
      <c r="B66" s="0" t="n">
        <f aca="false">B64</f>
        <v>25</v>
      </c>
      <c r="C66" s="0" t="n">
        <f aca="true">OFFSET(A66:B66,0,$C$2,1,1)</f>
        <v>0</v>
      </c>
      <c r="D66" s="0" t="n">
        <f aca="false">D65+INT($D$2*(C66-D65)*1000)/1000</f>
        <v>0</v>
      </c>
      <c r="E66" s="0" t="n">
        <f aca="false">E65+INT($E$2*(D66-E65)*1000)/1000</f>
        <v>0</v>
      </c>
    </row>
    <row r="67" customFormat="false" ht="15" hidden="false" customHeight="true" outlineLevel="0" collapsed="false">
      <c r="A67" s="0" t="n">
        <f aca="false">A66</f>
        <v>0</v>
      </c>
      <c r="B67" s="0" t="n">
        <f aca="false">B65</f>
        <v>19</v>
      </c>
      <c r="C67" s="0" t="n">
        <f aca="true">OFFSET(A67:B67,0,$C$2,1,1)</f>
        <v>0</v>
      </c>
      <c r="D67" s="0" t="n">
        <f aca="false">D66+INT($D$2*(C67-D66)*1000)/1000</f>
        <v>0</v>
      </c>
      <c r="E67" s="0" t="n">
        <f aca="false">E66+INT($E$2*(D67-E66)*1000)/1000</f>
        <v>0</v>
      </c>
    </row>
    <row r="68" customFormat="false" ht="15" hidden="false" customHeight="true" outlineLevel="0" collapsed="false">
      <c r="A68" s="0" t="n">
        <f aca="false">A67</f>
        <v>0</v>
      </c>
      <c r="B68" s="0" t="n">
        <f aca="false">B66</f>
        <v>25</v>
      </c>
      <c r="C68" s="0" t="n">
        <f aca="true">OFFSET(A68:B68,0,$C$2,1,1)</f>
        <v>0</v>
      </c>
      <c r="D68" s="0" t="n">
        <f aca="false">D67+INT($D$2*(C68-D67)*1000)/1000</f>
        <v>0</v>
      </c>
      <c r="E68" s="0" t="n">
        <f aca="false">E67+INT($E$2*(D68-E67)*1000)/1000</f>
        <v>0</v>
      </c>
    </row>
    <row r="69" customFormat="false" ht="15" hidden="false" customHeight="true" outlineLevel="0" collapsed="false">
      <c r="A69" s="0" t="n">
        <f aca="false">A68</f>
        <v>0</v>
      </c>
      <c r="B69" s="0" t="n">
        <f aca="false">B67</f>
        <v>19</v>
      </c>
      <c r="C69" s="0" t="n">
        <f aca="true">OFFSET(A69:B69,0,$C$2,1,1)</f>
        <v>0</v>
      </c>
      <c r="D69" s="0" t="n">
        <f aca="false">D68+INT($D$2*(C69-D68)*1000)/1000</f>
        <v>0</v>
      </c>
      <c r="E69" s="0" t="n">
        <f aca="false">E68+INT($E$2*(D69-E68)*1000)/1000</f>
        <v>0</v>
      </c>
    </row>
    <row r="70" customFormat="false" ht="15" hidden="false" customHeight="true" outlineLevel="0" collapsed="false">
      <c r="A70" s="0" t="n">
        <f aca="false">A69</f>
        <v>0</v>
      </c>
      <c r="B70" s="0" t="n">
        <f aca="false">B68</f>
        <v>25</v>
      </c>
      <c r="C70" s="0" t="n">
        <f aca="true">OFFSET(A70:B70,0,$C$2,1,1)</f>
        <v>0</v>
      </c>
      <c r="D70" s="0" t="n">
        <f aca="false">D69+INT($D$2*(C70-D69)*1000)/1000</f>
        <v>0</v>
      </c>
      <c r="E70" s="0" t="n">
        <f aca="false">E69+INT($E$2*(D70-E69)*1000)/1000</f>
        <v>0</v>
      </c>
    </row>
    <row r="71" customFormat="false" ht="15" hidden="false" customHeight="true" outlineLevel="0" collapsed="false">
      <c r="A71" s="0" t="n">
        <f aca="false">A70</f>
        <v>0</v>
      </c>
      <c r="B71" s="0" t="n">
        <f aca="false">B69</f>
        <v>19</v>
      </c>
      <c r="C71" s="0" t="n">
        <f aca="true">OFFSET(A71:B71,0,$C$2,1,1)</f>
        <v>0</v>
      </c>
      <c r="D71" s="0" t="n">
        <f aca="false">D70+INT($D$2*(C71-D70)*1000)/1000</f>
        <v>0</v>
      </c>
      <c r="E71" s="0" t="n">
        <f aca="false">E70+INT($E$2*(D71-E70)*1000)/1000</f>
        <v>0</v>
      </c>
    </row>
    <row r="72" customFormat="false" ht="15" hidden="false" customHeight="true" outlineLevel="0" collapsed="false">
      <c r="A72" s="0" t="n">
        <f aca="false">A71</f>
        <v>0</v>
      </c>
      <c r="B72" s="0" t="n">
        <f aca="false">B70</f>
        <v>25</v>
      </c>
      <c r="C72" s="0" t="n">
        <f aca="true">OFFSET(A72:B72,0,$C$2,1,1)</f>
        <v>0</v>
      </c>
      <c r="D72" s="0" t="n">
        <f aca="false">D71+INT($D$2*(C72-D71)*1000)/1000</f>
        <v>0</v>
      </c>
      <c r="E72" s="0" t="n">
        <f aca="false">E71+INT($E$2*(D72-E71)*1000)/1000</f>
        <v>0</v>
      </c>
    </row>
    <row r="73" customFormat="false" ht="15" hidden="false" customHeight="true" outlineLevel="0" collapsed="false">
      <c r="A73" s="0" t="n">
        <f aca="false">A72</f>
        <v>0</v>
      </c>
      <c r="B73" s="0" t="n">
        <f aca="false">B71</f>
        <v>19</v>
      </c>
      <c r="C73" s="0" t="n">
        <f aca="true">OFFSET(A73:B73,0,$C$2,1,1)</f>
        <v>0</v>
      </c>
      <c r="D73" s="0" t="n">
        <f aca="false">D72+INT($D$2*(C73-D72)*1000)/1000</f>
        <v>0</v>
      </c>
      <c r="E73" s="0" t="n">
        <f aca="false">E72+INT($E$2*(D73-E72)*1000)/1000</f>
        <v>0</v>
      </c>
    </row>
    <row r="74" customFormat="false" ht="15" hidden="false" customHeight="true" outlineLevel="0" collapsed="false">
      <c r="A74" s="0" t="n">
        <f aca="false">A73</f>
        <v>0</v>
      </c>
      <c r="B74" s="0" t="n">
        <f aca="false">B72</f>
        <v>25</v>
      </c>
      <c r="C74" s="0" t="n">
        <f aca="true">OFFSET(A74:B74,0,$C$2,1,1)</f>
        <v>0</v>
      </c>
      <c r="D74" s="0" t="n">
        <f aca="false">D73+INT($D$2*(C74-D73)*1000)/1000</f>
        <v>0</v>
      </c>
      <c r="E74" s="0" t="n">
        <f aca="false">E73+INT($E$2*(D74-E73)*1000)/1000</f>
        <v>0</v>
      </c>
    </row>
    <row r="75" customFormat="false" ht="15" hidden="false" customHeight="true" outlineLevel="0" collapsed="false">
      <c r="A75" s="0" t="n">
        <f aca="false">A74</f>
        <v>0</v>
      </c>
      <c r="B75" s="0" t="n">
        <f aca="false">B73</f>
        <v>19</v>
      </c>
      <c r="C75" s="0" t="n">
        <f aca="true">OFFSET(A75:B75,0,$C$2,1,1)</f>
        <v>0</v>
      </c>
      <c r="D75" s="0" t="n">
        <f aca="false">D74+INT($D$2*(C75-D74)*1000)/1000</f>
        <v>0</v>
      </c>
      <c r="E75" s="0" t="n">
        <f aca="false">E74+INT($E$2*(D75-E74)*1000)/1000</f>
        <v>0</v>
      </c>
    </row>
    <row r="76" customFormat="false" ht="15" hidden="false" customHeight="true" outlineLevel="0" collapsed="false">
      <c r="A76" s="0" t="n">
        <f aca="false">A75</f>
        <v>0</v>
      </c>
      <c r="B76" s="0" t="n">
        <f aca="false">B74</f>
        <v>25</v>
      </c>
      <c r="C76" s="0" t="n">
        <f aca="true">OFFSET(A76:B76,0,$C$2,1,1)</f>
        <v>0</v>
      </c>
      <c r="D76" s="0" t="n">
        <f aca="false">D75+INT($D$2*(C76-D75)*1000)/1000</f>
        <v>0</v>
      </c>
      <c r="E76" s="0" t="n">
        <f aca="false">E75+INT($E$2*(D76-E75)*1000)/1000</f>
        <v>0</v>
      </c>
    </row>
    <row r="77" customFormat="false" ht="15" hidden="false" customHeight="true" outlineLevel="0" collapsed="false">
      <c r="A77" s="0" t="n">
        <f aca="false">A76</f>
        <v>0</v>
      </c>
      <c r="B77" s="0" t="n">
        <f aca="false">B75</f>
        <v>19</v>
      </c>
      <c r="C77" s="0" t="n">
        <f aca="true">OFFSET(A77:B77,0,$C$2,1,1)</f>
        <v>0</v>
      </c>
      <c r="D77" s="0" t="n">
        <f aca="false">D76+INT($D$2*(C77-D76)*1000)/1000</f>
        <v>0</v>
      </c>
      <c r="E77" s="0" t="n">
        <f aca="false">E76+INT($E$2*(D77-E76)*1000)/1000</f>
        <v>0</v>
      </c>
    </row>
    <row r="78" customFormat="false" ht="15" hidden="false" customHeight="true" outlineLevel="0" collapsed="false">
      <c r="A78" s="0" t="n">
        <f aca="false">A77</f>
        <v>0</v>
      </c>
      <c r="B78" s="0" t="n">
        <f aca="false">B76</f>
        <v>25</v>
      </c>
      <c r="C78" s="0" t="n">
        <f aca="true">OFFSET(A78:B78,0,$C$2,1,1)</f>
        <v>0</v>
      </c>
      <c r="D78" s="0" t="n">
        <f aca="false">D77+INT($D$2*(C78-D77)*1000)/1000</f>
        <v>0</v>
      </c>
      <c r="E78" s="0" t="n">
        <f aca="false">E77+INT($E$2*(D78-E77)*1000)/1000</f>
        <v>0</v>
      </c>
    </row>
    <row r="79" customFormat="false" ht="15" hidden="false" customHeight="true" outlineLevel="0" collapsed="false">
      <c r="A79" s="0" t="n">
        <f aca="false">A78</f>
        <v>0</v>
      </c>
      <c r="B79" s="0" t="n">
        <f aca="false">B77</f>
        <v>19</v>
      </c>
      <c r="C79" s="0" t="n">
        <f aca="true">OFFSET(A79:B79,0,$C$2,1,1)</f>
        <v>0</v>
      </c>
      <c r="D79" s="0" t="n">
        <f aca="false">D78+INT($D$2*(C79-D78)*1000)/1000</f>
        <v>0</v>
      </c>
      <c r="E79" s="0" t="n">
        <f aca="false">E78+INT($E$2*(D79-E78)*1000)/1000</f>
        <v>0</v>
      </c>
    </row>
    <row r="80" customFormat="false" ht="15" hidden="false" customHeight="true" outlineLevel="0" collapsed="false">
      <c r="A80" s="0" t="n">
        <f aca="false">A79</f>
        <v>0</v>
      </c>
      <c r="B80" s="0" t="n">
        <f aca="false">B78</f>
        <v>25</v>
      </c>
      <c r="C80" s="0" t="n">
        <f aca="true">OFFSET(A80:B80,0,$C$2,1,1)</f>
        <v>0</v>
      </c>
      <c r="D80" s="0" t="n">
        <f aca="false">D79+INT($D$2*(C80-D79)*1000)/1000</f>
        <v>0</v>
      </c>
      <c r="E80" s="0" t="n">
        <f aca="false">E79+INT($E$2*(D80-E79)*1000)/1000</f>
        <v>0</v>
      </c>
    </row>
    <row r="81" customFormat="false" ht="15" hidden="false" customHeight="true" outlineLevel="0" collapsed="false">
      <c r="A81" s="0" t="n">
        <f aca="false">A80</f>
        <v>0</v>
      </c>
      <c r="B81" s="0" t="n">
        <f aca="false">B79</f>
        <v>19</v>
      </c>
      <c r="C81" s="0" t="n">
        <f aca="true">OFFSET(A81:B81,0,$C$2,1,1)</f>
        <v>0</v>
      </c>
      <c r="D81" s="0" t="n">
        <f aca="false">D80+INT($D$2*(C81-D80)*1000)/1000</f>
        <v>0</v>
      </c>
      <c r="E81" s="0" t="n">
        <f aca="false">E80+INT($E$2*(D81-E80)*1000)/1000</f>
        <v>0</v>
      </c>
    </row>
    <row r="82" customFormat="false" ht="15" hidden="false" customHeight="true" outlineLevel="0" collapsed="false">
      <c r="A82" s="0" t="n">
        <f aca="false">A81</f>
        <v>0</v>
      </c>
      <c r="B82" s="0" t="n">
        <f aca="false">B80</f>
        <v>25</v>
      </c>
      <c r="C82" s="0" t="n">
        <f aca="true">OFFSET(A82:B82,0,$C$2,1,1)</f>
        <v>0</v>
      </c>
      <c r="D82" s="0" t="n">
        <f aca="false">D81+INT($D$2*(C82-D81)*1000)/1000</f>
        <v>0</v>
      </c>
      <c r="E82" s="0" t="n">
        <f aca="false">E81+INT($E$2*(D82-E81)*1000)/1000</f>
        <v>0</v>
      </c>
    </row>
    <row r="83" customFormat="false" ht="15" hidden="false" customHeight="true" outlineLevel="0" collapsed="false">
      <c r="A83" s="0" t="n">
        <f aca="false">A82</f>
        <v>0</v>
      </c>
      <c r="B83" s="0" t="n">
        <f aca="false">B81</f>
        <v>19</v>
      </c>
      <c r="C83" s="0" t="n">
        <f aca="true">OFFSET(A83:B83,0,$C$2,1,1)</f>
        <v>0</v>
      </c>
      <c r="D83" s="0" t="n">
        <f aca="false">D82+INT($D$2*(C83-D82)*1000)/1000</f>
        <v>0</v>
      </c>
      <c r="E83" s="0" t="n">
        <f aca="false">E82+INT($E$2*(D83-E82)*1000)/1000</f>
        <v>0</v>
      </c>
    </row>
    <row r="84" customFormat="false" ht="15" hidden="false" customHeight="true" outlineLevel="0" collapsed="false">
      <c r="A84" s="0" t="n">
        <f aca="false">A83</f>
        <v>0</v>
      </c>
      <c r="B84" s="0" t="n">
        <f aca="false">B82</f>
        <v>25</v>
      </c>
      <c r="C84" s="0" t="n">
        <f aca="true">OFFSET(A84:B84,0,$C$2,1,1)</f>
        <v>0</v>
      </c>
      <c r="D84" s="0" t="n">
        <f aca="false">D83+INT($D$2*(C84-D83)*1000)/1000</f>
        <v>0</v>
      </c>
      <c r="E84" s="0" t="n">
        <f aca="false">E83+INT($E$2*(D84-E83)*1000)/1000</f>
        <v>0</v>
      </c>
    </row>
    <row r="85" customFormat="false" ht="15" hidden="false" customHeight="true" outlineLevel="0" collapsed="false">
      <c r="A85" s="0" t="n">
        <f aca="false">A84</f>
        <v>0</v>
      </c>
      <c r="B85" s="0" t="n">
        <f aca="false">B83</f>
        <v>19</v>
      </c>
      <c r="C85" s="0" t="n">
        <f aca="true">OFFSET(A85:B85,0,$C$2,1,1)</f>
        <v>0</v>
      </c>
      <c r="D85" s="0" t="n">
        <f aca="false">D84+INT($D$2*(C85-D84)*1000)/1000</f>
        <v>0</v>
      </c>
      <c r="E85" s="0" t="n">
        <f aca="false">E84+INT($E$2*(D85-E84)*1000)/1000</f>
        <v>0</v>
      </c>
    </row>
    <row r="86" customFormat="false" ht="15" hidden="false" customHeight="true" outlineLevel="0" collapsed="false">
      <c r="A86" s="0" t="n">
        <f aca="false">A85</f>
        <v>0</v>
      </c>
      <c r="B86" s="0" t="n">
        <f aca="false">B84</f>
        <v>25</v>
      </c>
      <c r="C86" s="0" t="n">
        <f aca="true">OFFSET(A86:B86,0,$C$2,1,1)</f>
        <v>0</v>
      </c>
      <c r="D86" s="0" t="n">
        <f aca="false">D85+INT($D$2*(C86-D85)*1000)/1000</f>
        <v>0</v>
      </c>
      <c r="E86" s="0" t="n">
        <f aca="false">E85+INT($E$2*(D86-E85)*1000)/1000</f>
        <v>0</v>
      </c>
    </row>
    <row r="87" customFormat="false" ht="15" hidden="false" customHeight="true" outlineLevel="0" collapsed="false">
      <c r="A87" s="0" t="n">
        <f aca="false">A86</f>
        <v>0</v>
      </c>
      <c r="B87" s="0" t="n">
        <f aca="false">B85</f>
        <v>19</v>
      </c>
      <c r="C87" s="0" t="n">
        <f aca="true">OFFSET(A87:B87,0,$C$2,1,1)</f>
        <v>0</v>
      </c>
      <c r="D87" s="0" t="n">
        <f aca="false">D86+INT($D$2*(C87-D86)*1000)/1000</f>
        <v>0</v>
      </c>
      <c r="E87" s="0" t="n">
        <f aca="false">E86+INT($E$2*(D87-E86)*1000)/1000</f>
        <v>0</v>
      </c>
    </row>
    <row r="88" customFormat="false" ht="15" hidden="false" customHeight="true" outlineLevel="0" collapsed="false">
      <c r="A88" s="0" t="n">
        <f aca="false">A87</f>
        <v>0</v>
      </c>
      <c r="B88" s="0" t="n">
        <f aca="false">B86</f>
        <v>25</v>
      </c>
      <c r="C88" s="0" t="n">
        <f aca="true">OFFSET(A88:B88,0,$C$2,1,1)</f>
        <v>0</v>
      </c>
      <c r="D88" s="0" t="n">
        <f aca="false">D87+INT($D$2*(C88-D87)*1000)/1000</f>
        <v>0</v>
      </c>
      <c r="E88" s="0" t="n">
        <f aca="false">E87+INT($E$2*(D88-E87)*1000)/1000</f>
        <v>0</v>
      </c>
    </row>
    <row r="89" customFormat="false" ht="15" hidden="false" customHeight="true" outlineLevel="0" collapsed="false">
      <c r="A89" s="0" t="n">
        <f aca="false">A88</f>
        <v>0</v>
      </c>
      <c r="B89" s="0" t="n">
        <f aca="false">B87</f>
        <v>19</v>
      </c>
      <c r="C89" s="0" t="n">
        <f aca="true">OFFSET(A89:B89,0,$C$2,1,1)</f>
        <v>0</v>
      </c>
      <c r="D89" s="0" t="n">
        <f aca="false">D88+INT($D$2*(C89-D88)*1000)/1000</f>
        <v>0</v>
      </c>
      <c r="E89" s="0" t="n">
        <f aca="false">E88+INT($E$2*(D89-E88)*1000)/1000</f>
        <v>0</v>
      </c>
    </row>
    <row r="90" customFormat="false" ht="15" hidden="false" customHeight="true" outlineLevel="0" collapsed="false">
      <c r="A90" s="0" t="n">
        <f aca="false">A89</f>
        <v>0</v>
      </c>
      <c r="B90" s="0" t="n">
        <f aca="false">B88</f>
        <v>25</v>
      </c>
      <c r="C90" s="0" t="n">
        <f aca="true">OFFSET(A90:B90,0,$C$2,1,1)</f>
        <v>0</v>
      </c>
      <c r="D90" s="0" t="n">
        <f aca="false">D89+INT($D$2*(C90-D89)*1000)/1000</f>
        <v>0</v>
      </c>
      <c r="E90" s="0" t="n">
        <f aca="false">E89+INT($E$2*(D90-E89)*1000)/1000</f>
        <v>0</v>
      </c>
    </row>
    <row r="91" customFormat="false" ht="15" hidden="false" customHeight="true" outlineLevel="0" collapsed="false">
      <c r="A91" s="0" t="n">
        <f aca="false">A90</f>
        <v>0</v>
      </c>
      <c r="B91" s="0" t="n">
        <f aca="false">B89</f>
        <v>19</v>
      </c>
      <c r="C91" s="0" t="n">
        <f aca="true">OFFSET(A91:B91,0,$C$2,1,1)</f>
        <v>0</v>
      </c>
      <c r="D91" s="0" t="n">
        <f aca="false">D90+INT($D$2*(C91-D90)*1000)/1000</f>
        <v>0</v>
      </c>
      <c r="E91" s="0" t="n">
        <f aca="false">E90+INT($E$2*(D91-E90)*1000)/1000</f>
        <v>0</v>
      </c>
    </row>
    <row r="92" customFormat="false" ht="15" hidden="false" customHeight="true" outlineLevel="0" collapsed="false">
      <c r="A92" s="0" t="n">
        <f aca="false">A91</f>
        <v>0</v>
      </c>
      <c r="B92" s="0" t="n">
        <f aca="false">B90</f>
        <v>25</v>
      </c>
      <c r="C92" s="0" t="n">
        <f aca="true">OFFSET(A92:B92,0,$C$2,1,1)</f>
        <v>0</v>
      </c>
      <c r="D92" s="0" t="n">
        <f aca="false">D91+INT($D$2*(C92-D91)*1000)/1000</f>
        <v>0</v>
      </c>
      <c r="E92" s="0" t="n">
        <f aca="false">E91+INT($E$2*(D92-E91)*1000)/1000</f>
        <v>0</v>
      </c>
    </row>
    <row r="93" customFormat="false" ht="15" hidden="false" customHeight="true" outlineLevel="0" collapsed="false">
      <c r="A93" s="0" t="n">
        <f aca="false">A92</f>
        <v>0</v>
      </c>
      <c r="B93" s="0" t="n">
        <f aca="false">B91</f>
        <v>19</v>
      </c>
      <c r="C93" s="0" t="n">
        <f aca="true">OFFSET(A93:B93,0,$C$2,1,1)</f>
        <v>0</v>
      </c>
      <c r="D93" s="0" t="n">
        <f aca="false">D92+INT($D$2*(C93-D92)*1000)/1000</f>
        <v>0</v>
      </c>
      <c r="E93" s="0" t="n">
        <f aca="false">E92+INT($E$2*(D93-E92)*1000)/1000</f>
        <v>0</v>
      </c>
    </row>
    <row r="94" customFormat="false" ht="15" hidden="false" customHeight="true" outlineLevel="0" collapsed="false">
      <c r="A94" s="0" t="n">
        <f aca="false">A93</f>
        <v>0</v>
      </c>
      <c r="B94" s="0" t="n">
        <f aca="false">B92</f>
        <v>25</v>
      </c>
      <c r="C94" s="0" t="n">
        <f aca="true">OFFSET(A94:B94,0,$C$2,1,1)</f>
        <v>0</v>
      </c>
      <c r="D94" s="0" t="n">
        <f aca="false">D93+INT($D$2*(C94-D93)*1000)/1000</f>
        <v>0</v>
      </c>
      <c r="E94" s="0" t="n">
        <f aca="false">E93+INT($E$2*(D94-E93)*1000)/1000</f>
        <v>0</v>
      </c>
    </row>
    <row r="95" customFormat="false" ht="15" hidden="false" customHeight="true" outlineLevel="0" collapsed="false">
      <c r="A95" s="0" t="n">
        <f aca="false">A94</f>
        <v>0</v>
      </c>
      <c r="B95" s="0" t="n">
        <f aca="false">B93</f>
        <v>19</v>
      </c>
      <c r="C95" s="0" t="n">
        <f aca="true">OFFSET(A95:B95,0,$C$2,1,1)</f>
        <v>0</v>
      </c>
      <c r="D95" s="0" t="n">
        <f aca="false">D94+INT($D$2*(C95-D94)*1000)/1000</f>
        <v>0</v>
      </c>
      <c r="E95" s="0" t="n">
        <f aca="false">E94+INT($E$2*(D95-E94)*1000)/1000</f>
        <v>0</v>
      </c>
    </row>
    <row r="96" customFormat="false" ht="15" hidden="false" customHeight="true" outlineLevel="0" collapsed="false">
      <c r="A96" s="0" t="n">
        <f aca="false">A95</f>
        <v>0</v>
      </c>
      <c r="B96" s="0" t="n">
        <f aca="false">B94</f>
        <v>25</v>
      </c>
      <c r="C96" s="0" t="n">
        <f aca="true">OFFSET(A96:B96,0,$C$2,1,1)</f>
        <v>0</v>
      </c>
      <c r="D96" s="0" t="n">
        <f aca="false">D95+INT($D$2*(C96-D95)*1000)/1000</f>
        <v>0</v>
      </c>
      <c r="E96" s="0" t="n">
        <f aca="false">E95+INT($E$2*(D96-E95)*1000)/1000</f>
        <v>0</v>
      </c>
    </row>
    <row r="97" customFormat="false" ht="15" hidden="false" customHeight="true" outlineLevel="0" collapsed="false">
      <c r="A97" s="0" t="n">
        <f aca="false">A96</f>
        <v>0</v>
      </c>
      <c r="B97" s="0" t="n">
        <f aca="false">B95</f>
        <v>19</v>
      </c>
      <c r="C97" s="0" t="n">
        <f aca="true">OFFSET(A97:B97,0,$C$2,1,1)</f>
        <v>0</v>
      </c>
      <c r="D97" s="0" t="n">
        <f aca="false">D96+INT($D$2*(C97-D96)*1000)/1000</f>
        <v>0</v>
      </c>
      <c r="E97" s="0" t="n">
        <f aca="false">E96+INT($E$2*(D97-E96)*1000)/1000</f>
        <v>0</v>
      </c>
    </row>
    <row r="98" customFormat="false" ht="15" hidden="false" customHeight="true" outlineLevel="0" collapsed="false">
      <c r="A98" s="0" t="n">
        <f aca="false">A97</f>
        <v>0</v>
      </c>
      <c r="B98" s="0" t="n">
        <f aca="false">B96</f>
        <v>25</v>
      </c>
      <c r="C98" s="0" t="n">
        <f aca="true">OFFSET(A98:B98,0,$C$2,1,1)</f>
        <v>0</v>
      </c>
      <c r="D98" s="0" t="n">
        <f aca="false">D97+INT($D$2*(C98-D97)*1000)/1000</f>
        <v>0</v>
      </c>
      <c r="E98" s="0" t="n">
        <f aca="false">E97+INT($E$2*(D98-E97)*1000)/1000</f>
        <v>0</v>
      </c>
    </row>
    <row r="99" customFormat="false" ht="15" hidden="false" customHeight="true" outlineLevel="0" collapsed="false">
      <c r="A99" s="0" t="n">
        <f aca="false">A98</f>
        <v>0</v>
      </c>
      <c r="B99" s="0" t="n">
        <f aca="false">B97</f>
        <v>19</v>
      </c>
      <c r="C99" s="0" t="n">
        <f aca="true">OFFSET(A99:B99,0,$C$2,1,1)</f>
        <v>0</v>
      </c>
      <c r="D99" s="0" t="n">
        <f aca="false">D98+INT($D$2*(C99-D98)*1000)/1000</f>
        <v>0</v>
      </c>
      <c r="E99" s="0" t="n">
        <f aca="false">E98+INT($E$2*(D99-E98)*1000)/1000</f>
        <v>0</v>
      </c>
    </row>
    <row r="100" customFormat="false" ht="15" hidden="false" customHeight="true" outlineLevel="0" collapsed="false">
      <c r="A100" s="0" t="n">
        <f aca="false">A99</f>
        <v>0</v>
      </c>
      <c r="B100" s="0" t="n">
        <f aca="false">B98</f>
        <v>25</v>
      </c>
      <c r="C100" s="0" t="n">
        <f aca="true">OFFSET(A100:B100,0,$C$2,1,1)</f>
        <v>0</v>
      </c>
      <c r="D100" s="0" t="n">
        <f aca="false">D99+INT($D$2*(C100-D99)*1000)/1000</f>
        <v>0</v>
      </c>
      <c r="E100" s="0" t="n">
        <f aca="false">E99+INT($E$2*(D100-E99)*1000)/1000</f>
        <v>0</v>
      </c>
    </row>
    <row r="101" customFormat="false" ht="15" hidden="false" customHeight="true" outlineLevel="0" collapsed="false">
      <c r="A101" s="0" t="n">
        <f aca="false">B1</f>
        <v>22</v>
      </c>
      <c r="B101" s="0" t="n">
        <f aca="false">B99</f>
        <v>19</v>
      </c>
      <c r="C101" s="0" t="n">
        <f aca="true">OFFSET(A101:B101,0,$C$2,1,1)</f>
        <v>22</v>
      </c>
      <c r="D101" s="0" t="n">
        <f aca="false">D100+INT($D$2*(C101-D100)*1000)/1000</f>
        <v>16.5</v>
      </c>
      <c r="E101" s="0" t="n">
        <f aca="false">E100+INT($E$2*(D101-E100)*1000)/1000</f>
        <v>4.125</v>
      </c>
    </row>
    <row r="102" customFormat="false" ht="15" hidden="false" customHeight="true" outlineLevel="0" collapsed="false">
      <c r="A102" s="0" t="n">
        <f aca="false">A101</f>
        <v>22</v>
      </c>
      <c r="B102" s="0" t="n">
        <f aca="false">B100</f>
        <v>25</v>
      </c>
      <c r="C102" s="0" t="n">
        <f aca="true">OFFSET(A102:B102,0,$C$2,1,1)</f>
        <v>22</v>
      </c>
      <c r="D102" s="0" t="n">
        <f aca="false">D101+INT($D$2*(C102-D101)*1000)/1000</f>
        <v>20.625</v>
      </c>
      <c r="E102" s="0" t="n">
        <f aca="false">E101+INT($E$2*(D102-E101)*1000)/1000</f>
        <v>8.25</v>
      </c>
    </row>
    <row r="103" customFormat="false" ht="15" hidden="false" customHeight="true" outlineLevel="0" collapsed="false">
      <c r="A103" s="0" t="n">
        <f aca="false">A102</f>
        <v>22</v>
      </c>
      <c r="B103" s="0" t="n">
        <f aca="false">B101</f>
        <v>19</v>
      </c>
      <c r="C103" s="0" t="n">
        <f aca="true">OFFSET(A103:B103,0,$C$2,1,1)</f>
        <v>22</v>
      </c>
      <c r="D103" s="0" t="n">
        <f aca="false">D102+INT($D$2*(C103-D102)*1000)/1000</f>
        <v>21.656</v>
      </c>
      <c r="E103" s="0" t="n">
        <f aca="false">E102+INT($E$2*(D103-E102)*1000)/1000</f>
        <v>11.601</v>
      </c>
    </row>
    <row r="104" customFormat="false" ht="15" hidden="false" customHeight="true" outlineLevel="0" collapsed="false">
      <c r="A104" s="0" t="n">
        <f aca="false">A103</f>
        <v>22</v>
      </c>
      <c r="B104" s="0" t="n">
        <f aca="false">B102</f>
        <v>25</v>
      </c>
      <c r="C104" s="0" t="n">
        <f aca="true">OFFSET(A104:B104,0,$C$2,1,1)</f>
        <v>22</v>
      </c>
      <c r="D104" s="0" t="n">
        <f aca="false">D103+INT($D$2*(C104-D103)*1000)/1000</f>
        <v>21.914</v>
      </c>
      <c r="E104" s="0" t="n">
        <f aca="false">E103+INT($E$2*(D104-E103)*1000)/1000</f>
        <v>14.179</v>
      </c>
    </row>
    <row r="105" customFormat="false" ht="15" hidden="false" customHeight="true" outlineLevel="0" collapsed="false">
      <c r="A105" s="0" t="n">
        <f aca="false">A104</f>
        <v>22</v>
      </c>
      <c r="B105" s="0" t="n">
        <f aca="false">B103</f>
        <v>19</v>
      </c>
      <c r="C105" s="0" t="n">
        <f aca="true">OFFSET(A105:B105,0,$C$2,1,1)</f>
        <v>22</v>
      </c>
      <c r="D105" s="0" t="n">
        <f aca="false">D104+INT($D$2*(C105-D104)*1000)/1000</f>
        <v>21.978</v>
      </c>
      <c r="E105" s="0" t="n">
        <f aca="false">E104+INT($E$2*(D105-E104)*1000)/1000</f>
        <v>16.128</v>
      </c>
    </row>
    <row r="106" customFormat="false" ht="15" hidden="false" customHeight="true" outlineLevel="0" collapsed="false">
      <c r="A106" s="0" t="n">
        <f aca="false">A105</f>
        <v>22</v>
      </c>
      <c r="B106" s="0" t="n">
        <f aca="false">B104</f>
        <v>25</v>
      </c>
      <c r="C106" s="0" t="n">
        <f aca="true">OFFSET(A106:B106,0,$C$2,1,1)</f>
        <v>22</v>
      </c>
      <c r="D106" s="0" t="n">
        <f aca="false">D105+INT($D$2*(C106-D105)*1000)/1000</f>
        <v>21.994</v>
      </c>
      <c r="E106" s="0" t="n">
        <f aca="false">E105+INT($E$2*(D106-E105)*1000)/1000</f>
        <v>17.594</v>
      </c>
    </row>
    <row r="107" customFormat="false" ht="15" hidden="false" customHeight="true" outlineLevel="0" collapsed="false">
      <c r="A107" s="0" t="n">
        <f aca="false">A106</f>
        <v>22</v>
      </c>
      <c r="B107" s="0" t="n">
        <f aca="false">B105</f>
        <v>19</v>
      </c>
      <c r="C107" s="0" t="n">
        <f aca="true">OFFSET(A107:B107,0,$C$2,1,1)</f>
        <v>22</v>
      </c>
      <c r="D107" s="0" t="n">
        <f aca="false">D106+INT($D$2*(C107-D106)*1000)/1000</f>
        <v>21.998</v>
      </c>
      <c r="E107" s="0" t="n">
        <f aca="false">E106+INT($E$2*(D107-E106)*1000)/1000</f>
        <v>18.695</v>
      </c>
    </row>
    <row r="108" customFormat="false" ht="15" hidden="false" customHeight="true" outlineLevel="0" collapsed="false">
      <c r="A108" s="0" t="n">
        <f aca="false">A107</f>
        <v>22</v>
      </c>
      <c r="B108" s="0" t="n">
        <f aca="false">B106</f>
        <v>25</v>
      </c>
      <c r="C108" s="0" t="n">
        <f aca="true">OFFSET(A108:B108,0,$C$2,1,1)</f>
        <v>22</v>
      </c>
      <c r="D108" s="0" t="n">
        <f aca="false">D107+INT($D$2*(C108-D107)*1000)/1000</f>
        <v>21.999</v>
      </c>
      <c r="E108" s="0" t="n">
        <f aca="false">E107+INT($E$2*(D108-E107)*1000)/1000</f>
        <v>19.521</v>
      </c>
    </row>
    <row r="109" customFormat="false" ht="15" hidden="false" customHeight="true" outlineLevel="0" collapsed="false">
      <c r="A109" s="0" t="n">
        <f aca="false">A108</f>
        <v>22</v>
      </c>
      <c r="B109" s="0" t="n">
        <f aca="false">B107</f>
        <v>19</v>
      </c>
      <c r="C109" s="0" t="n">
        <f aca="true">OFFSET(A109:B109,0,$C$2,1,1)</f>
        <v>22</v>
      </c>
      <c r="D109" s="0" t="n">
        <f aca="false">D108+INT($D$2*(C109-D108)*1000)/1000</f>
        <v>21.999</v>
      </c>
      <c r="E109" s="0" t="n">
        <f aca="false">E108+INT($E$2*(D109-E108)*1000)/1000</f>
        <v>20.14</v>
      </c>
    </row>
    <row r="110" customFormat="false" ht="15" hidden="false" customHeight="true" outlineLevel="0" collapsed="false">
      <c r="A110" s="0" t="n">
        <f aca="false">A109</f>
        <v>22</v>
      </c>
      <c r="B110" s="0" t="n">
        <f aca="false">B108</f>
        <v>25</v>
      </c>
      <c r="C110" s="0" t="n">
        <f aca="true">OFFSET(A110:B110,0,$C$2,1,1)</f>
        <v>22</v>
      </c>
      <c r="D110" s="0" t="n">
        <f aca="false">D109+INT($D$2*(C110-D109)*1000)/1000</f>
        <v>21.999</v>
      </c>
      <c r="E110" s="0" t="n">
        <f aca="false">E109+INT($E$2*(D110-E109)*1000)/1000</f>
        <v>20.604</v>
      </c>
    </row>
    <row r="111" customFormat="false" ht="15" hidden="false" customHeight="true" outlineLevel="0" collapsed="false">
      <c r="A111" s="0" t="n">
        <f aca="false">A110</f>
        <v>22</v>
      </c>
      <c r="B111" s="0" t="n">
        <f aca="false">B109</f>
        <v>19</v>
      </c>
      <c r="C111" s="0" t="n">
        <f aca="true">OFFSET(A111:B111,0,$C$2,1,1)</f>
        <v>22</v>
      </c>
      <c r="D111" s="0" t="n">
        <f aca="false">D110+INT($D$2*(C111-D110)*1000)/1000</f>
        <v>21.999</v>
      </c>
      <c r="E111" s="0" t="n">
        <f aca="false">E110+INT($E$2*(D111-E110)*1000)/1000</f>
        <v>20.952</v>
      </c>
    </row>
    <row r="112" customFormat="false" ht="15" hidden="false" customHeight="true" outlineLevel="0" collapsed="false">
      <c r="A112" s="0" t="n">
        <f aca="false">A111</f>
        <v>22</v>
      </c>
      <c r="B112" s="0" t="n">
        <f aca="false">B110</f>
        <v>25</v>
      </c>
      <c r="C112" s="0" t="n">
        <f aca="true">OFFSET(A112:B112,0,$C$2,1,1)</f>
        <v>22</v>
      </c>
      <c r="D112" s="0" t="n">
        <f aca="false">D111+INT($D$2*(C112-D111)*1000)/1000</f>
        <v>21.999</v>
      </c>
      <c r="E112" s="0" t="n">
        <f aca="false">E111+INT($E$2*(D112-E111)*1000)/1000</f>
        <v>21.213</v>
      </c>
    </row>
    <row r="113" customFormat="false" ht="15" hidden="false" customHeight="true" outlineLevel="0" collapsed="false">
      <c r="A113" s="0" t="n">
        <f aca="false">A112</f>
        <v>22</v>
      </c>
      <c r="B113" s="0" t="n">
        <f aca="false">B111</f>
        <v>19</v>
      </c>
      <c r="C113" s="0" t="n">
        <f aca="true">OFFSET(A113:B113,0,$C$2,1,1)</f>
        <v>22</v>
      </c>
      <c r="D113" s="0" t="n">
        <f aca="false">D112+INT($D$2*(C113-D112)*1000)/1000</f>
        <v>21.999</v>
      </c>
      <c r="E113" s="0" t="n">
        <f aca="false">E112+INT($E$2*(D113-E112)*1000)/1000</f>
        <v>21.409</v>
      </c>
    </row>
    <row r="114" customFormat="false" ht="15" hidden="false" customHeight="true" outlineLevel="0" collapsed="false">
      <c r="A114" s="0" t="n">
        <f aca="false">A113</f>
        <v>22</v>
      </c>
      <c r="B114" s="0" t="n">
        <f aca="false">B112</f>
        <v>25</v>
      </c>
      <c r="C114" s="0" t="n">
        <f aca="true">OFFSET(A114:B114,0,$C$2,1,1)</f>
        <v>22</v>
      </c>
      <c r="D114" s="0" t="n">
        <f aca="false">D113+INT($D$2*(C114-D113)*1000)/1000</f>
        <v>21.999</v>
      </c>
      <c r="E114" s="0" t="n">
        <f aca="false">E113+INT($E$2*(D114-E113)*1000)/1000</f>
        <v>21.556</v>
      </c>
    </row>
    <row r="115" customFormat="false" ht="15" hidden="false" customHeight="true" outlineLevel="0" collapsed="false">
      <c r="A115" s="0" t="n">
        <f aca="false">A114</f>
        <v>22</v>
      </c>
      <c r="B115" s="0" t="n">
        <f aca="false">B113</f>
        <v>19</v>
      </c>
      <c r="C115" s="0" t="n">
        <f aca="true">OFFSET(A115:B115,0,$C$2,1,1)</f>
        <v>22</v>
      </c>
      <c r="D115" s="0" t="n">
        <f aca="false">D114+INT($D$2*(C115-D114)*1000)/1000</f>
        <v>21.999</v>
      </c>
      <c r="E115" s="0" t="n">
        <f aca="false">E114+INT($E$2*(D115-E114)*1000)/1000</f>
        <v>21.666</v>
      </c>
    </row>
    <row r="116" customFormat="false" ht="15" hidden="false" customHeight="true" outlineLevel="0" collapsed="false">
      <c r="A116" s="0" t="n">
        <f aca="false">A115</f>
        <v>22</v>
      </c>
      <c r="B116" s="0" t="n">
        <f aca="false">B114</f>
        <v>25</v>
      </c>
      <c r="C116" s="0" t="n">
        <f aca="true">OFFSET(A116:B116,0,$C$2,1,1)</f>
        <v>22</v>
      </c>
      <c r="D116" s="0" t="n">
        <f aca="false">D115+INT($D$2*(C116-D115)*1000)/1000</f>
        <v>21.999</v>
      </c>
      <c r="E116" s="0" t="n">
        <f aca="false">E115+INT($E$2*(D116-E115)*1000)/1000</f>
        <v>21.749</v>
      </c>
    </row>
    <row r="117" customFormat="false" ht="15" hidden="false" customHeight="true" outlineLevel="0" collapsed="false">
      <c r="A117" s="0" t="n">
        <f aca="false">A116</f>
        <v>22</v>
      </c>
      <c r="B117" s="0" t="n">
        <f aca="false">B115</f>
        <v>19</v>
      </c>
      <c r="C117" s="0" t="n">
        <f aca="true">OFFSET(A117:B117,0,$C$2,1,1)</f>
        <v>22</v>
      </c>
      <c r="D117" s="0" t="n">
        <f aca="false">D116+INT($D$2*(C117-D116)*1000)/1000</f>
        <v>21.999</v>
      </c>
      <c r="E117" s="0" t="n">
        <f aca="false">E116+INT($E$2*(D117-E116)*1000)/1000</f>
        <v>21.811</v>
      </c>
    </row>
    <row r="118" customFormat="false" ht="15" hidden="false" customHeight="true" outlineLevel="0" collapsed="false">
      <c r="A118" s="0" t="n">
        <f aca="false">A117</f>
        <v>22</v>
      </c>
      <c r="B118" s="0" t="n">
        <f aca="false">B116</f>
        <v>25</v>
      </c>
      <c r="C118" s="0" t="n">
        <f aca="true">OFFSET(A118:B118,0,$C$2,1,1)</f>
        <v>22</v>
      </c>
      <c r="D118" s="0" t="n">
        <f aca="false">D117+INT($D$2*(C118-D117)*1000)/1000</f>
        <v>21.999</v>
      </c>
      <c r="E118" s="0" t="n">
        <f aca="false">E117+INT($E$2*(D118-E117)*1000)/1000</f>
        <v>21.858</v>
      </c>
    </row>
    <row r="119" customFormat="false" ht="15" hidden="false" customHeight="true" outlineLevel="0" collapsed="false">
      <c r="A119" s="0" t="n">
        <f aca="false">A118</f>
        <v>22</v>
      </c>
      <c r="B119" s="0" t="n">
        <f aca="false">B117</f>
        <v>19</v>
      </c>
      <c r="C119" s="0" t="n">
        <f aca="true">OFFSET(A119:B119,0,$C$2,1,1)</f>
        <v>22</v>
      </c>
      <c r="D119" s="0" t="n">
        <f aca="false">D118+INT($D$2*(C119-D118)*1000)/1000</f>
        <v>21.999</v>
      </c>
      <c r="E119" s="0" t="n">
        <f aca="false">E118+INT($E$2*(D119-E118)*1000)/1000</f>
        <v>21.893</v>
      </c>
    </row>
    <row r="120" customFormat="false" ht="15" hidden="false" customHeight="true" outlineLevel="0" collapsed="false">
      <c r="A120" s="0" t="n">
        <f aca="false">A119</f>
        <v>22</v>
      </c>
      <c r="B120" s="0" t="n">
        <f aca="false">B118</f>
        <v>25</v>
      </c>
      <c r="C120" s="0" t="n">
        <f aca="true">OFFSET(A120:B120,0,$C$2,1,1)</f>
        <v>22</v>
      </c>
      <c r="D120" s="0" t="n">
        <f aca="false">D119+INT($D$2*(C120-D119)*1000)/1000</f>
        <v>21.999</v>
      </c>
      <c r="E120" s="0" t="n">
        <f aca="false">E119+INT($E$2*(D120-E119)*1000)/1000</f>
        <v>21.919</v>
      </c>
    </row>
    <row r="121" customFormat="false" ht="15" hidden="false" customHeight="true" outlineLevel="0" collapsed="false">
      <c r="A121" s="0" t="n">
        <f aca="false">A120</f>
        <v>22</v>
      </c>
      <c r="B121" s="0" t="n">
        <f aca="false">B119</f>
        <v>19</v>
      </c>
      <c r="C121" s="0" t="n">
        <f aca="true">OFFSET(A121:B121,0,$C$2,1,1)</f>
        <v>22</v>
      </c>
      <c r="D121" s="0" t="n">
        <f aca="false">D120+INT($D$2*(C121-D120)*1000)/1000</f>
        <v>21.999</v>
      </c>
      <c r="E121" s="0" t="n">
        <f aca="false">E120+INT($E$2*(D121-E120)*1000)/1000</f>
        <v>21.939</v>
      </c>
    </row>
    <row r="122" customFormat="false" ht="15" hidden="false" customHeight="true" outlineLevel="0" collapsed="false">
      <c r="A122" s="0" t="n">
        <f aca="false">A121</f>
        <v>22</v>
      </c>
      <c r="B122" s="0" t="n">
        <f aca="false">B120</f>
        <v>25</v>
      </c>
      <c r="C122" s="0" t="n">
        <f aca="true">OFFSET(A122:B122,0,$C$2,1,1)</f>
        <v>22</v>
      </c>
      <c r="D122" s="0" t="n">
        <f aca="false">D121+INT($D$2*(C122-D121)*1000)/1000</f>
        <v>21.999</v>
      </c>
      <c r="E122" s="0" t="n">
        <f aca="false">E121+INT($E$2*(D122-E121)*1000)/1000</f>
        <v>21.954</v>
      </c>
    </row>
    <row r="123" customFormat="false" ht="15" hidden="false" customHeight="true" outlineLevel="0" collapsed="false">
      <c r="A123" s="0" t="n">
        <f aca="false">A122</f>
        <v>22</v>
      </c>
      <c r="B123" s="0" t="n">
        <f aca="false">B121</f>
        <v>19</v>
      </c>
      <c r="C123" s="0" t="n">
        <f aca="true">OFFSET(A123:B123,0,$C$2,1,1)</f>
        <v>22</v>
      </c>
      <c r="D123" s="0" t="n">
        <f aca="false">D122+INT($D$2*(C123-D122)*1000)/1000</f>
        <v>21.999</v>
      </c>
      <c r="E123" s="0" t="n">
        <f aca="false">E122+INT($E$2*(D123-E122)*1000)/1000</f>
        <v>21.965</v>
      </c>
    </row>
    <row r="124" customFormat="false" ht="15" hidden="false" customHeight="true" outlineLevel="0" collapsed="false">
      <c r="A124" s="0" t="n">
        <f aca="false">A123</f>
        <v>22</v>
      </c>
      <c r="B124" s="0" t="n">
        <f aca="false">B122</f>
        <v>25</v>
      </c>
      <c r="C124" s="0" t="n">
        <f aca="true">OFFSET(A124:B124,0,$C$2,1,1)</f>
        <v>22</v>
      </c>
      <c r="D124" s="0" t="n">
        <f aca="false">D123+INT($D$2*(C124-D123)*1000)/1000</f>
        <v>21.999</v>
      </c>
      <c r="E124" s="0" t="n">
        <f aca="false">E123+INT($E$2*(D124-E123)*1000)/1000</f>
        <v>21.973</v>
      </c>
    </row>
    <row r="125" customFormat="false" ht="15" hidden="false" customHeight="true" outlineLevel="0" collapsed="false">
      <c r="A125" s="0" t="n">
        <f aca="false">A124</f>
        <v>22</v>
      </c>
      <c r="B125" s="0" t="n">
        <f aca="false">B123</f>
        <v>19</v>
      </c>
      <c r="C125" s="0" t="n">
        <f aca="true">OFFSET(A125:B125,0,$C$2,1,1)</f>
        <v>22</v>
      </c>
      <c r="D125" s="0" t="n">
        <f aca="false">D124+INT($D$2*(C125-D124)*1000)/1000</f>
        <v>21.999</v>
      </c>
      <c r="E125" s="0" t="n">
        <f aca="false">E124+INT($E$2*(D125-E124)*1000)/1000</f>
        <v>21.979</v>
      </c>
    </row>
    <row r="126" customFormat="false" ht="15" hidden="false" customHeight="true" outlineLevel="0" collapsed="false">
      <c r="A126" s="0" t="n">
        <f aca="false">A125</f>
        <v>22</v>
      </c>
      <c r="B126" s="0" t="n">
        <f aca="false">B124</f>
        <v>25</v>
      </c>
      <c r="C126" s="0" t="n">
        <f aca="true">OFFSET(A126:B126,0,$C$2,1,1)</f>
        <v>22</v>
      </c>
      <c r="D126" s="0" t="n">
        <f aca="false">D125+INT($D$2*(C126-D125)*1000)/1000</f>
        <v>21.999</v>
      </c>
      <c r="E126" s="0" t="n">
        <f aca="false">E125+INT($E$2*(D126-E125)*1000)/1000</f>
        <v>21.984</v>
      </c>
    </row>
    <row r="127" customFormat="false" ht="15" hidden="false" customHeight="true" outlineLevel="0" collapsed="false">
      <c r="A127" s="0" t="n">
        <f aca="false">A126</f>
        <v>22</v>
      </c>
      <c r="B127" s="0" t="n">
        <f aca="false">B125</f>
        <v>19</v>
      </c>
      <c r="C127" s="0" t="n">
        <f aca="true">OFFSET(A127:B127,0,$C$2,1,1)</f>
        <v>22</v>
      </c>
      <c r="D127" s="0" t="n">
        <f aca="false">D126+INT($D$2*(C127-D126)*1000)/1000</f>
        <v>21.999</v>
      </c>
      <c r="E127" s="0" t="n">
        <f aca="false">E126+INT($E$2*(D127-E126)*1000)/1000</f>
        <v>21.987</v>
      </c>
    </row>
    <row r="128" customFormat="false" ht="15" hidden="false" customHeight="true" outlineLevel="0" collapsed="false">
      <c r="A128" s="0" t="n">
        <f aca="false">A127</f>
        <v>22</v>
      </c>
      <c r="B128" s="0" t="n">
        <f aca="false">B126</f>
        <v>25</v>
      </c>
      <c r="C128" s="0" t="n">
        <f aca="true">OFFSET(A128:B128,0,$C$2,1,1)</f>
        <v>22</v>
      </c>
      <c r="D128" s="0" t="n">
        <f aca="false">D127+INT($D$2*(C128-D127)*1000)/1000</f>
        <v>21.999</v>
      </c>
      <c r="E128" s="0" t="n">
        <f aca="false">E127+INT($E$2*(D128-E127)*1000)/1000</f>
        <v>21.99</v>
      </c>
    </row>
    <row r="129" customFormat="false" ht="15" hidden="false" customHeight="true" outlineLevel="0" collapsed="false">
      <c r="A129" s="0" t="n">
        <f aca="false">A128</f>
        <v>22</v>
      </c>
      <c r="B129" s="0" t="n">
        <f aca="false">B127</f>
        <v>19</v>
      </c>
      <c r="C129" s="0" t="n">
        <f aca="true">OFFSET(A129:B129,0,$C$2,1,1)</f>
        <v>22</v>
      </c>
      <c r="D129" s="0" t="n">
        <f aca="false">D128+INT($D$2*(C129-D128)*1000)/1000</f>
        <v>21.999</v>
      </c>
      <c r="E129" s="0" t="n">
        <f aca="false">E128+INT($E$2*(D129-E128)*1000)/1000</f>
        <v>21.992</v>
      </c>
    </row>
    <row r="130" customFormat="false" ht="15" hidden="false" customHeight="true" outlineLevel="0" collapsed="false">
      <c r="A130" s="0" t="n">
        <f aca="false">A129</f>
        <v>22</v>
      </c>
      <c r="B130" s="0" t="n">
        <f aca="false">B128</f>
        <v>25</v>
      </c>
      <c r="C130" s="0" t="n">
        <f aca="true">OFFSET(A130:B130,0,$C$2,1,1)</f>
        <v>22</v>
      </c>
      <c r="D130" s="0" t="n">
        <f aca="false">D129+INT($D$2*(C130-D129)*1000)/1000</f>
        <v>21.999</v>
      </c>
      <c r="E130" s="0" t="n">
        <f aca="false">E129+INT($E$2*(D130-E129)*1000)/1000</f>
        <v>21.993</v>
      </c>
    </row>
    <row r="131" customFormat="false" ht="15" hidden="false" customHeight="true" outlineLevel="0" collapsed="false">
      <c r="A131" s="0" t="n">
        <f aca="false">A130</f>
        <v>22</v>
      </c>
      <c r="B131" s="0" t="n">
        <f aca="false">B129</f>
        <v>19</v>
      </c>
      <c r="C131" s="0" t="n">
        <f aca="true">OFFSET(A131:B131,0,$C$2,1,1)</f>
        <v>22</v>
      </c>
      <c r="D131" s="0" t="n">
        <f aca="false">D130+INT($D$2*(C131-D130)*1000)/1000</f>
        <v>21.999</v>
      </c>
      <c r="E131" s="0" t="n">
        <f aca="false">E130+INT($E$2*(D131-E130)*1000)/1000</f>
        <v>21.994</v>
      </c>
    </row>
    <row r="132" customFormat="false" ht="15" hidden="false" customHeight="true" outlineLevel="0" collapsed="false">
      <c r="A132" s="0" t="n">
        <f aca="false">A131</f>
        <v>22</v>
      </c>
      <c r="B132" s="0" t="n">
        <f aca="false">B130</f>
        <v>25</v>
      </c>
      <c r="C132" s="0" t="n">
        <f aca="true">OFFSET(A132:B132,0,$C$2,1,1)</f>
        <v>22</v>
      </c>
      <c r="D132" s="0" t="n">
        <f aca="false">D131+INT($D$2*(C132-D131)*1000)/1000</f>
        <v>21.999</v>
      </c>
      <c r="E132" s="0" t="n">
        <f aca="false">E131+INT($E$2*(D132-E131)*1000)/1000</f>
        <v>21.995</v>
      </c>
    </row>
    <row r="133" customFormat="false" ht="15" hidden="false" customHeight="true" outlineLevel="0" collapsed="false">
      <c r="A133" s="0" t="n">
        <f aca="false">A132</f>
        <v>22</v>
      </c>
      <c r="B133" s="0" t="n">
        <f aca="false">B131</f>
        <v>19</v>
      </c>
      <c r="C133" s="0" t="n">
        <f aca="true">OFFSET(A133:B133,0,$C$2,1,1)</f>
        <v>22</v>
      </c>
      <c r="D133" s="0" t="n">
        <f aca="false">D132+INT($D$2*(C133-D132)*1000)/1000</f>
        <v>21.999</v>
      </c>
      <c r="E133" s="0" t="n">
        <f aca="false">E132+INT($E$2*(D133-E132)*1000)/1000</f>
        <v>21.996</v>
      </c>
    </row>
    <row r="134" customFormat="false" ht="15" hidden="false" customHeight="true" outlineLevel="0" collapsed="false">
      <c r="A134" s="0" t="n">
        <f aca="false">A133</f>
        <v>22</v>
      </c>
      <c r="B134" s="0" t="n">
        <f aca="false">B132</f>
        <v>25</v>
      </c>
      <c r="C134" s="0" t="n">
        <f aca="true">OFFSET(A134:B134,0,$C$2,1,1)</f>
        <v>22</v>
      </c>
      <c r="D134" s="0" t="n">
        <f aca="false">D133+INT($D$2*(C134-D133)*1000)/1000</f>
        <v>21.999</v>
      </c>
      <c r="E134" s="0" t="n">
        <f aca="false">E133+INT($E$2*(D134-E133)*1000)/1000</f>
        <v>21.996</v>
      </c>
    </row>
    <row r="135" customFormat="false" ht="15" hidden="false" customHeight="true" outlineLevel="0" collapsed="false">
      <c r="A135" s="0" t="n">
        <f aca="false">A134</f>
        <v>22</v>
      </c>
      <c r="B135" s="0" t="n">
        <f aca="false">B133</f>
        <v>19</v>
      </c>
      <c r="C135" s="0" t="n">
        <f aca="true">OFFSET(A135:B135,0,$C$2,1,1)</f>
        <v>22</v>
      </c>
      <c r="D135" s="0" t="n">
        <f aca="false">D134+INT($D$2*(C135-D134)*1000)/1000</f>
        <v>21.999</v>
      </c>
      <c r="E135" s="0" t="n">
        <f aca="false">E134+INT($E$2*(D135-E134)*1000)/1000</f>
        <v>21.996</v>
      </c>
    </row>
    <row r="136" customFormat="false" ht="15" hidden="false" customHeight="true" outlineLevel="0" collapsed="false">
      <c r="A136" s="0" t="n">
        <f aca="false">A135</f>
        <v>22</v>
      </c>
      <c r="B136" s="0" t="n">
        <f aca="false">B134</f>
        <v>25</v>
      </c>
      <c r="C136" s="0" t="n">
        <f aca="true">OFFSET(A136:B136,0,$C$2,1,1)</f>
        <v>22</v>
      </c>
      <c r="D136" s="0" t="n">
        <f aca="false">D135+INT($D$2*(C136-D135)*1000)/1000</f>
        <v>21.999</v>
      </c>
      <c r="E136" s="0" t="n">
        <f aca="false">E135+INT($E$2*(D136-E135)*1000)/1000</f>
        <v>21.996</v>
      </c>
    </row>
    <row r="137" customFormat="false" ht="15" hidden="false" customHeight="true" outlineLevel="0" collapsed="false">
      <c r="A137" s="0" t="n">
        <f aca="false">A136</f>
        <v>22</v>
      </c>
      <c r="B137" s="0" t="n">
        <f aca="false">B135</f>
        <v>19</v>
      </c>
      <c r="C137" s="0" t="n">
        <f aca="true">OFFSET(A137:B137,0,$C$2,1,1)</f>
        <v>22</v>
      </c>
      <c r="D137" s="0" t="n">
        <f aca="false">D136+INT($D$2*(C137-D136)*1000)/1000</f>
        <v>21.999</v>
      </c>
      <c r="E137" s="0" t="n">
        <f aca="false">E136+INT($E$2*(D137-E136)*1000)/1000</f>
        <v>21.996</v>
      </c>
    </row>
    <row r="138" customFormat="false" ht="15" hidden="false" customHeight="true" outlineLevel="0" collapsed="false">
      <c r="A138" s="0" t="n">
        <f aca="false">A137</f>
        <v>22</v>
      </c>
      <c r="B138" s="0" t="n">
        <f aca="false">B136</f>
        <v>25</v>
      </c>
      <c r="C138" s="0" t="n">
        <f aca="true">OFFSET(A138:B138,0,$C$2,1,1)</f>
        <v>22</v>
      </c>
      <c r="D138" s="0" t="n">
        <f aca="false">D137+INT($D$2*(C138-D137)*1000)/1000</f>
        <v>21.999</v>
      </c>
      <c r="E138" s="0" t="n">
        <f aca="false">E137+INT($E$2*(D138-E137)*1000)/1000</f>
        <v>21.996</v>
      </c>
    </row>
    <row r="139" customFormat="false" ht="15" hidden="false" customHeight="true" outlineLevel="0" collapsed="false">
      <c r="A139" s="0" t="n">
        <f aca="false">A138</f>
        <v>22</v>
      </c>
      <c r="B139" s="0" t="n">
        <f aca="false">B137</f>
        <v>19</v>
      </c>
      <c r="C139" s="0" t="n">
        <f aca="true">OFFSET(A139:B139,0,$C$2,1,1)</f>
        <v>22</v>
      </c>
      <c r="D139" s="0" t="n">
        <f aca="false">D138+INT($D$2*(C139-D138)*1000)/1000</f>
        <v>21.999</v>
      </c>
      <c r="E139" s="0" t="n">
        <f aca="false">E138+INT($E$2*(D139-E138)*1000)/1000</f>
        <v>21.996</v>
      </c>
    </row>
    <row r="140" customFormat="false" ht="15" hidden="false" customHeight="true" outlineLevel="0" collapsed="false">
      <c r="A140" s="0" t="n">
        <f aca="false">A139</f>
        <v>22</v>
      </c>
      <c r="B140" s="0" t="n">
        <f aca="false">B138</f>
        <v>25</v>
      </c>
      <c r="C140" s="0" t="n">
        <f aca="true">OFFSET(A140:B140,0,$C$2,1,1)</f>
        <v>22</v>
      </c>
      <c r="D140" s="0" t="n">
        <f aca="false">D139+INT($D$2*(C140-D139)*1000)/1000</f>
        <v>21.999</v>
      </c>
      <c r="E140" s="0" t="n">
        <f aca="false">E139+INT($E$2*(D140-E139)*1000)/1000</f>
        <v>21.996</v>
      </c>
    </row>
    <row r="141" customFormat="false" ht="15" hidden="false" customHeight="true" outlineLevel="0" collapsed="false">
      <c r="A141" s="0" t="n">
        <f aca="false">A140</f>
        <v>22</v>
      </c>
      <c r="B141" s="0" t="n">
        <f aca="false">B139</f>
        <v>19</v>
      </c>
      <c r="C141" s="0" t="n">
        <f aca="true">OFFSET(A141:B141,0,$C$2,1,1)</f>
        <v>22</v>
      </c>
      <c r="D141" s="0" t="n">
        <f aca="false">D140+INT($D$2*(C141-D140)*1000)/1000</f>
        <v>21.999</v>
      </c>
      <c r="E141" s="0" t="n">
        <f aca="false">E140+INT($E$2*(D141-E140)*1000)/1000</f>
        <v>21.996</v>
      </c>
    </row>
    <row r="142" customFormat="false" ht="15" hidden="false" customHeight="true" outlineLevel="0" collapsed="false">
      <c r="A142" s="0" t="n">
        <f aca="false">A141</f>
        <v>22</v>
      </c>
      <c r="B142" s="0" t="n">
        <f aca="false">B140</f>
        <v>25</v>
      </c>
      <c r="C142" s="0" t="n">
        <f aca="true">OFFSET(A142:B142,0,$C$2,1,1)</f>
        <v>22</v>
      </c>
      <c r="D142" s="0" t="n">
        <f aca="false">D141+INT($D$2*(C142-D141)*1000)/1000</f>
        <v>21.999</v>
      </c>
      <c r="E142" s="0" t="n">
        <f aca="false">E141+INT($E$2*(D142-E141)*1000)/1000</f>
        <v>21.996</v>
      </c>
    </row>
    <row r="143" customFormat="false" ht="15" hidden="false" customHeight="true" outlineLevel="0" collapsed="false">
      <c r="A143" s="0" t="n">
        <f aca="false">A142</f>
        <v>22</v>
      </c>
      <c r="B143" s="0" t="n">
        <f aca="false">B141</f>
        <v>19</v>
      </c>
      <c r="C143" s="0" t="n">
        <f aca="true">OFFSET(A143:B143,0,$C$2,1,1)</f>
        <v>22</v>
      </c>
      <c r="D143" s="0" t="n">
        <f aca="false">D142+INT($D$2*(C143-D142)*1000)/1000</f>
        <v>21.999</v>
      </c>
      <c r="E143" s="0" t="n">
        <f aca="false">E142+INT($E$2*(D143-E142)*1000)/1000</f>
        <v>21.996</v>
      </c>
    </row>
    <row r="144" customFormat="false" ht="15" hidden="false" customHeight="true" outlineLevel="0" collapsed="false">
      <c r="A144" s="0" t="n">
        <f aca="false">A143</f>
        <v>22</v>
      </c>
      <c r="B144" s="0" t="n">
        <f aca="false">B142</f>
        <v>25</v>
      </c>
      <c r="C144" s="0" t="n">
        <f aca="true">OFFSET(A144:B144,0,$C$2,1,1)</f>
        <v>22</v>
      </c>
      <c r="D144" s="0" t="n">
        <f aca="false">D143+INT($D$2*(C144-D143)*1000)/1000</f>
        <v>21.999</v>
      </c>
      <c r="E144" s="0" t="n">
        <f aca="false">E143+INT($E$2*(D144-E143)*1000)/1000</f>
        <v>21.996</v>
      </c>
    </row>
    <row r="145" customFormat="false" ht="15" hidden="false" customHeight="true" outlineLevel="0" collapsed="false">
      <c r="A145" s="0" t="n">
        <f aca="false">A144</f>
        <v>22</v>
      </c>
      <c r="B145" s="0" t="n">
        <f aca="false">B143</f>
        <v>19</v>
      </c>
      <c r="C145" s="0" t="n">
        <f aca="true">OFFSET(A145:B145,0,$C$2,1,1)</f>
        <v>22</v>
      </c>
      <c r="D145" s="0" t="n">
        <f aca="false">D144+INT($D$2*(C145-D144)*1000)/1000</f>
        <v>21.999</v>
      </c>
      <c r="E145" s="0" t="n">
        <f aca="false">E144+INT($E$2*(D145-E144)*1000)/1000</f>
        <v>21.996</v>
      </c>
    </row>
    <row r="146" customFormat="false" ht="15" hidden="false" customHeight="true" outlineLevel="0" collapsed="false">
      <c r="A146" s="0" t="n">
        <f aca="false">A145</f>
        <v>22</v>
      </c>
      <c r="B146" s="0" t="n">
        <f aca="false">B144</f>
        <v>25</v>
      </c>
      <c r="C146" s="0" t="n">
        <f aca="true">OFFSET(A146:B146,0,$C$2,1,1)</f>
        <v>22</v>
      </c>
      <c r="D146" s="0" t="n">
        <f aca="false">D145+INT($D$2*(C146-D145)*1000)/1000</f>
        <v>21.999</v>
      </c>
      <c r="E146" s="0" t="n">
        <f aca="false">E145+INT($E$2*(D146-E145)*1000)/1000</f>
        <v>21.996</v>
      </c>
    </row>
    <row r="147" customFormat="false" ht="15" hidden="false" customHeight="true" outlineLevel="0" collapsed="false">
      <c r="A147" s="0" t="n">
        <f aca="false">A146</f>
        <v>22</v>
      </c>
      <c r="B147" s="0" t="n">
        <f aca="false">B145</f>
        <v>19</v>
      </c>
      <c r="C147" s="0" t="n">
        <f aca="true">OFFSET(A147:B147,0,$C$2,1,1)</f>
        <v>22</v>
      </c>
      <c r="D147" s="0" t="n">
        <f aca="false">D146+INT($D$2*(C147-D146)*1000)/1000</f>
        <v>21.999</v>
      </c>
      <c r="E147" s="0" t="n">
        <f aca="false">E146+INT($E$2*(D147-E146)*1000)/1000</f>
        <v>21.996</v>
      </c>
    </row>
    <row r="148" customFormat="false" ht="15" hidden="false" customHeight="true" outlineLevel="0" collapsed="false">
      <c r="A148" s="0" t="n">
        <f aca="false">A147</f>
        <v>22</v>
      </c>
      <c r="B148" s="0" t="n">
        <f aca="false">B146</f>
        <v>25</v>
      </c>
      <c r="C148" s="0" t="n">
        <f aca="true">OFFSET(A148:B148,0,$C$2,1,1)</f>
        <v>22</v>
      </c>
      <c r="D148" s="0" t="n">
        <f aca="false">D147+INT($D$2*(C148-D147)*1000)/1000</f>
        <v>21.999</v>
      </c>
      <c r="E148" s="0" t="n">
        <f aca="false">E147+INT($E$2*(D148-E147)*1000)/1000</f>
        <v>21.996</v>
      </c>
    </row>
    <row r="149" customFormat="false" ht="15" hidden="false" customHeight="true" outlineLevel="0" collapsed="false">
      <c r="A149" s="0" t="n">
        <f aca="false">A148</f>
        <v>22</v>
      </c>
      <c r="B149" s="0" t="n">
        <f aca="false">B147</f>
        <v>19</v>
      </c>
      <c r="C149" s="0" t="n">
        <f aca="true">OFFSET(A149:B149,0,$C$2,1,1)</f>
        <v>22</v>
      </c>
      <c r="D149" s="0" t="n">
        <f aca="false">D148+INT($D$2*(C149-D148)*1000)/1000</f>
        <v>21.999</v>
      </c>
      <c r="E149" s="0" t="n">
        <f aca="false">E148+INT($E$2*(D149-E148)*1000)/1000</f>
        <v>21.996</v>
      </c>
    </row>
    <row r="150" customFormat="false" ht="15" hidden="false" customHeight="true" outlineLevel="0" collapsed="false">
      <c r="A150" s="0" t="n">
        <f aca="false">A149</f>
        <v>22</v>
      </c>
      <c r="B150" s="0" t="n">
        <f aca="false">B148</f>
        <v>25</v>
      </c>
      <c r="C150" s="0" t="n">
        <f aca="true">OFFSET(A150:B150,0,$C$2,1,1)</f>
        <v>22</v>
      </c>
      <c r="D150" s="0" t="n">
        <f aca="false">D149+INT($D$2*(C150-D149)*1000)/1000</f>
        <v>21.999</v>
      </c>
      <c r="E150" s="0" t="n">
        <f aca="false">E149+INT($E$2*(D150-E149)*1000)/1000</f>
        <v>21.996</v>
      </c>
    </row>
    <row r="151" customFormat="false" ht="15" hidden="false" customHeight="true" outlineLevel="0" collapsed="false">
      <c r="A151" s="0" t="n">
        <f aca="false">A150</f>
        <v>22</v>
      </c>
      <c r="B151" s="0" t="n">
        <f aca="false">B149</f>
        <v>19</v>
      </c>
      <c r="C151" s="0" t="n">
        <f aca="true">OFFSET(A151:B151,0,$C$2,1,1)</f>
        <v>22</v>
      </c>
      <c r="D151" s="0" t="n">
        <f aca="false">D150+INT($D$2*(C151-D150)*1000)/1000</f>
        <v>21.999</v>
      </c>
      <c r="E151" s="0" t="n">
        <f aca="false">E150+INT($E$2*(D151-E150)*1000)/1000</f>
        <v>21.996</v>
      </c>
    </row>
    <row r="152" customFormat="false" ht="15" hidden="false" customHeight="true" outlineLevel="0" collapsed="false">
      <c r="A152" s="0" t="n">
        <f aca="false">A151</f>
        <v>22</v>
      </c>
      <c r="B152" s="0" t="n">
        <f aca="false">B150</f>
        <v>25</v>
      </c>
      <c r="C152" s="0" t="n">
        <f aca="true">OFFSET(A152:B152,0,$C$2,1,1)</f>
        <v>22</v>
      </c>
      <c r="D152" s="0" t="n">
        <f aca="false">D151+INT($D$2*(C152-D151)*1000)/1000</f>
        <v>21.999</v>
      </c>
      <c r="E152" s="0" t="n">
        <f aca="false">E151+INT($E$2*(D152-E151)*1000)/1000</f>
        <v>21.996</v>
      </c>
    </row>
    <row r="153" customFormat="false" ht="15" hidden="false" customHeight="true" outlineLevel="0" collapsed="false">
      <c r="A153" s="0" t="n">
        <f aca="false">A152</f>
        <v>22</v>
      </c>
      <c r="B153" s="0" t="n">
        <f aca="false">B151</f>
        <v>19</v>
      </c>
      <c r="C153" s="0" t="n">
        <f aca="true">OFFSET(A153:B153,0,$C$2,1,1)</f>
        <v>22</v>
      </c>
      <c r="D153" s="0" t="n">
        <f aca="false">D152+INT($D$2*(C153-D152)*1000)/1000</f>
        <v>21.999</v>
      </c>
      <c r="E153" s="0" t="n">
        <f aca="false">E152+INT($E$2*(D153-E152)*1000)/1000</f>
        <v>21.996</v>
      </c>
    </row>
    <row r="154" customFormat="false" ht="15" hidden="false" customHeight="true" outlineLevel="0" collapsed="false">
      <c r="A154" s="0" t="n">
        <f aca="false">A153</f>
        <v>22</v>
      </c>
      <c r="B154" s="0" t="n">
        <f aca="false">B152</f>
        <v>25</v>
      </c>
      <c r="C154" s="0" t="n">
        <f aca="true">OFFSET(A154:B154,0,$C$2,1,1)</f>
        <v>22</v>
      </c>
      <c r="D154" s="0" t="n">
        <f aca="false">D153+INT($D$2*(C154-D153)*1000)/1000</f>
        <v>21.999</v>
      </c>
      <c r="E154" s="0" t="n">
        <f aca="false">E153+INT($E$2*(D154-E153)*1000)/1000</f>
        <v>21.996</v>
      </c>
    </row>
    <row r="155" customFormat="false" ht="15" hidden="false" customHeight="true" outlineLevel="0" collapsed="false">
      <c r="A155" s="0" t="n">
        <f aca="false">A154</f>
        <v>22</v>
      </c>
      <c r="B155" s="0" t="n">
        <f aca="false">B153</f>
        <v>19</v>
      </c>
      <c r="C155" s="0" t="n">
        <f aca="true">OFFSET(A155:B155,0,$C$2,1,1)</f>
        <v>22</v>
      </c>
      <c r="D155" s="0" t="n">
        <f aca="false">D154+INT($D$2*(C155-D154)*1000)/1000</f>
        <v>21.999</v>
      </c>
      <c r="E155" s="0" t="n">
        <f aca="false">E154+INT($E$2*(D155-E154)*1000)/1000</f>
        <v>21.996</v>
      </c>
    </row>
    <row r="156" customFormat="false" ht="15" hidden="false" customHeight="true" outlineLevel="0" collapsed="false">
      <c r="A156" s="0" t="n">
        <f aca="false">A155</f>
        <v>22</v>
      </c>
      <c r="B156" s="0" t="n">
        <f aca="false">B154</f>
        <v>25</v>
      </c>
      <c r="C156" s="0" t="n">
        <f aca="true">OFFSET(A156:B156,0,$C$2,1,1)</f>
        <v>22</v>
      </c>
      <c r="D156" s="0" t="n">
        <f aca="false">D155+INT($D$2*(C156-D155)*1000)/1000</f>
        <v>21.999</v>
      </c>
      <c r="E156" s="0" t="n">
        <f aca="false">E155+INT($E$2*(D156-E155)*1000)/1000</f>
        <v>21.996</v>
      </c>
    </row>
    <row r="157" customFormat="false" ht="15" hidden="false" customHeight="true" outlineLevel="0" collapsed="false">
      <c r="A157" s="0" t="n">
        <f aca="false">A156</f>
        <v>22</v>
      </c>
      <c r="B157" s="0" t="n">
        <f aca="false">B155</f>
        <v>19</v>
      </c>
      <c r="C157" s="0" t="n">
        <f aca="true">OFFSET(A157:B157,0,$C$2,1,1)</f>
        <v>22</v>
      </c>
      <c r="D157" s="0" t="n">
        <f aca="false">D156+INT($D$2*(C157-D156)*1000)/1000</f>
        <v>21.999</v>
      </c>
      <c r="E157" s="0" t="n">
        <f aca="false">E156+INT($E$2*(D157-E156)*1000)/1000</f>
        <v>21.996</v>
      </c>
    </row>
    <row r="158" customFormat="false" ht="15" hidden="false" customHeight="true" outlineLevel="0" collapsed="false">
      <c r="A158" s="0" t="n">
        <f aca="false">A157</f>
        <v>22</v>
      </c>
      <c r="B158" s="0" t="n">
        <f aca="false">B156</f>
        <v>25</v>
      </c>
      <c r="C158" s="0" t="n">
        <f aca="true">OFFSET(A158:B158,0,$C$2,1,1)</f>
        <v>22</v>
      </c>
      <c r="D158" s="0" t="n">
        <f aca="false">D157+INT($D$2*(C158-D157)*1000)/1000</f>
        <v>21.999</v>
      </c>
      <c r="E158" s="0" t="n">
        <f aca="false">E157+INT($E$2*(D158-E157)*1000)/1000</f>
        <v>21.996</v>
      </c>
    </row>
    <row r="159" customFormat="false" ht="15" hidden="false" customHeight="true" outlineLevel="0" collapsed="false">
      <c r="A159" s="0" t="n">
        <f aca="false">A158</f>
        <v>22</v>
      </c>
      <c r="B159" s="0" t="n">
        <f aca="false">B157</f>
        <v>19</v>
      </c>
      <c r="C159" s="0" t="n">
        <f aca="true">OFFSET(A159:B159,0,$C$2,1,1)</f>
        <v>22</v>
      </c>
      <c r="D159" s="0" t="n">
        <f aca="false">D158+INT($D$2*(C159-D158)*1000)/1000</f>
        <v>21.999</v>
      </c>
      <c r="E159" s="0" t="n">
        <f aca="false">E158+INT($E$2*(D159-E158)*1000)/1000</f>
        <v>21.996</v>
      </c>
    </row>
    <row r="160" customFormat="false" ht="15" hidden="false" customHeight="true" outlineLevel="0" collapsed="false">
      <c r="A160" s="0" t="n">
        <f aca="false">A159</f>
        <v>22</v>
      </c>
      <c r="B160" s="0" t="n">
        <f aca="false">B158</f>
        <v>25</v>
      </c>
      <c r="C160" s="0" t="n">
        <f aca="true">OFFSET(A160:B160,0,$C$2,1,1)</f>
        <v>22</v>
      </c>
      <c r="D160" s="0" t="n">
        <f aca="false">D159+INT($D$2*(C160-D159)*1000)/1000</f>
        <v>21.999</v>
      </c>
      <c r="E160" s="0" t="n">
        <f aca="false">E159+INT($E$2*(D160-E159)*1000)/1000</f>
        <v>21.996</v>
      </c>
    </row>
    <row r="161" customFormat="false" ht="15" hidden="false" customHeight="true" outlineLevel="0" collapsed="false">
      <c r="A161" s="0" t="n">
        <f aca="false">A160</f>
        <v>22</v>
      </c>
      <c r="B161" s="0" t="n">
        <f aca="false">B159</f>
        <v>19</v>
      </c>
      <c r="C161" s="0" t="n">
        <f aca="true">OFFSET(A161:B161,0,$C$2,1,1)</f>
        <v>22</v>
      </c>
      <c r="D161" s="0" t="n">
        <f aca="false">D160+INT($D$2*(C161-D160)*1000)/1000</f>
        <v>21.999</v>
      </c>
      <c r="E161" s="0" t="n">
        <f aca="false">E160+INT($E$2*(D161-E160)*1000)/1000</f>
        <v>21.996</v>
      </c>
    </row>
    <row r="162" customFormat="false" ht="15" hidden="false" customHeight="true" outlineLevel="0" collapsed="false">
      <c r="A162" s="0" t="n">
        <f aca="false">A161</f>
        <v>22</v>
      </c>
      <c r="B162" s="0" t="n">
        <f aca="false">B160</f>
        <v>25</v>
      </c>
      <c r="C162" s="0" t="n">
        <f aca="true">OFFSET(A162:B162,0,$C$2,1,1)</f>
        <v>22</v>
      </c>
      <c r="D162" s="0" t="n">
        <f aca="false">D161+INT($D$2*(C162-D161)*1000)/1000</f>
        <v>21.999</v>
      </c>
      <c r="E162" s="0" t="n">
        <f aca="false">E161+INT($E$2*(D162-E161)*1000)/1000</f>
        <v>21.996</v>
      </c>
    </row>
    <row r="163" customFormat="false" ht="15" hidden="false" customHeight="true" outlineLevel="0" collapsed="false">
      <c r="A163" s="0" t="n">
        <f aca="false">A162</f>
        <v>22</v>
      </c>
      <c r="B163" s="0" t="n">
        <f aca="false">B161</f>
        <v>19</v>
      </c>
      <c r="C163" s="0" t="n">
        <f aca="true">OFFSET(A163:B163,0,$C$2,1,1)</f>
        <v>22</v>
      </c>
      <c r="D163" s="0" t="n">
        <f aca="false">D162+INT($D$2*(C163-D162)*1000)/1000</f>
        <v>21.999</v>
      </c>
      <c r="E163" s="0" t="n">
        <f aca="false">E162+INT($E$2*(D163-E162)*1000)/1000</f>
        <v>21.996</v>
      </c>
    </row>
    <row r="164" customFormat="false" ht="15" hidden="false" customHeight="true" outlineLevel="0" collapsed="false">
      <c r="A164" s="0" t="n">
        <f aca="false">A163</f>
        <v>22</v>
      </c>
      <c r="B164" s="0" t="n">
        <f aca="false">B162</f>
        <v>25</v>
      </c>
      <c r="C164" s="0" t="n">
        <f aca="true">OFFSET(A164:B164,0,$C$2,1,1)</f>
        <v>22</v>
      </c>
      <c r="D164" s="0" t="n">
        <f aca="false">D163+INT($D$2*(C164-D163)*1000)/1000</f>
        <v>21.999</v>
      </c>
      <c r="E164" s="0" t="n">
        <f aca="false">E163+INT($E$2*(D164-E163)*1000)/1000</f>
        <v>21.996</v>
      </c>
    </row>
    <row r="165" customFormat="false" ht="15" hidden="false" customHeight="true" outlineLevel="0" collapsed="false">
      <c r="A165" s="0" t="n">
        <f aca="false">A164</f>
        <v>22</v>
      </c>
      <c r="B165" s="0" t="n">
        <f aca="false">B163</f>
        <v>19</v>
      </c>
      <c r="C165" s="0" t="n">
        <f aca="true">OFFSET(A165:B165,0,$C$2,1,1)</f>
        <v>22</v>
      </c>
      <c r="D165" s="0" t="n">
        <f aca="false">D164+INT($D$2*(C165-D164)*1000)/1000</f>
        <v>21.999</v>
      </c>
      <c r="E165" s="0" t="n">
        <f aca="false">E164+INT($E$2*(D165-E164)*1000)/1000</f>
        <v>21.996</v>
      </c>
    </row>
    <row r="166" customFormat="false" ht="15" hidden="false" customHeight="true" outlineLevel="0" collapsed="false">
      <c r="A166" s="0" t="n">
        <f aca="false">A165</f>
        <v>22</v>
      </c>
      <c r="B166" s="0" t="n">
        <f aca="false">B164</f>
        <v>25</v>
      </c>
      <c r="C166" s="0" t="n">
        <f aca="true">OFFSET(A166:B166,0,$C$2,1,1)</f>
        <v>22</v>
      </c>
      <c r="D166" s="0" t="n">
        <f aca="false">D165+INT($D$2*(C166-D165)*1000)/1000</f>
        <v>21.999</v>
      </c>
      <c r="E166" s="0" t="n">
        <f aca="false">E165+INT($E$2*(D166-E165)*1000)/1000</f>
        <v>21.996</v>
      </c>
    </row>
    <row r="167" customFormat="false" ht="15" hidden="false" customHeight="true" outlineLevel="0" collapsed="false">
      <c r="A167" s="0" t="n">
        <f aca="false">A166</f>
        <v>22</v>
      </c>
      <c r="B167" s="0" t="n">
        <f aca="false">B165</f>
        <v>19</v>
      </c>
      <c r="C167" s="0" t="n">
        <f aca="true">OFFSET(A167:B167,0,$C$2,1,1)</f>
        <v>22</v>
      </c>
      <c r="D167" s="0" t="n">
        <f aca="false">D166+INT($D$2*(C167-D166)*1000)/1000</f>
        <v>21.999</v>
      </c>
      <c r="E167" s="0" t="n">
        <f aca="false">E166+INT($E$2*(D167-E166)*1000)/1000</f>
        <v>21.996</v>
      </c>
    </row>
    <row r="168" customFormat="false" ht="15" hidden="false" customHeight="true" outlineLevel="0" collapsed="false">
      <c r="A168" s="0" t="n">
        <f aca="false">A167</f>
        <v>22</v>
      </c>
      <c r="B168" s="0" t="n">
        <f aca="false">B166</f>
        <v>25</v>
      </c>
      <c r="C168" s="0" t="n">
        <f aca="true">OFFSET(A168:B168,0,$C$2,1,1)</f>
        <v>22</v>
      </c>
      <c r="D168" s="0" t="n">
        <f aca="false">D167+INT($D$2*(C168-D167)*1000)/1000</f>
        <v>21.999</v>
      </c>
      <c r="E168" s="0" t="n">
        <f aca="false">E167+INT($E$2*(D168-E167)*1000)/1000</f>
        <v>21.996</v>
      </c>
    </row>
    <row r="169" customFormat="false" ht="15" hidden="false" customHeight="true" outlineLevel="0" collapsed="false">
      <c r="A169" s="0" t="n">
        <f aca="false">A168</f>
        <v>22</v>
      </c>
      <c r="B169" s="0" t="n">
        <f aca="false">B167</f>
        <v>19</v>
      </c>
      <c r="C169" s="0" t="n">
        <f aca="true">OFFSET(A169:B169,0,$C$2,1,1)</f>
        <v>22</v>
      </c>
      <c r="D169" s="0" t="n">
        <f aca="false">D168+INT($D$2*(C169-D168)*1000)/1000</f>
        <v>21.999</v>
      </c>
      <c r="E169" s="0" t="n">
        <f aca="false">E168+INT($E$2*(D169-E168)*1000)/1000</f>
        <v>21.996</v>
      </c>
    </row>
    <row r="170" customFormat="false" ht="15" hidden="false" customHeight="true" outlineLevel="0" collapsed="false">
      <c r="A170" s="0" t="n">
        <f aca="false">A169</f>
        <v>22</v>
      </c>
      <c r="B170" s="0" t="n">
        <f aca="false">B168</f>
        <v>25</v>
      </c>
      <c r="C170" s="0" t="n">
        <f aca="true">OFFSET(A170:B170,0,$C$2,1,1)</f>
        <v>22</v>
      </c>
      <c r="D170" s="0" t="n">
        <f aca="false">D169+INT($D$2*(C170-D169)*1000)/1000</f>
        <v>21.999</v>
      </c>
      <c r="E170" s="0" t="n">
        <f aca="false">E169+INT($E$2*(D170-E169)*1000)/1000</f>
        <v>21.996</v>
      </c>
    </row>
    <row r="171" customFormat="false" ht="15" hidden="false" customHeight="true" outlineLevel="0" collapsed="false">
      <c r="A171" s="0" t="n">
        <f aca="false">A170</f>
        <v>22</v>
      </c>
      <c r="B171" s="0" t="n">
        <f aca="false">B169</f>
        <v>19</v>
      </c>
      <c r="C171" s="0" t="n">
        <f aca="true">OFFSET(A171:B171,0,$C$2,1,1)</f>
        <v>22</v>
      </c>
      <c r="D171" s="0" t="n">
        <f aca="false">D170+INT($D$2*(C171-D170)*1000)/1000</f>
        <v>21.999</v>
      </c>
      <c r="E171" s="0" t="n">
        <f aca="false">E170+INT($E$2*(D171-E170)*1000)/1000</f>
        <v>21.996</v>
      </c>
    </row>
    <row r="172" customFormat="false" ht="15" hidden="false" customHeight="true" outlineLevel="0" collapsed="false">
      <c r="A172" s="0" t="n">
        <f aca="false">A171</f>
        <v>22</v>
      </c>
      <c r="B172" s="0" t="n">
        <f aca="false">B170</f>
        <v>25</v>
      </c>
      <c r="C172" s="0" t="n">
        <f aca="true">OFFSET(A172:B172,0,$C$2,1,1)</f>
        <v>22</v>
      </c>
      <c r="D172" s="0" t="n">
        <f aca="false">D171+INT($D$2*(C172-D171)*1000)/1000</f>
        <v>21.999</v>
      </c>
      <c r="E172" s="0" t="n">
        <f aca="false">E171+INT($E$2*(D172-E171)*1000)/1000</f>
        <v>21.996</v>
      </c>
    </row>
    <row r="173" customFormat="false" ht="15" hidden="false" customHeight="true" outlineLevel="0" collapsed="false">
      <c r="A173" s="0" t="n">
        <f aca="false">A172</f>
        <v>22</v>
      </c>
      <c r="B173" s="0" t="n">
        <f aca="false">B171</f>
        <v>19</v>
      </c>
      <c r="C173" s="0" t="n">
        <f aca="true">OFFSET(A173:B173,0,$C$2,1,1)</f>
        <v>22</v>
      </c>
      <c r="D173" s="0" t="n">
        <f aca="false">D172+INT($D$2*(C173-D172)*1000)/1000</f>
        <v>21.999</v>
      </c>
      <c r="E173" s="0" t="n">
        <f aca="false">E172+INT($E$2*(D173-E172)*1000)/1000</f>
        <v>21.996</v>
      </c>
    </row>
    <row r="174" customFormat="false" ht="15" hidden="false" customHeight="true" outlineLevel="0" collapsed="false">
      <c r="A174" s="0" t="n">
        <f aca="false">A173</f>
        <v>22</v>
      </c>
      <c r="B174" s="0" t="n">
        <f aca="false">B172</f>
        <v>25</v>
      </c>
      <c r="C174" s="0" t="n">
        <f aca="true">OFFSET(A174:B174,0,$C$2,1,1)</f>
        <v>22</v>
      </c>
      <c r="D174" s="0" t="n">
        <f aca="false">D173+INT($D$2*(C174-D173)*1000)/1000</f>
        <v>21.999</v>
      </c>
      <c r="E174" s="0" t="n">
        <f aca="false">E173+INT($E$2*(D174-E173)*1000)/1000</f>
        <v>21.996</v>
      </c>
    </row>
    <row r="175" customFormat="false" ht="15" hidden="false" customHeight="true" outlineLevel="0" collapsed="false">
      <c r="A175" s="0" t="n">
        <f aca="false">A174</f>
        <v>22</v>
      </c>
      <c r="B175" s="0" t="n">
        <f aca="false">B173</f>
        <v>19</v>
      </c>
      <c r="C175" s="0" t="n">
        <f aca="true">OFFSET(A175:B175,0,$C$2,1,1)</f>
        <v>22</v>
      </c>
      <c r="D175" s="0" t="n">
        <f aca="false">D174+INT($D$2*(C175-D174)*1000)/1000</f>
        <v>21.999</v>
      </c>
      <c r="E175" s="0" t="n">
        <f aca="false">E174+INT($E$2*(D175-E174)*1000)/1000</f>
        <v>21.996</v>
      </c>
    </row>
    <row r="176" customFormat="false" ht="15" hidden="false" customHeight="true" outlineLevel="0" collapsed="false">
      <c r="A176" s="0" t="n">
        <f aca="false">A175</f>
        <v>22</v>
      </c>
      <c r="B176" s="0" t="n">
        <f aca="false">B174</f>
        <v>25</v>
      </c>
      <c r="C176" s="0" t="n">
        <f aca="true">OFFSET(A176:B176,0,$C$2,1,1)</f>
        <v>22</v>
      </c>
      <c r="D176" s="0" t="n">
        <f aca="false">D175+INT($D$2*(C176-D175)*1000)/1000</f>
        <v>21.999</v>
      </c>
      <c r="E176" s="0" t="n">
        <f aca="false">E175+INT($E$2*(D176-E175)*1000)/1000</f>
        <v>21.996</v>
      </c>
    </row>
    <row r="177" customFormat="false" ht="15" hidden="false" customHeight="true" outlineLevel="0" collapsed="false">
      <c r="A177" s="0" t="n">
        <f aca="false">A176</f>
        <v>22</v>
      </c>
      <c r="B177" s="0" t="n">
        <f aca="false">B175</f>
        <v>19</v>
      </c>
      <c r="C177" s="0" t="n">
        <f aca="true">OFFSET(A177:B177,0,$C$2,1,1)</f>
        <v>22</v>
      </c>
      <c r="D177" s="0" t="n">
        <f aca="false">D176+INT($D$2*(C177-D176)*1000)/1000</f>
        <v>21.999</v>
      </c>
      <c r="E177" s="0" t="n">
        <f aca="false">E176+INT($E$2*(D177-E176)*1000)/1000</f>
        <v>21.996</v>
      </c>
    </row>
    <row r="178" customFormat="false" ht="15" hidden="false" customHeight="true" outlineLevel="0" collapsed="false">
      <c r="A178" s="0" t="n">
        <f aca="false">A177</f>
        <v>22</v>
      </c>
      <c r="B178" s="0" t="n">
        <f aca="false">B176</f>
        <v>25</v>
      </c>
      <c r="C178" s="0" t="n">
        <f aca="true">OFFSET(A178:B178,0,$C$2,1,1)</f>
        <v>22</v>
      </c>
      <c r="D178" s="0" t="n">
        <f aca="false">D177+INT($D$2*(C178-D177)*1000)/1000</f>
        <v>21.999</v>
      </c>
      <c r="E178" s="0" t="n">
        <f aca="false">E177+INT($E$2*(D178-E177)*1000)/1000</f>
        <v>21.996</v>
      </c>
    </row>
    <row r="179" customFormat="false" ht="15" hidden="false" customHeight="true" outlineLevel="0" collapsed="false">
      <c r="A179" s="0" t="n">
        <f aca="false">A178</f>
        <v>22</v>
      </c>
      <c r="B179" s="0" t="n">
        <f aca="false">B177</f>
        <v>19</v>
      </c>
      <c r="C179" s="0" t="n">
        <f aca="true">OFFSET(A179:B179,0,$C$2,1,1)</f>
        <v>22</v>
      </c>
      <c r="D179" s="0" t="n">
        <f aca="false">D178+INT($D$2*(C179-D178)*1000)/1000</f>
        <v>21.999</v>
      </c>
      <c r="E179" s="0" t="n">
        <f aca="false">E178+INT($E$2*(D179-E178)*1000)/1000</f>
        <v>21.996</v>
      </c>
    </row>
    <row r="180" customFormat="false" ht="15" hidden="false" customHeight="true" outlineLevel="0" collapsed="false">
      <c r="A180" s="0" t="n">
        <f aca="false">A179</f>
        <v>22</v>
      </c>
      <c r="B180" s="0" t="n">
        <f aca="false">B178</f>
        <v>25</v>
      </c>
      <c r="C180" s="0" t="n">
        <f aca="true">OFFSET(A180:B180,0,$C$2,1,1)</f>
        <v>22</v>
      </c>
      <c r="D180" s="0" t="n">
        <f aca="false">D179+INT($D$2*(C180-D179)*1000)/1000</f>
        <v>21.999</v>
      </c>
      <c r="E180" s="0" t="n">
        <f aca="false">E179+INT($E$2*(D180-E179)*1000)/1000</f>
        <v>21.996</v>
      </c>
    </row>
    <row r="181" customFormat="false" ht="15" hidden="false" customHeight="true" outlineLevel="0" collapsed="false">
      <c r="A181" s="0" t="n">
        <f aca="false">A180</f>
        <v>22</v>
      </c>
      <c r="B181" s="0" t="n">
        <f aca="false">B179</f>
        <v>19</v>
      </c>
      <c r="C181" s="0" t="n">
        <f aca="true">OFFSET(A181:B181,0,$C$2,1,1)</f>
        <v>22</v>
      </c>
      <c r="D181" s="0" t="n">
        <f aca="false">D180+INT($D$2*(C181-D180)*1000)/1000</f>
        <v>21.999</v>
      </c>
      <c r="E181" s="0" t="n">
        <f aca="false">E180+INT($E$2*(D181-E180)*1000)/1000</f>
        <v>21.996</v>
      </c>
    </row>
    <row r="182" customFormat="false" ht="15" hidden="false" customHeight="true" outlineLevel="0" collapsed="false">
      <c r="A182" s="0" t="n">
        <f aca="false">A181</f>
        <v>22</v>
      </c>
      <c r="B182" s="0" t="n">
        <f aca="false">B180</f>
        <v>25</v>
      </c>
      <c r="C182" s="0" t="n">
        <f aca="true">OFFSET(A182:B182,0,$C$2,1,1)</f>
        <v>22</v>
      </c>
      <c r="D182" s="0" t="n">
        <f aca="false">D181+INT($D$2*(C182-D181)*1000)/1000</f>
        <v>21.999</v>
      </c>
      <c r="E182" s="0" t="n">
        <f aca="false">E181+INT($E$2*(D182-E181)*1000)/1000</f>
        <v>21.996</v>
      </c>
    </row>
    <row r="183" customFormat="false" ht="15" hidden="false" customHeight="true" outlineLevel="0" collapsed="false">
      <c r="A183" s="0" t="n">
        <f aca="false">A182</f>
        <v>22</v>
      </c>
      <c r="B183" s="0" t="n">
        <f aca="false">B181</f>
        <v>19</v>
      </c>
      <c r="C183" s="0" t="n">
        <f aca="true">OFFSET(A183:B183,0,$C$2,1,1)</f>
        <v>22</v>
      </c>
      <c r="D183" s="0" t="n">
        <f aca="false">D182+INT($D$2*(C183-D182)*1000)/1000</f>
        <v>21.999</v>
      </c>
      <c r="E183" s="0" t="n">
        <f aca="false">E182+INT($E$2*(D183-E182)*1000)/1000</f>
        <v>21.996</v>
      </c>
    </row>
    <row r="184" customFormat="false" ht="15" hidden="false" customHeight="true" outlineLevel="0" collapsed="false">
      <c r="A184" s="0" t="n">
        <f aca="false">A183</f>
        <v>22</v>
      </c>
      <c r="B184" s="0" t="n">
        <f aca="false">B182</f>
        <v>25</v>
      </c>
      <c r="C184" s="0" t="n">
        <f aca="true">OFFSET(A184:B184,0,$C$2,1,1)</f>
        <v>22</v>
      </c>
      <c r="D184" s="0" t="n">
        <f aca="false">D183+INT($D$2*(C184-D183)*1000)/1000</f>
        <v>21.999</v>
      </c>
      <c r="E184" s="0" t="n">
        <f aca="false">E183+INT($E$2*(D184-E183)*1000)/1000</f>
        <v>21.996</v>
      </c>
    </row>
    <row r="185" customFormat="false" ht="15" hidden="false" customHeight="true" outlineLevel="0" collapsed="false">
      <c r="A185" s="0" t="n">
        <f aca="false">A184</f>
        <v>22</v>
      </c>
      <c r="B185" s="0" t="n">
        <f aca="false">B183</f>
        <v>19</v>
      </c>
      <c r="C185" s="0" t="n">
        <f aca="true">OFFSET(A185:B185,0,$C$2,1,1)</f>
        <v>22</v>
      </c>
      <c r="D185" s="0" t="n">
        <f aca="false">D184+INT($D$2*(C185-D184)*1000)/1000</f>
        <v>21.999</v>
      </c>
      <c r="E185" s="0" t="n">
        <f aca="false">E184+INT($E$2*(D185-E184)*1000)/1000</f>
        <v>21.996</v>
      </c>
    </row>
    <row r="186" customFormat="false" ht="15" hidden="false" customHeight="true" outlineLevel="0" collapsed="false">
      <c r="A186" s="0" t="n">
        <f aca="false">A185</f>
        <v>22</v>
      </c>
      <c r="B186" s="0" t="n">
        <f aca="false">B184</f>
        <v>25</v>
      </c>
      <c r="C186" s="0" t="n">
        <f aca="true">OFFSET(A186:B186,0,$C$2,1,1)</f>
        <v>22</v>
      </c>
      <c r="D186" s="0" t="n">
        <f aca="false">D185+INT($D$2*(C186-D185)*1000)/1000</f>
        <v>21.999</v>
      </c>
      <c r="E186" s="0" t="n">
        <f aca="false">E185+INT($E$2*(D186-E185)*1000)/1000</f>
        <v>21.996</v>
      </c>
    </row>
    <row r="187" customFormat="false" ht="15" hidden="false" customHeight="true" outlineLevel="0" collapsed="false">
      <c r="A187" s="0" t="n">
        <f aca="false">A186</f>
        <v>22</v>
      </c>
      <c r="B187" s="0" t="n">
        <f aca="false">B185</f>
        <v>19</v>
      </c>
      <c r="C187" s="0" t="n">
        <f aca="true">OFFSET(A187:B187,0,$C$2,1,1)</f>
        <v>22</v>
      </c>
      <c r="D187" s="0" t="n">
        <f aca="false">D186+INT($D$2*(C187-D186)*1000)/1000</f>
        <v>21.999</v>
      </c>
      <c r="E187" s="0" t="n">
        <f aca="false">E186+INT($E$2*(D187-E186)*1000)/1000</f>
        <v>21.996</v>
      </c>
    </row>
    <row r="188" customFormat="false" ht="15" hidden="false" customHeight="true" outlineLevel="0" collapsed="false">
      <c r="A188" s="0" t="n">
        <f aca="false">A187</f>
        <v>22</v>
      </c>
      <c r="B188" s="0" t="n">
        <f aca="false">B186</f>
        <v>25</v>
      </c>
      <c r="C188" s="0" t="n">
        <f aca="true">OFFSET(A188:B188,0,$C$2,1,1)</f>
        <v>22</v>
      </c>
      <c r="D188" s="0" t="n">
        <f aca="false">D187+INT($D$2*(C188-D187)*1000)/1000</f>
        <v>21.999</v>
      </c>
      <c r="E188" s="0" t="n">
        <f aca="false">E187+INT($E$2*(D188-E187)*1000)/1000</f>
        <v>21.996</v>
      </c>
    </row>
    <row r="189" customFormat="false" ht="15" hidden="false" customHeight="true" outlineLevel="0" collapsed="false">
      <c r="A189" s="0" t="n">
        <f aca="false">A188</f>
        <v>22</v>
      </c>
      <c r="B189" s="0" t="n">
        <f aca="false">B187</f>
        <v>19</v>
      </c>
      <c r="C189" s="0" t="n">
        <f aca="true">OFFSET(A189:B189,0,$C$2,1,1)</f>
        <v>22</v>
      </c>
      <c r="D189" s="0" t="n">
        <f aca="false">D188+INT($D$2*(C189-D188)*1000)/1000</f>
        <v>21.999</v>
      </c>
      <c r="E189" s="0" t="n">
        <f aca="false">E188+INT($E$2*(D189-E188)*1000)/1000</f>
        <v>21.996</v>
      </c>
    </row>
    <row r="190" customFormat="false" ht="15" hidden="false" customHeight="true" outlineLevel="0" collapsed="false">
      <c r="A190" s="0" t="n">
        <f aca="false">A189</f>
        <v>22</v>
      </c>
      <c r="B190" s="0" t="n">
        <f aca="false">B188</f>
        <v>25</v>
      </c>
      <c r="C190" s="0" t="n">
        <f aca="true">OFFSET(A190:B190,0,$C$2,1,1)</f>
        <v>22</v>
      </c>
      <c r="D190" s="0" t="n">
        <f aca="false">D189+INT($D$2*(C190-D189)*1000)/1000</f>
        <v>21.999</v>
      </c>
      <c r="E190" s="0" t="n">
        <f aca="false">E189+INT($E$2*(D190-E189)*1000)/1000</f>
        <v>21.996</v>
      </c>
    </row>
    <row r="191" customFormat="false" ht="15" hidden="false" customHeight="true" outlineLevel="0" collapsed="false">
      <c r="A191" s="0" t="n">
        <f aca="false">A190</f>
        <v>22</v>
      </c>
      <c r="B191" s="0" t="n">
        <f aca="false">B189</f>
        <v>19</v>
      </c>
      <c r="C191" s="0" t="n">
        <f aca="true">OFFSET(A191:B191,0,$C$2,1,1)</f>
        <v>22</v>
      </c>
      <c r="D191" s="0" t="n">
        <f aca="false">D190+INT($D$2*(C191-D190)*1000)/1000</f>
        <v>21.999</v>
      </c>
      <c r="E191" s="0" t="n">
        <f aca="false">E190+INT($E$2*(D191-E190)*1000)/1000</f>
        <v>21.996</v>
      </c>
    </row>
    <row r="192" customFormat="false" ht="15" hidden="false" customHeight="true" outlineLevel="0" collapsed="false">
      <c r="A192" s="0" t="n">
        <f aca="false">A191</f>
        <v>22</v>
      </c>
      <c r="B192" s="0" t="n">
        <f aca="false">B190</f>
        <v>25</v>
      </c>
      <c r="C192" s="0" t="n">
        <f aca="true">OFFSET(A192:B192,0,$C$2,1,1)</f>
        <v>22</v>
      </c>
      <c r="D192" s="0" t="n">
        <f aca="false">D191+INT($D$2*(C192-D191)*1000)/1000</f>
        <v>21.999</v>
      </c>
      <c r="E192" s="0" t="n">
        <f aca="false">E191+INT($E$2*(D192-E191)*1000)/1000</f>
        <v>21.996</v>
      </c>
    </row>
    <row r="193" customFormat="false" ht="15" hidden="false" customHeight="true" outlineLevel="0" collapsed="false">
      <c r="A193" s="0" t="n">
        <f aca="false">A192</f>
        <v>22</v>
      </c>
      <c r="B193" s="0" t="n">
        <f aca="false">B191</f>
        <v>19</v>
      </c>
      <c r="C193" s="0" t="n">
        <f aca="true">OFFSET(A193:B193,0,$C$2,1,1)</f>
        <v>22</v>
      </c>
      <c r="D193" s="0" t="n">
        <f aca="false">D192+INT($D$2*(C193-D192)*1000)/1000</f>
        <v>21.999</v>
      </c>
      <c r="E193" s="0" t="n">
        <f aca="false">E192+INT($E$2*(D193-E192)*1000)/1000</f>
        <v>21.996</v>
      </c>
    </row>
    <row r="194" customFormat="false" ht="15" hidden="false" customHeight="true" outlineLevel="0" collapsed="false">
      <c r="A194" s="0" t="n">
        <f aca="false">A193</f>
        <v>22</v>
      </c>
      <c r="B194" s="0" t="n">
        <f aca="false">B192</f>
        <v>25</v>
      </c>
      <c r="C194" s="0" t="n">
        <f aca="true">OFFSET(A194:B194,0,$C$2,1,1)</f>
        <v>22</v>
      </c>
      <c r="D194" s="0" t="n">
        <f aca="false">D193+INT($D$2*(C194-D193)*1000)/1000</f>
        <v>21.999</v>
      </c>
      <c r="E194" s="0" t="n">
        <f aca="false">E193+INT($E$2*(D194-E193)*1000)/1000</f>
        <v>21.996</v>
      </c>
    </row>
    <row r="195" customFormat="false" ht="15" hidden="false" customHeight="true" outlineLevel="0" collapsed="false">
      <c r="A195" s="0" t="n">
        <f aca="false">A194</f>
        <v>22</v>
      </c>
      <c r="B195" s="0" t="n">
        <f aca="false">B193</f>
        <v>19</v>
      </c>
      <c r="C195" s="0" t="n">
        <f aca="true">OFFSET(A195:B195,0,$C$2,1,1)</f>
        <v>22</v>
      </c>
      <c r="D195" s="0" t="n">
        <f aca="false">D194+INT($D$2*(C195-D194)*1000)/1000</f>
        <v>21.999</v>
      </c>
      <c r="E195" s="0" t="n">
        <f aca="false">E194+INT($E$2*(D195-E194)*1000)/1000</f>
        <v>21.996</v>
      </c>
    </row>
    <row r="196" customFormat="false" ht="15" hidden="false" customHeight="true" outlineLevel="0" collapsed="false">
      <c r="A196" s="0" t="n">
        <f aca="false">A195</f>
        <v>22</v>
      </c>
      <c r="B196" s="0" t="n">
        <f aca="false">B194</f>
        <v>25</v>
      </c>
      <c r="C196" s="0" t="n">
        <f aca="true">OFFSET(A196:B196,0,$C$2,1,1)</f>
        <v>22</v>
      </c>
      <c r="D196" s="0" t="n">
        <f aca="false">D195+INT($D$2*(C196-D195)*1000)/1000</f>
        <v>21.999</v>
      </c>
      <c r="E196" s="0" t="n">
        <f aca="false">E195+INT($E$2*(D196-E195)*1000)/1000</f>
        <v>21.996</v>
      </c>
    </row>
    <row r="197" customFormat="false" ht="15" hidden="false" customHeight="true" outlineLevel="0" collapsed="false">
      <c r="A197" s="0" t="n">
        <f aca="false">A196</f>
        <v>22</v>
      </c>
      <c r="B197" s="0" t="n">
        <f aca="false">B195</f>
        <v>19</v>
      </c>
      <c r="C197" s="0" t="n">
        <f aca="true">OFFSET(A197:B197,0,$C$2,1,1)</f>
        <v>22</v>
      </c>
      <c r="D197" s="0" t="n">
        <f aca="false">D196+INT($D$2*(C197-D196)*1000)/1000</f>
        <v>21.999</v>
      </c>
      <c r="E197" s="0" t="n">
        <f aca="false">E196+INT($E$2*(D197-E196)*1000)/1000</f>
        <v>21.996</v>
      </c>
    </row>
    <row r="198" customFormat="false" ht="15" hidden="false" customHeight="true" outlineLevel="0" collapsed="false">
      <c r="A198" s="0" t="n">
        <f aca="false">A197</f>
        <v>22</v>
      </c>
      <c r="B198" s="0" t="n">
        <f aca="false">B196</f>
        <v>25</v>
      </c>
      <c r="C198" s="0" t="n">
        <f aca="true">OFFSET(A198:B198,0,$C$2,1,1)</f>
        <v>22</v>
      </c>
      <c r="D198" s="0" t="n">
        <f aca="false">D197+INT($D$2*(C198-D197)*1000)/1000</f>
        <v>21.999</v>
      </c>
      <c r="E198" s="0" t="n">
        <f aca="false">E197+INT($E$2*(D198-E197)*1000)/1000</f>
        <v>21.996</v>
      </c>
    </row>
    <row r="199" customFormat="false" ht="15" hidden="false" customHeight="true" outlineLevel="0" collapsed="false">
      <c r="A199" s="0" t="n">
        <f aca="false">A198</f>
        <v>22</v>
      </c>
      <c r="B199" s="0" t="n">
        <f aca="false">B197</f>
        <v>19</v>
      </c>
      <c r="C199" s="0" t="n">
        <f aca="true">OFFSET(A199:B199,0,$C$2,1,1)</f>
        <v>22</v>
      </c>
      <c r="D199" s="0" t="n">
        <f aca="false">D198+INT($D$2*(C199-D198)*1000)/1000</f>
        <v>21.999</v>
      </c>
      <c r="E199" s="0" t="n">
        <f aca="false">E198+INT($E$2*(D199-E198)*1000)/1000</f>
        <v>21.996</v>
      </c>
    </row>
    <row r="200" customFormat="false" ht="15" hidden="false" customHeight="true" outlineLevel="0" collapsed="false">
      <c r="A200" s="0" t="n">
        <f aca="false">A199</f>
        <v>22</v>
      </c>
      <c r="B200" s="0" t="n">
        <f aca="false">B198</f>
        <v>25</v>
      </c>
      <c r="C200" s="0" t="n">
        <f aca="true">OFFSET(A200:B200,0,$C$2,1,1)</f>
        <v>22</v>
      </c>
      <c r="D200" s="0" t="n">
        <f aca="false">D199+INT($D$2*(C200-D199)*1000)/1000</f>
        <v>21.999</v>
      </c>
      <c r="E200" s="0" t="n">
        <f aca="false">E199+INT($E$2*(D200-E199)*1000)/1000</f>
        <v>21.996</v>
      </c>
    </row>
    <row r="201" customFormat="false" ht="15" hidden="false" customHeight="true" outlineLevel="0" collapsed="false">
      <c r="A201" s="0" t="n">
        <f aca="false">A200</f>
        <v>22</v>
      </c>
      <c r="B201" s="0" t="n">
        <f aca="false">B199</f>
        <v>19</v>
      </c>
      <c r="C201" s="0" t="n">
        <f aca="true">OFFSET(A201:B201,0,$C$2,1,1)</f>
        <v>22</v>
      </c>
      <c r="D201" s="0" t="n">
        <f aca="false">D200+INT($D$2*(C201-D200)*1000)/1000</f>
        <v>21.999</v>
      </c>
      <c r="E201" s="0" t="n">
        <f aca="false">E200+INT($E$2*(D201-E200)*1000)/1000</f>
        <v>21.996</v>
      </c>
    </row>
    <row r="202" customFormat="false" ht="15" hidden="false" customHeight="true" outlineLevel="0" collapsed="false">
      <c r="A202" s="0" t="n">
        <f aca="false">A201</f>
        <v>22</v>
      </c>
      <c r="B202" s="0" t="n">
        <f aca="false">B200</f>
        <v>25</v>
      </c>
      <c r="C202" s="0" t="n">
        <f aca="true">OFFSET(A202:B202,0,$C$2,1,1)</f>
        <v>22</v>
      </c>
      <c r="D202" s="0" t="n">
        <f aca="false">D201+INT($D$2*(C202-D201)*1000)/1000</f>
        <v>21.999</v>
      </c>
      <c r="E202" s="0" t="n">
        <f aca="false">E201+INT($E$2*(D202-E201)*1000)/1000</f>
        <v>21.996</v>
      </c>
    </row>
    <row r="203" customFormat="false" ht="15" hidden="false" customHeight="true" outlineLevel="0" collapsed="false">
      <c r="A203" s="0" t="n">
        <f aca="false">A202</f>
        <v>22</v>
      </c>
      <c r="B203" s="0" t="n">
        <f aca="false">B201</f>
        <v>19</v>
      </c>
      <c r="C203" s="0" t="n">
        <f aca="true">OFFSET(A203:B203,0,$C$2,1,1)</f>
        <v>22</v>
      </c>
      <c r="D203" s="0" t="n">
        <f aca="false">D202+INT($D$2*(C203-D202)*1000)/1000</f>
        <v>21.999</v>
      </c>
      <c r="E203" s="0" t="n">
        <f aca="false">E202+INT($E$2*(D203-E202)*1000)/1000</f>
        <v>21.996</v>
      </c>
    </row>
    <row r="204" customFormat="false" ht="15" hidden="false" customHeight="true" outlineLevel="0" collapsed="false">
      <c r="A204" s="0" t="n">
        <f aca="false">A203</f>
        <v>22</v>
      </c>
      <c r="B204" s="0" t="n">
        <f aca="false">B202</f>
        <v>25</v>
      </c>
      <c r="C204" s="0" t="n">
        <f aca="true">OFFSET(A204:B204,0,$C$2,1,1)</f>
        <v>22</v>
      </c>
      <c r="D204" s="0" t="n">
        <f aca="false">D203+INT($D$2*(C204-D203)*1000)/1000</f>
        <v>21.999</v>
      </c>
      <c r="E204" s="0" t="n">
        <f aca="false">E203+INT($E$2*(D204-E203)*1000)/1000</f>
        <v>21.996</v>
      </c>
    </row>
    <row r="205" customFormat="false" ht="15" hidden="false" customHeight="true" outlineLevel="0" collapsed="false">
      <c r="A205" s="0" t="n">
        <f aca="false">A204</f>
        <v>22</v>
      </c>
      <c r="B205" s="0" t="n">
        <f aca="false">B203</f>
        <v>19</v>
      </c>
      <c r="C205" s="0" t="n">
        <f aca="true">OFFSET(A205:B205,0,$C$2,1,1)</f>
        <v>22</v>
      </c>
      <c r="D205" s="0" t="n">
        <f aca="false">D204+INT($D$2*(C205-D204)*1000)/1000</f>
        <v>21.999</v>
      </c>
      <c r="E205" s="0" t="n">
        <f aca="false">E204+INT($E$2*(D205-E204)*1000)/1000</f>
        <v>21.996</v>
      </c>
    </row>
    <row r="206" customFormat="false" ht="15" hidden="false" customHeight="true" outlineLevel="0" collapsed="false">
      <c r="A206" s="0" t="n">
        <f aca="false">A205</f>
        <v>22</v>
      </c>
      <c r="B206" s="0" t="n">
        <f aca="false">B204</f>
        <v>25</v>
      </c>
      <c r="C206" s="0" t="n">
        <f aca="true">OFFSET(A206:B206,0,$C$2,1,1)</f>
        <v>22</v>
      </c>
      <c r="D206" s="0" t="n">
        <f aca="false">D205+INT($D$2*(C206-D205)*1000)/1000</f>
        <v>21.999</v>
      </c>
      <c r="E206" s="0" t="n">
        <f aca="false">E205+INT($E$2*(D206-E205)*1000)/1000</f>
        <v>21.996</v>
      </c>
    </row>
    <row r="207" customFormat="false" ht="15" hidden="false" customHeight="true" outlineLevel="0" collapsed="false">
      <c r="A207" s="0" t="n">
        <f aca="false">A206</f>
        <v>22</v>
      </c>
      <c r="B207" s="0" t="n">
        <f aca="false">B205</f>
        <v>19</v>
      </c>
      <c r="C207" s="0" t="n">
        <f aca="true">OFFSET(A207:B207,0,$C$2,1,1)</f>
        <v>22</v>
      </c>
      <c r="D207" s="0" t="n">
        <f aca="false">D206+INT($D$2*(C207-D206)*1000)/1000</f>
        <v>21.999</v>
      </c>
      <c r="E207" s="0" t="n">
        <f aca="false">E206+INT($E$2*(D207-E206)*1000)/1000</f>
        <v>21.996</v>
      </c>
    </row>
    <row r="208" customFormat="false" ht="15" hidden="false" customHeight="true" outlineLevel="0" collapsed="false">
      <c r="A208" s="0" t="n">
        <f aca="false">A207</f>
        <v>22</v>
      </c>
      <c r="B208" s="0" t="n">
        <f aca="false">B206</f>
        <v>25</v>
      </c>
      <c r="C208" s="0" t="n">
        <f aca="true">OFFSET(A208:B208,0,$C$2,1,1)</f>
        <v>22</v>
      </c>
      <c r="D208" s="0" t="n">
        <f aca="false">D207+INT($D$2*(C208-D207)*1000)/1000</f>
        <v>21.999</v>
      </c>
      <c r="E208" s="0" t="n">
        <f aca="false">E207+INT($E$2*(D208-E207)*1000)/1000</f>
        <v>21.996</v>
      </c>
    </row>
    <row r="209" customFormat="false" ht="15" hidden="false" customHeight="true" outlineLevel="0" collapsed="false">
      <c r="A209" s="0" t="n">
        <f aca="false">A208</f>
        <v>22</v>
      </c>
      <c r="B209" s="0" t="n">
        <f aca="false">B207</f>
        <v>19</v>
      </c>
      <c r="C209" s="0" t="n">
        <f aca="true">OFFSET(A209:B209,0,$C$2,1,1)</f>
        <v>22</v>
      </c>
      <c r="D209" s="0" t="n">
        <f aca="false">D208+INT($D$2*(C209-D208)*1000)/1000</f>
        <v>21.999</v>
      </c>
      <c r="E209" s="0" t="n">
        <f aca="false">E208+INT($E$2*(D209-E208)*1000)/1000</f>
        <v>21.996</v>
      </c>
    </row>
    <row r="210" customFormat="false" ht="15" hidden="false" customHeight="true" outlineLevel="0" collapsed="false">
      <c r="A210" s="0" t="n">
        <f aca="false">A209</f>
        <v>22</v>
      </c>
      <c r="B210" s="0" t="n">
        <f aca="false">B208</f>
        <v>25</v>
      </c>
      <c r="C210" s="0" t="n">
        <f aca="true">OFFSET(A210:B210,0,$C$2,1,1)</f>
        <v>22</v>
      </c>
      <c r="D210" s="0" t="n">
        <f aca="false">D209+INT($D$2*(C210-D209)*1000)/1000</f>
        <v>21.999</v>
      </c>
      <c r="E210" s="0" t="n">
        <f aca="false">E209+INT($E$2*(D210-E209)*1000)/1000</f>
        <v>21.996</v>
      </c>
    </row>
    <row r="211" customFormat="false" ht="15" hidden="false" customHeight="true" outlineLevel="0" collapsed="false">
      <c r="A211" s="0" t="n">
        <f aca="false">A210</f>
        <v>22</v>
      </c>
      <c r="B211" s="0" t="n">
        <f aca="false">B209</f>
        <v>19</v>
      </c>
      <c r="C211" s="0" t="n">
        <f aca="true">OFFSET(A211:B211,0,$C$2,1,1)</f>
        <v>22</v>
      </c>
      <c r="D211" s="0" t="n">
        <f aca="false">D210+INT($D$2*(C211-D210)*1000)/1000</f>
        <v>21.999</v>
      </c>
      <c r="E211" s="0" t="n">
        <f aca="false">E210+INT($E$2*(D211-E210)*1000)/1000</f>
        <v>21.996</v>
      </c>
    </row>
    <row r="212" customFormat="false" ht="15" hidden="false" customHeight="true" outlineLevel="0" collapsed="false">
      <c r="A212" s="0" t="n">
        <f aca="false">A211</f>
        <v>22</v>
      </c>
      <c r="B212" s="0" t="n">
        <f aca="false">B210</f>
        <v>25</v>
      </c>
      <c r="C212" s="0" t="n">
        <f aca="true">OFFSET(A212:B212,0,$C$2,1,1)</f>
        <v>22</v>
      </c>
      <c r="D212" s="0" t="n">
        <f aca="false">D211+INT($D$2*(C212-D211)*1000)/1000</f>
        <v>21.999</v>
      </c>
      <c r="E212" s="0" t="n">
        <f aca="false">E211+INT($E$2*(D212-E211)*1000)/1000</f>
        <v>21.996</v>
      </c>
    </row>
    <row r="213" customFormat="false" ht="15" hidden="false" customHeight="true" outlineLevel="0" collapsed="false">
      <c r="A213" s="0" t="n">
        <f aca="false">A212</f>
        <v>22</v>
      </c>
      <c r="B213" s="0" t="n">
        <f aca="false">B211</f>
        <v>19</v>
      </c>
      <c r="C213" s="0" t="n">
        <f aca="true">OFFSET(A213:B213,0,$C$2,1,1)</f>
        <v>22</v>
      </c>
      <c r="D213" s="0" t="n">
        <f aca="false">D212+INT($D$2*(C213-D212)*1000)/1000</f>
        <v>21.999</v>
      </c>
      <c r="E213" s="0" t="n">
        <f aca="false">E212+INT($E$2*(D213-E212)*1000)/1000</f>
        <v>21.996</v>
      </c>
    </row>
    <row r="214" customFormat="false" ht="15" hidden="false" customHeight="true" outlineLevel="0" collapsed="false">
      <c r="A214" s="0" t="n">
        <f aca="false">A213</f>
        <v>22</v>
      </c>
      <c r="B214" s="0" t="n">
        <f aca="false">B212</f>
        <v>25</v>
      </c>
      <c r="C214" s="0" t="n">
        <f aca="true">OFFSET(A214:B214,0,$C$2,1,1)</f>
        <v>22</v>
      </c>
      <c r="D214" s="0" t="n">
        <f aca="false">D213+INT($D$2*(C214-D213)*1000)/1000</f>
        <v>21.999</v>
      </c>
      <c r="E214" s="0" t="n">
        <f aca="false">E213+INT($E$2*(D214-E213)*1000)/1000</f>
        <v>21.996</v>
      </c>
    </row>
    <row r="215" customFormat="false" ht="15" hidden="false" customHeight="true" outlineLevel="0" collapsed="false">
      <c r="A215" s="0" t="n">
        <f aca="false">A214</f>
        <v>22</v>
      </c>
      <c r="B215" s="0" t="n">
        <f aca="false">B213</f>
        <v>19</v>
      </c>
      <c r="C215" s="0" t="n">
        <f aca="true">OFFSET(A215:B215,0,$C$2,1,1)</f>
        <v>22</v>
      </c>
      <c r="D215" s="0" t="n">
        <f aca="false">D214+INT($D$2*(C215-D214)*1000)/1000</f>
        <v>21.999</v>
      </c>
      <c r="E215" s="0" t="n">
        <f aca="false">E214+INT($E$2*(D215-E214)*1000)/1000</f>
        <v>21.996</v>
      </c>
    </row>
    <row r="216" customFormat="false" ht="15" hidden="false" customHeight="true" outlineLevel="0" collapsed="false">
      <c r="A216" s="0" t="n">
        <f aca="false">A215</f>
        <v>22</v>
      </c>
      <c r="B216" s="0" t="n">
        <f aca="false">B214</f>
        <v>25</v>
      </c>
      <c r="C216" s="0" t="n">
        <f aca="true">OFFSET(A216:B216,0,$C$2,1,1)</f>
        <v>22</v>
      </c>
      <c r="D216" s="0" t="n">
        <f aca="false">D215+INT($D$2*(C216-D215)*1000)/1000</f>
        <v>21.999</v>
      </c>
      <c r="E216" s="0" t="n">
        <f aca="false">E215+INT($E$2*(D216-E215)*1000)/1000</f>
        <v>21.996</v>
      </c>
    </row>
    <row r="217" customFormat="false" ht="15" hidden="false" customHeight="true" outlineLevel="0" collapsed="false">
      <c r="A217" s="0" t="n">
        <f aca="false">A216</f>
        <v>22</v>
      </c>
      <c r="B217" s="0" t="n">
        <f aca="false">B215</f>
        <v>19</v>
      </c>
      <c r="C217" s="0" t="n">
        <f aca="true">OFFSET(A217:B217,0,$C$2,1,1)</f>
        <v>22</v>
      </c>
      <c r="D217" s="0" t="n">
        <f aca="false">D216+INT($D$2*(C217-D216)*1000)/1000</f>
        <v>21.999</v>
      </c>
      <c r="E217" s="0" t="n">
        <f aca="false">E216+INT($E$2*(D217-E216)*1000)/1000</f>
        <v>21.996</v>
      </c>
    </row>
    <row r="218" customFormat="false" ht="15" hidden="false" customHeight="true" outlineLevel="0" collapsed="false">
      <c r="A218" s="0" t="n">
        <f aca="false">A217</f>
        <v>22</v>
      </c>
      <c r="B218" s="0" t="n">
        <f aca="false">B216</f>
        <v>25</v>
      </c>
      <c r="C218" s="0" t="n">
        <f aca="true">OFFSET(A218:B218,0,$C$2,1,1)</f>
        <v>22</v>
      </c>
      <c r="D218" s="0" t="n">
        <f aca="false">D217+INT($D$2*(C218-D217)*1000)/1000</f>
        <v>21.999</v>
      </c>
      <c r="E218" s="0" t="n">
        <f aca="false">E217+INT($E$2*(D218-E217)*1000)/1000</f>
        <v>21.996</v>
      </c>
    </row>
    <row r="219" customFormat="false" ht="15" hidden="false" customHeight="true" outlineLevel="0" collapsed="false">
      <c r="A219" s="0" t="n">
        <f aca="false">A218</f>
        <v>22</v>
      </c>
      <c r="B219" s="0" t="n">
        <f aca="false">B217</f>
        <v>19</v>
      </c>
      <c r="C219" s="0" t="n">
        <f aca="true">OFFSET(A219:B219,0,$C$2,1,1)</f>
        <v>22</v>
      </c>
      <c r="D219" s="0" t="n">
        <f aca="false">D218+INT($D$2*(C219-D218)*1000)/1000</f>
        <v>21.999</v>
      </c>
      <c r="E219" s="0" t="n">
        <f aca="false">E218+INT($E$2*(D219-E218)*1000)/1000</f>
        <v>21.996</v>
      </c>
    </row>
    <row r="220" customFormat="false" ht="15" hidden="false" customHeight="true" outlineLevel="0" collapsed="false">
      <c r="A220" s="0" t="n">
        <f aca="false">A219</f>
        <v>22</v>
      </c>
      <c r="B220" s="0" t="n">
        <f aca="false">B218</f>
        <v>25</v>
      </c>
      <c r="C220" s="0" t="n">
        <f aca="true">OFFSET(A220:B220,0,$C$2,1,1)</f>
        <v>22</v>
      </c>
      <c r="D220" s="0" t="n">
        <f aca="false">D219+INT($D$2*(C220-D219)*1000)/1000</f>
        <v>21.999</v>
      </c>
      <c r="E220" s="0" t="n">
        <f aca="false">E219+INT($E$2*(D220-E219)*1000)/1000</f>
        <v>21.996</v>
      </c>
    </row>
    <row r="221" customFormat="false" ht="15" hidden="false" customHeight="true" outlineLevel="0" collapsed="false">
      <c r="A221" s="0" t="n">
        <f aca="false">A220</f>
        <v>22</v>
      </c>
      <c r="B221" s="0" t="n">
        <f aca="false">B219</f>
        <v>19</v>
      </c>
      <c r="C221" s="0" t="n">
        <f aca="true">OFFSET(A221:B221,0,$C$2,1,1)</f>
        <v>22</v>
      </c>
      <c r="D221" s="0" t="n">
        <f aca="false">D220+INT($D$2*(C221-D220)*1000)/1000</f>
        <v>21.999</v>
      </c>
      <c r="E221" s="0" t="n">
        <f aca="false">E220+INT($E$2*(D221-E220)*1000)/1000</f>
        <v>21.996</v>
      </c>
    </row>
    <row r="222" customFormat="false" ht="15" hidden="false" customHeight="true" outlineLevel="0" collapsed="false">
      <c r="A222" s="0" t="n">
        <f aca="false">A221</f>
        <v>22</v>
      </c>
      <c r="B222" s="0" t="n">
        <f aca="false">B220</f>
        <v>25</v>
      </c>
      <c r="C222" s="0" t="n">
        <f aca="true">OFFSET(A222:B222,0,$C$2,1,1)</f>
        <v>22</v>
      </c>
      <c r="D222" s="0" t="n">
        <f aca="false">D221+INT($D$2*(C222-D221)*1000)/1000</f>
        <v>21.999</v>
      </c>
      <c r="E222" s="0" t="n">
        <f aca="false">E221+INT($E$2*(D222-E221)*1000)/1000</f>
        <v>21.996</v>
      </c>
    </row>
    <row r="223" customFormat="false" ht="15" hidden="false" customHeight="true" outlineLevel="0" collapsed="false">
      <c r="A223" s="0" t="n">
        <f aca="false">A222</f>
        <v>22</v>
      </c>
      <c r="B223" s="0" t="n">
        <f aca="false">B221</f>
        <v>19</v>
      </c>
      <c r="C223" s="0" t="n">
        <f aca="true">OFFSET(A223:B223,0,$C$2,1,1)</f>
        <v>22</v>
      </c>
      <c r="D223" s="0" t="n">
        <f aca="false">D222+INT($D$2*(C223-D222)*1000)/1000</f>
        <v>21.999</v>
      </c>
      <c r="E223" s="0" t="n">
        <f aca="false">E222+INT($E$2*(D223-E222)*1000)/1000</f>
        <v>21.996</v>
      </c>
    </row>
    <row r="224" customFormat="false" ht="15" hidden="false" customHeight="true" outlineLevel="0" collapsed="false">
      <c r="A224" s="0" t="n">
        <f aca="false">A223</f>
        <v>22</v>
      </c>
      <c r="B224" s="0" t="n">
        <f aca="false">B222</f>
        <v>25</v>
      </c>
      <c r="C224" s="0" t="n">
        <f aca="true">OFFSET(A224:B224,0,$C$2,1,1)</f>
        <v>22</v>
      </c>
      <c r="D224" s="0" t="n">
        <f aca="false">D223+INT($D$2*(C224-D223)*1000)/1000</f>
        <v>21.999</v>
      </c>
      <c r="E224" s="0" t="n">
        <f aca="false">E223+INT($E$2*(D224-E223)*1000)/1000</f>
        <v>21.996</v>
      </c>
    </row>
    <row r="225" customFormat="false" ht="15" hidden="false" customHeight="true" outlineLevel="0" collapsed="false">
      <c r="A225" s="0" t="n">
        <f aca="false">A224</f>
        <v>22</v>
      </c>
      <c r="B225" s="0" t="n">
        <f aca="false">B223</f>
        <v>19</v>
      </c>
      <c r="C225" s="0" t="n">
        <f aca="true">OFFSET(A225:B225,0,$C$2,1,1)</f>
        <v>22</v>
      </c>
      <c r="D225" s="0" t="n">
        <f aca="false">D224+INT($D$2*(C225-D224)*1000)/1000</f>
        <v>21.999</v>
      </c>
      <c r="E225" s="0" t="n">
        <f aca="false">E224+INT($E$2*(D225-E224)*1000)/1000</f>
        <v>21.996</v>
      </c>
    </row>
    <row r="226" customFormat="false" ht="15" hidden="false" customHeight="true" outlineLevel="0" collapsed="false">
      <c r="A226" s="0" t="n">
        <f aca="false">A225</f>
        <v>22</v>
      </c>
      <c r="B226" s="0" t="n">
        <f aca="false">B224</f>
        <v>25</v>
      </c>
      <c r="C226" s="0" t="n">
        <f aca="true">OFFSET(A226:B226,0,$C$2,1,1)</f>
        <v>22</v>
      </c>
      <c r="D226" s="0" t="n">
        <f aca="false">D225+INT($D$2*(C226-D225)*1000)/1000</f>
        <v>21.999</v>
      </c>
      <c r="E226" s="0" t="n">
        <f aca="false">E225+INT($E$2*(D226-E225)*1000)/1000</f>
        <v>21.996</v>
      </c>
    </row>
    <row r="227" customFormat="false" ht="15" hidden="false" customHeight="true" outlineLevel="0" collapsed="false">
      <c r="A227" s="0" t="n">
        <f aca="false">A226</f>
        <v>22</v>
      </c>
      <c r="B227" s="0" t="n">
        <f aca="false">B225</f>
        <v>19</v>
      </c>
      <c r="C227" s="0" t="n">
        <f aca="true">OFFSET(A227:B227,0,$C$2,1,1)</f>
        <v>22</v>
      </c>
      <c r="D227" s="0" t="n">
        <f aca="false">D226+INT($D$2*(C227-D226)*1000)/1000</f>
        <v>21.999</v>
      </c>
      <c r="E227" s="0" t="n">
        <f aca="false">E226+INT($E$2*(D227-E226)*1000)/1000</f>
        <v>21.996</v>
      </c>
    </row>
    <row r="228" customFormat="false" ht="15" hidden="false" customHeight="true" outlineLevel="0" collapsed="false">
      <c r="A228" s="0" t="n">
        <f aca="false">A227</f>
        <v>22</v>
      </c>
      <c r="B228" s="0" t="n">
        <f aca="false">B226</f>
        <v>25</v>
      </c>
      <c r="C228" s="0" t="n">
        <f aca="true">OFFSET(A228:B228,0,$C$2,1,1)</f>
        <v>22</v>
      </c>
      <c r="D228" s="0" t="n">
        <f aca="false">D227+INT($D$2*(C228-D227)*1000)/1000</f>
        <v>21.999</v>
      </c>
      <c r="E228" s="0" t="n">
        <f aca="false">E227+INT($E$2*(D228-E227)*1000)/1000</f>
        <v>21.996</v>
      </c>
    </row>
    <row r="229" customFormat="false" ht="15" hidden="false" customHeight="true" outlineLevel="0" collapsed="false">
      <c r="A229" s="0" t="n">
        <f aca="false">A228</f>
        <v>22</v>
      </c>
      <c r="B229" s="0" t="n">
        <f aca="false">B227</f>
        <v>19</v>
      </c>
      <c r="C229" s="0" t="n">
        <f aca="true">OFFSET(A229:B229,0,$C$2,1,1)</f>
        <v>22</v>
      </c>
      <c r="D229" s="0" t="n">
        <f aca="false">D228+INT($D$2*(C229-D228)*1000)/1000</f>
        <v>21.999</v>
      </c>
      <c r="E229" s="0" t="n">
        <f aca="false">E228+INT($E$2*(D229-E228)*1000)/1000</f>
        <v>21.996</v>
      </c>
    </row>
    <row r="230" customFormat="false" ht="15" hidden="false" customHeight="true" outlineLevel="0" collapsed="false">
      <c r="A230" s="0" t="n">
        <f aca="false">A229</f>
        <v>22</v>
      </c>
      <c r="B230" s="0" t="n">
        <f aca="false">B228</f>
        <v>25</v>
      </c>
      <c r="C230" s="0" t="n">
        <f aca="true">OFFSET(A230:B230,0,$C$2,1,1)</f>
        <v>22</v>
      </c>
      <c r="D230" s="0" t="n">
        <f aca="false">D229+INT($D$2*(C230-D229)*1000)/1000</f>
        <v>21.999</v>
      </c>
      <c r="E230" s="0" t="n">
        <f aca="false">E229+INT($E$2*(D230-E229)*1000)/1000</f>
        <v>21.996</v>
      </c>
    </row>
    <row r="231" customFormat="false" ht="15" hidden="false" customHeight="true" outlineLevel="0" collapsed="false">
      <c r="A231" s="0" t="n">
        <f aca="false">A230</f>
        <v>22</v>
      </c>
      <c r="B231" s="0" t="n">
        <f aca="false">B229</f>
        <v>19</v>
      </c>
      <c r="C231" s="0" t="n">
        <f aca="true">OFFSET(A231:B231,0,$C$2,1,1)</f>
        <v>22</v>
      </c>
      <c r="D231" s="0" t="n">
        <f aca="false">D230+INT($D$2*(C231-D230)*1000)/1000</f>
        <v>21.999</v>
      </c>
      <c r="E231" s="0" t="n">
        <f aca="false">E230+INT($E$2*(D231-E230)*1000)/1000</f>
        <v>21.996</v>
      </c>
    </row>
    <row r="232" customFormat="false" ht="15" hidden="false" customHeight="true" outlineLevel="0" collapsed="false">
      <c r="A232" s="0" t="n">
        <f aca="false">A231</f>
        <v>22</v>
      </c>
      <c r="B232" s="0" t="n">
        <f aca="false">B230</f>
        <v>25</v>
      </c>
      <c r="C232" s="0" t="n">
        <f aca="true">OFFSET(A232:B232,0,$C$2,1,1)</f>
        <v>22</v>
      </c>
      <c r="D232" s="0" t="n">
        <f aca="false">D231+INT($D$2*(C232-D231)*1000)/1000</f>
        <v>21.999</v>
      </c>
      <c r="E232" s="0" t="n">
        <f aca="false">E231+INT($E$2*(D232-E231)*1000)/1000</f>
        <v>21.996</v>
      </c>
    </row>
    <row r="233" customFormat="false" ht="15" hidden="false" customHeight="true" outlineLevel="0" collapsed="false">
      <c r="A233" s="0" t="n">
        <f aca="false">A232</f>
        <v>22</v>
      </c>
      <c r="B233" s="0" t="n">
        <f aca="false">B231</f>
        <v>19</v>
      </c>
      <c r="C233" s="0" t="n">
        <f aca="true">OFFSET(A233:B233,0,$C$2,1,1)</f>
        <v>22</v>
      </c>
      <c r="D233" s="0" t="n">
        <f aca="false">D232+INT($D$2*(C233-D232)*1000)/1000</f>
        <v>21.999</v>
      </c>
      <c r="E233" s="0" t="n">
        <f aca="false">E232+INT($E$2*(D233-E232)*1000)/1000</f>
        <v>21.996</v>
      </c>
    </row>
    <row r="234" customFormat="false" ht="15" hidden="false" customHeight="true" outlineLevel="0" collapsed="false">
      <c r="A234" s="0" t="n">
        <f aca="false">A233</f>
        <v>22</v>
      </c>
      <c r="B234" s="0" t="n">
        <f aca="false">B232</f>
        <v>25</v>
      </c>
      <c r="C234" s="0" t="n">
        <f aca="true">OFFSET(A234:B234,0,$C$2,1,1)</f>
        <v>22</v>
      </c>
      <c r="D234" s="0" t="n">
        <f aca="false">D233+INT($D$2*(C234-D233)*1000)/1000</f>
        <v>21.999</v>
      </c>
      <c r="E234" s="0" t="n">
        <f aca="false">E233+INT($E$2*(D234-E233)*1000)/1000</f>
        <v>21.996</v>
      </c>
    </row>
    <row r="235" customFormat="false" ht="15" hidden="false" customHeight="true" outlineLevel="0" collapsed="false">
      <c r="A235" s="0" t="n">
        <f aca="false">A234</f>
        <v>22</v>
      </c>
      <c r="B235" s="0" t="n">
        <f aca="false">B233</f>
        <v>19</v>
      </c>
      <c r="C235" s="0" t="n">
        <f aca="true">OFFSET(A235:B235,0,$C$2,1,1)</f>
        <v>22</v>
      </c>
      <c r="D235" s="0" t="n">
        <f aca="false">D234+INT($D$2*(C235-D234)*1000)/1000</f>
        <v>21.999</v>
      </c>
      <c r="E235" s="0" t="n">
        <f aca="false">E234+INT($E$2*(D235-E234)*1000)/1000</f>
        <v>21.996</v>
      </c>
    </row>
    <row r="236" customFormat="false" ht="15" hidden="false" customHeight="true" outlineLevel="0" collapsed="false">
      <c r="A236" s="0" t="n">
        <f aca="false">A235</f>
        <v>22</v>
      </c>
      <c r="B236" s="0" t="n">
        <f aca="false">B234</f>
        <v>25</v>
      </c>
      <c r="C236" s="0" t="n">
        <f aca="true">OFFSET(A236:B236,0,$C$2,1,1)</f>
        <v>22</v>
      </c>
      <c r="D236" s="0" t="n">
        <f aca="false">D235+INT($D$2*(C236-D235)*1000)/1000</f>
        <v>21.999</v>
      </c>
      <c r="E236" s="0" t="n">
        <f aca="false">E235+INT($E$2*(D236-E235)*1000)/1000</f>
        <v>21.996</v>
      </c>
    </row>
    <row r="237" customFormat="false" ht="15" hidden="false" customHeight="true" outlineLevel="0" collapsed="false">
      <c r="A237" s="0" t="n">
        <f aca="false">A236</f>
        <v>22</v>
      </c>
      <c r="B237" s="0" t="n">
        <f aca="false">B235</f>
        <v>19</v>
      </c>
      <c r="C237" s="0" t="n">
        <f aca="true">OFFSET(A237:B237,0,$C$2,1,1)</f>
        <v>22</v>
      </c>
      <c r="D237" s="0" t="n">
        <f aca="false">D236+INT($D$2*(C237-D236)*1000)/1000</f>
        <v>21.999</v>
      </c>
      <c r="E237" s="0" t="n">
        <f aca="false">E236+INT($E$2*(D237-E236)*1000)/1000</f>
        <v>21.996</v>
      </c>
    </row>
    <row r="238" customFormat="false" ht="15" hidden="false" customHeight="true" outlineLevel="0" collapsed="false">
      <c r="A238" s="0" t="n">
        <f aca="false">A237</f>
        <v>22</v>
      </c>
      <c r="B238" s="0" t="n">
        <f aca="false">B236</f>
        <v>25</v>
      </c>
      <c r="C238" s="0" t="n">
        <f aca="true">OFFSET(A238:B238,0,$C$2,1,1)</f>
        <v>22</v>
      </c>
      <c r="D238" s="0" t="n">
        <f aca="false">D237+INT($D$2*(C238-D237)*1000)/1000</f>
        <v>21.999</v>
      </c>
      <c r="E238" s="0" t="n">
        <f aca="false">E237+INT($E$2*(D238-E237)*1000)/1000</f>
        <v>21.996</v>
      </c>
    </row>
    <row r="239" customFormat="false" ht="15" hidden="false" customHeight="true" outlineLevel="0" collapsed="false">
      <c r="A239" s="0" t="n">
        <f aca="false">A238</f>
        <v>22</v>
      </c>
      <c r="B239" s="0" t="n">
        <f aca="false">B237</f>
        <v>19</v>
      </c>
      <c r="C239" s="0" t="n">
        <f aca="true">OFFSET(A239:B239,0,$C$2,1,1)</f>
        <v>22</v>
      </c>
      <c r="D239" s="0" t="n">
        <f aca="false">D238+INT($D$2*(C239-D238)*1000)/1000</f>
        <v>21.999</v>
      </c>
      <c r="E239" s="0" t="n">
        <f aca="false">E238+INT($E$2*(D239-E238)*1000)/1000</f>
        <v>21.996</v>
      </c>
    </row>
    <row r="240" customFormat="false" ht="15" hidden="false" customHeight="true" outlineLevel="0" collapsed="false">
      <c r="A240" s="0" t="n">
        <f aca="false">A239</f>
        <v>22</v>
      </c>
      <c r="B240" s="0" t="n">
        <f aca="false">B238</f>
        <v>25</v>
      </c>
      <c r="C240" s="0" t="n">
        <f aca="true">OFFSET(A240:B240,0,$C$2,1,1)</f>
        <v>22</v>
      </c>
      <c r="D240" s="0" t="n">
        <f aca="false">D239+INT($D$2*(C240-D239)*1000)/1000</f>
        <v>21.999</v>
      </c>
      <c r="E240" s="0" t="n">
        <f aca="false">E239+INT($E$2*(D240-E239)*1000)/1000</f>
        <v>21.996</v>
      </c>
    </row>
    <row r="241" customFormat="false" ht="15" hidden="false" customHeight="true" outlineLevel="0" collapsed="false">
      <c r="A241" s="0" t="n">
        <f aca="false">A240</f>
        <v>22</v>
      </c>
      <c r="B241" s="0" t="n">
        <f aca="false">B239</f>
        <v>19</v>
      </c>
      <c r="C241" s="0" t="n">
        <f aca="true">OFFSET(A241:B241,0,$C$2,1,1)</f>
        <v>22</v>
      </c>
      <c r="D241" s="0" t="n">
        <f aca="false">D240+INT($D$2*(C241-D240)*1000)/1000</f>
        <v>21.999</v>
      </c>
      <c r="E241" s="0" t="n">
        <f aca="false">E240+INT($E$2*(D241-E240)*1000)/1000</f>
        <v>21.996</v>
      </c>
    </row>
    <row r="242" customFormat="false" ht="15" hidden="false" customHeight="true" outlineLevel="0" collapsed="false">
      <c r="A242" s="0" t="n">
        <f aca="false">A241</f>
        <v>22</v>
      </c>
      <c r="B242" s="0" t="n">
        <f aca="false">B240</f>
        <v>25</v>
      </c>
      <c r="C242" s="0" t="n">
        <f aca="true">OFFSET(A242:B242,0,$C$2,1,1)</f>
        <v>22</v>
      </c>
      <c r="D242" s="0" t="n">
        <f aca="false">D241+INT($D$2*(C242-D241)*1000)/1000</f>
        <v>21.999</v>
      </c>
      <c r="E242" s="0" t="n">
        <f aca="false">E241+INT($E$2*(D242-E241)*1000)/1000</f>
        <v>21.996</v>
      </c>
    </row>
    <row r="243" customFormat="false" ht="15" hidden="false" customHeight="true" outlineLevel="0" collapsed="false">
      <c r="A243" s="0" t="n">
        <f aca="false">A242</f>
        <v>22</v>
      </c>
      <c r="B243" s="0" t="n">
        <f aca="false">B241</f>
        <v>19</v>
      </c>
      <c r="C243" s="0" t="n">
        <f aca="true">OFFSET(A243:B243,0,$C$2,1,1)</f>
        <v>22</v>
      </c>
      <c r="D243" s="0" t="n">
        <f aca="false">D242+INT($D$2*(C243-D242)*1000)/1000</f>
        <v>21.999</v>
      </c>
      <c r="E243" s="0" t="n">
        <f aca="false">E242+INT($E$2*(D243-E242)*1000)/1000</f>
        <v>21.996</v>
      </c>
    </row>
    <row r="244" customFormat="false" ht="15" hidden="false" customHeight="true" outlineLevel="0" collapsed="false">
      <c r="A244" s="0" t="n">
        <f aca="false">A243</f>
        <v>22</v>
      </c>
      <c r="B244" s="0" t="n">
        <f aca="false">B242</f>
        <v>25</v>
      </c>
      <c r="C244" s="0" t="n">
        <f aca="true">OFFSET(A244:B244,0,$C$2,1,1)</f>
        <v>22</v>
      </c>
      <c r="D244" s="0" t="n">
        <f aca="false">D243+INT($D$2*(C244-D243)*1000)/1000</f>
        <v>21.999</v>
      </c>
      <c r="E244" s="0" t="n">
        <f aca="false">E243+INT($E$2*(D244-E243)*1000)/1000</f>
        <v>21.996</v>
      </c>
    </row>
    <row r="245" customFormat="false" ht="15" hidden="false" customHeight="true" outlineLevel="0" collapsed="false">
      <c r="A245" s="0" t="n">
        <f aca="false">A244</f>
        <v>22</v>
      </c>
      <c r="B245" s="0" t="n">
        <f aca="false">B243</f>
        <v>19</v>
      </c>
      <c r="C245" s="0" t="n">
        <f aca="true">OFFSET(A245:B245,0,$C$2,1,1)</f>
        <v>22</v>
      </c>
      <c r="D245" s="0" t="n">
        <f aca="false">D244+INT($D$2*(C245-D244)*1000)/1000</f>
        <v>21.999</v>
      </c>
      <c r="E245" s="0" t="n">
        <f aca="false">E244+INT($E$2*(D245-E244)*1000)/1000</f>
        <v>21.996</v>
      </c>
    </row>
    <row r="246" customFormat="false" ht="15" hidden="false" customHeight="true" outlineLevel="0" collapsed="false">
      <c r="A246" s="0" t="n">
        <f aca="false">A245</f>
        <v>22</v>
      </c>
      <c r="B246" s="0" t="n">
        <f aca="false">B244</f>
        <v>25</v>
      </c>
      <c r="C246" s="0" t="n">
        <f aca="true">OFFSET(A246:B246,0,$C$2,1,1)</f>
        <v>22</v>
      </c>
      <c r="D246" s="0" t="n">
        <f aca="false">D245+INT($D$2*(C246-D245)*1000)/1000</f>
        <v>21.999</v>
      </c>
      <c r="E246" s="0" t="n">
        <f aca="false">E245+INT($E$2*(D246-E245)*1000)/1000</f>
        <v>21.996</v>
      </c>
    </row>
    <row r="247" customFormat="false" ht="15" hidden="false" customHeight="true" outlineLevel="0" collapsed="false">
      <c r="A247" s="0" t="n">
        <f aca="false">A246</f>
        <v>22</v>
      </c>
      <c r="B247" s="0" t="n">
        <f aca="false">B245</f>
        <v>19</v>
      </c>
      <c r="C247" s="0" t="n">
        <f aca="true">OFFSET(A247:B247,0,$C$2,1,1)</f>
        <v>22</v>
      </c>
      <c r="D247" s="0" t="n">
        <f aca="false">D246+INT($D$2*(C247-D246)*1000)/1000</f>
        <v>21.999</v>
      </c>
      <c r="E247" s="0" t="n">
        <f aca="false">E246+INT($E$2*(D247-E246)*1000)/1000</f>
        <v>21.996</v>
      </c>
    </row>
    <row r="248" customFormat="false" ht="15" hidden="false" customHeight="true" outlineLevel="0" collapsed="false">
      <c r="A248" s="0" t="n">
        <f aca="false">A247</f>
        <v>22</v>
      </c>
      <c r="B248" s="0" t="n">
        <f aca="false">B246</f>
        <v>25</v>
      </c>
      <c r="C248" s="0" t="n">
        <f aca="true">OFFSET(A248:B248,0,$C$2,1,1)</f>
        <v>22</v>
      </c>
      <c r="D248" s="0" t="n">
        <f aca="false">D247+INT($D$2*(C248-D247)*1000)/1000</f>
        <v>21.999</v>
      </c>
      <c r="E248" s="0" t="n">
        <f aca="false">E247+INT($E$2*(D248-E247)*1000)/1000</f>
        <v>21.996</v>
      </c>
    </row>
    <row r="249" customFormat="false" ht="15" hidden="false" customHeight="true" outlineLevel="0" collapsed="false">
      <c r="A249" s="0" t="n">
        <f aca="false">A248</f>
        <v>22</v>
      </c>
      <c r="B249" s="0" t="n">
        <f aca="false">B247</f>
        <v>19</v>
      </c>
      <c r="C249" s="0" t="n">
        <f aca="true">OFFSET(A249:B249,0,$C$2,1,1)</f>
        <v>22</v>
      </c>
      <c r="D249" s="0" t="n">
        <f aca="false">D248+INT($D$2*(C249-D248)*1000)/1000</f>
        <v>21.999</v>
      </c>
      <c r="E249" s="0" t="n">
        <f aca="false">E248+INT($E$2*(D249-E248)*1000)/1000</f>
        <v>21.996</v>
      </c>
    </row>
    <row r="250" customFormat="false" ht="15" hidden="false" customHeight="true" outlineLevel="0" collapsed="false">
      <c r="A250" s="0" t="n">
        <f aca="false">A249</f>
        <v>22</v>
      </c>
      <c r="B250" s="0" t="n">
        <f aca="false">B248</f>
        <v>25</v>
      </c>
      <c r="C250" s="0" t="n">
        <f aca="true">OFFSET(A250:B250,0,$C$2,1,1)</f>
        <v>22</v>
      </c>
      <c r="D250" s="0" t="n">
        <f aca="false">D249+INT($D$2*(C250-D249)*1000)/1000</f>
        <v>21.999</v>
      </c>
      <c r="E250" s="0" t="n">
        <f aca="false">E249+INT($E$2*(D250-E249)*1000)/1000</f>
        <v>21.996</v>
      </c>
    </row>
    <row r="251" customFormat="false" ht="15" hidden="false" customHeight="true" outlineLevel="0" collapsed="false">
      <c r="A251" s="0" t="n">
        <f aca="false">A250</f>
        <v>22</v>
      </c>
      <c r="B251" s="0" t="n">
        <f aca="false">B249</f>
        <v>19</v>
      </c>
      <c r="C251" s="0" t="n">
        <f aca="true">OFFSET(A251:B251,0,$C$2,1,1)</f>
        <v>22</v>
      </c>
      <c r="D251" s="0" t="n">
        <f aca="false">D250+INT($D$2*(C251-D250)*1000)/1000</f>
        <v>21.999</v>
      </c>
      <c r="E251" s="0" t="n">
        <f aca="false">E250+INT($E$2*(D251-E250)*1000)/1000</f>
        <v>21.996</v>
      </c>
    </row>
    <row r="252" customFormat="false" ht="15" hidden="false" customHeight="true" outlineLevel="0" collapsed="false">
      <c r="A252" s="0" t="n">
        <f aca="false">A251</f>
        <v>22</v>
      </c>
      <c r="B252" s="0" t="n">
        <f aca="false">B250</f>
        <v>25</v>
      </c>
      <c r="C252" s="0" t="n">
        <f aca="true">OFFSET(A252:B252,0,$C$2,1,1)</f>
        <v>22</v>
      </c>
      <c r="D252" s="0" t="n">
        <f aca="false">D251+INT($D$2*(C252-D251)*1000)/1000</f>
        <v>21.999</v>
      </c>
      <c r="E252" s="0" t="n">
        <f aca="false">E251+INT($E$2*(D252-E251)*1000)/1000</f>
        <v>21.996</v>
      </c>
    </row>
    <row r="253" customFormat="false" ht="15" hidden="false" customHeight="true" outlineLevel="0" collapsed="false">
      <c r="A253" s="0" t="n">
        <f aca="false">A252</f>
        <v>22</v>
      </c>
      <c r="B253" s="0" t="n">
        <f aca="false">B251</f>
        <v>19</v>
      </c>
      <c r="C253" s="0" t="n">
        <f aca="true">OFFSET(A253:B253,0,$C$2,1,1)</f>
        <v>22</v>
      </c>
      <c r="D253" s="0" t="n">
        <f aca="false">D252+INT($D$2*(C253-D252)*1000)/1000</f>
        <v>21.999</v>
      </c>
      <c r="E253" s="0" t="n">
        <f aca="false">E252+INT($E$2*(D253-E252)*1000)/1000</f>
        <v>21.996</v>
      </c>
    </row>
    <row r="254" customFormat="false" ht="15" hidden="false" customHeight="true" outlineLevel="0" collapsed="false">
      <c r="A254" s="0" t="n">
        <f aca="false">A253</f>
        <v>22</v>
      </c>
      <c r="B254" s="0" t="n">
        <f aca="false">B252</f>
        <v>25</v>
      </c>
      <c r="C254" s="0" t="n">
        <f aca="true">OFFSET(A254:B254,0,$C$2,1,1)</f>
        <v>22</v>
      </c>
      <c r="D254" s="0" t="n">
        <f aca="false">D253+INT($D$2*(C254-D253)*1000)/1000</f>
        <v>21.999</v>
      </c>
      <c r="E254" s="0" t="n">
        <f aca="false">E253+INT($E$2*(D254-E253)*1000)/1000</f>
        <v>21.996</v>
      </c>
    </row>
    <row r="255" customFormat="false" ht="15" hidden="false" customHeight="true" outlineLevel="0" collapsed="false">
      <c r="A255" s="0" t="n">
        <f aca="false">A254</f>
        <v>22</v>
      </c>
      <c r="B255" s="0" t="n">
        <f aca="false">B253</f>
        <v>19</v>
      </c>
      <c r="C255" s="0" t="n">
        <f aca="true">OFFSET(A255:B255,0,$C$2,1,1)</f>
        <v>22</v>
      </c>
      <c r="D255" s="0" t="n">
        <f aca="false">D254+INT($D$2*(C255-D254)*1000)/1000</f>
        <v>21.999</v>
      </c>
      <c r="E255" s="0" t="n">
        <f aca="false">E254+INT($E$2*(D255-E254)*1000)/1000</f>
        <v>21.996</v>
      </c>
    </row>
    <row r="256" customFormat="false" ht="15" hidden="false" customHeight="true" outlineLevel="0" collapsed="false">
      <c r="A256" s="0" t="n">
        <f aca="false">A255</f>
        <v>22</v>
      </c>
      <c r="B256" s="0" t="n">
        <f aca="false">B254</f>
        <v>25</v>
      </c>
      <c r="C256" s="0" t="n">
        <f aca="true">OFFSET(A256:B256,0,$C$2,1,1)</f>
        <v>22</v>
      </c>
      <c r="D256" s="0" t="n">
        <f aca="false">D255+INT($D$2*(C256-D255)*1000)/1000</f>
        <v>21.999</v>
      </c>
      <c r="E256" s="0" t="n">
        <f aca="false">E255+INT($E$2*(D256-E255)*1000)/1000</f>
        <v>21.996</v>
      </c>
    </row>
    <row r="257" customFormat="false" ht="15" hidden="false" customHeight="true" outlineLevel="0" collapsed="false">
      <c r="A257" s="0" t="n">
        <f aca="false">A256</f>
        <v>22</v>
      </c>
      <c r="B257" s="0" t="n">
        <f aca="false">B255</f>
        <v>19</v>
      </c>
      <c r="C257" s="0" t="n">
        <f aca="true">OFFSET(A257:B257,0,$C$2,1,1)</f>
        <v>22</v>
      </c>
      <c r="D257" s="0" t="n">
        <f aca="false">D256+INT($D$2*(C257-D256)*1000)/1000</f>
        <v>21.999</v>
      </c>
      <c r="E257" s="0" t="n">
        <f aca="false">E256+INT($E$2*(D257-E256)*1000)/1000</f>
        <v>21.996</v>
      </c>
    </row>
    <row r="258" customFormat="false" ht="15" hidden="false" customHeight="true" outlineLevel="0" collapsed="false">
      <c r="A258" s="0" t="n">
        <f aca="false">A257</f>
        <v>22</v>
      </c>
      <c r="B258" s="0" t="n">
        <f aca="false">B256</f>
        <v>25</v>
      </c>
      <c r="C258" s="0" t="n">
        <f aca="true">OFFSET(A258:B258,0,$C$2,1,1)</f>
        <v>22</v>
      </c>
      <c r="D258" s="0" t="n">
        <f aca="false">D257+INT($D$2*(C258-D257)*1000)/1000</f>
        <v>21.999</v>
      </c>
      <c r="E258" s="0" t="n">
        <f aca="false">E257+INT($E$2*(D258-E257)*1000)/1000</f>
        <v>21.996</v>
      </c>
    </row>
    <row r="259" customFormat="false" ht="15" hidden="false" customHeight="true" outlineLevel="0" collapsed="false">
      <c r="A259" s="0" t="n">
        <f aca="false">A258</f>
        <v>22</v>
      </c>
      <c r="B259" s="0" t="n">
        <f aca="false">B257</f>
        <v>19</v>
      </c>
      <c r="C259" s="0" t="n">
        <f aca="true">OFFSET(A259:B259,0,$C$2,1,1)</f>
        <v>22</v>
      </c>
      <c r="D259" s="0" t="n">
        <f aca="false">D258+INT($D$2*(C259-D258)*1000)/1000</f>
        <v>21.999</v>
      </c>
      <c r="E259" s="0" t="n">
        <f aca="false">E258+INT($E$2*(D259-E258)*1000)/1000</f>
        <v>21.996</v>
      </c>
    </row>
    <row r="260" customFormat="false" ht="15" hidden="false" customHeight="true" outlineLevel="0" collapsed="false">
      <c r="A260" s="0" t="n">
        <f aca="false">A259</f>
        <v>22</v>
      </c>
      <c r="B260" s="0" t="n">
        <f aca="false">B258</f>
        <v>25</v>
      </c>
      <c r="C260" s="0" t="n">
        <f aca="true">OFFSET(A260:B260,0,$C$2,1,1)</f>
        <v>22</v>
      </c>
      <c r="D260" s="0" t="n">
        <f aca="false">D259+INT($D$2*(C260-D259)*1000)/1000</f>
        <v>21.999</v>
      </c>
      <c r="E260" s="0" t="n">
        <f aca="false">E259+INT($E$2*(D260-E259)*1000)/1000</f>
        <v>21.996</v>
      </c>
    </row>
    <row r="261" customFormat="false" ht="15" hidden="false" customHeight="true" outlineLevel="0" collapsed="false">
      <c r="A261" s="0" t="n">
        <f aca="false">A260</f>
        <v>22</v>
      </c>
      <c r="B261" s="0" t="n">
        <f aca="false">B259</f>
        <v>19</v>
      </c>
      <c r="C261" s="0" t="n">
        <f aca="true">OFFSET(A261:B261,0,$C$2,1,1)</f>
        <v>22</v>
      </c>
      <c r="D261" s="0" t="n">
        <f aca="false">D260+INT($D$2*(C261-D260)*1000)/1000</f>
        <v>21.999</v>
      </c>
      <c r="E261" s="0" t="n">
        <f aca="false">E260+INT($E$2*(D261-E260)*1000)/1000</f>
        <v>21.996</v>
      </c>
    </row>
    <row r="262" customFormat="false" ht="15" hidden="false" customHeight="true" outlineLevel="0" collapsed="false">
      <c r="A262" s="0" t="n">
        <f aca="false">A261</f>
        <v>22</v>
      </c>
      <c r="B262" s="0" t="n">
        <f aca="false">B260</f>
        <v>25</v>
      </c>
      <c r="C262" s="0" t="n">
        <f aca="true">OFFSET(A262:B262,0,$C$2,1,1)</f>
        <v>22</v>
      </c>
      <c r="D262" s="0" t="n">
        <f aca="false">D261+INT($D$2*(C262-D261)*1000)/1000</f>
        <v>21.999</v>
      </c>
      <c r="E262" s="0" t="n">
        <f aca="false">E261+INT($E$2*(D262-E261)*1000)/1000</f>
        <v>21.996</v>
      </c>
    </row>
    <row r="263" customFormat="false" ht="15" hidden="false" customHeight="true" outlineLevel="0" collapsed="false">
      <c r="A263" s="0" t="n">
        <f aca="false">A262</f>
        <v>22</v>
      </c>
      <c r="B263" s="0" t="n">
        <f aca="false">B261</f>
        <v>19</v>
      </c>
      <c r="C263" s="0" t="n">
        <f aca="true">OFFSET(A263:B263,0,$C$2,1,1)</f>
        <v>22</v>
      </c>
      <c r="D263" s="0" t="n">
        <f aca="false">D262+INT($D$2*(C263-D262)*1000)/1000</f>
        <v>21.999</v>
      </c>
      <c r="E263" s="0" t="n">
        <f aca="false">E262+INT($E$2*(D263-E262)*1000)/1000</f>
        <v>21.996</v>
      </c>
    </row>
    <row r="264" customFormat="false" ht="15" hidden="false" customHeight="true" outlineLevel="0" collapsed="false">
      <c r="A264" s="0" t="n">
        <f aca="false">A263</f>
        <v>22</v>
      </c>
      <c r="B264" s="0" t="n">
        <f aca="false">B262</f>
        <v>25</v>
      </c>
      <c r="C264" s="0" t="n">
        <f aca="true">OFFSET(A264:B264,0,$C$2,1,1)</f>
        <v>22</v>
      </c>
      <c r="D264" s="0" t="n">
        <f aca="false">D263+INT($D$2*(C264-D263)*1000)/1000</f>
        <v>21.999</v>
      </c>
      <c r="E264" s="0" t="n">
        <f aca="false">E263+INT($E$2*(D264-E263)*1000)/1000</f>
        <v>21.996</v>
      </c>
    </row>
    <row r="265" customFormat="false" ht="15" hidden="false" customHeight="true" outlineLevel="0" collapsed="false">
      <c r="A265" s="0" t="n">
        <f aca="false">A264</f>
        <v>22</v>
      </c>
      <c r="B265" s="0" t="n">
        <f aca="false">B263</f>
        <v>19</v>
      </c>
      <c r="C265" s="0" t="n">
        <f aca="true">OFFSET(A265:B265,0,$C$2,1,1)</f>
        <v>22</v>
      </c>
      <c r="D265" s="0" t="n">
        <f aca="false">D264+INT($D$2*(C265-D264)*1000)/1000</f>
        <v>21.999</v>
      </c>
      <c r="E265" s="0" t="n">
        <f aca="false">E264+INT($E$2*(D265-E264)*1000)/1000</f>
        <v>21.996</v>
      </c>
    </row>
    <row r="266" customFormat="false" ht="15" hidden="false" customHeight="true" outlineLevel="0" collapsed="false">
      <c r="A266" s="0" t="n">
        <f aca="false">A265</f>
        <v>22</v>
      </c>
      <c r="B266" s="0" t="n">
        <f aca="false">B264</f>
        <v>25</v>
      </c>
      <c r="C266" s="0" t="n">
        <f aca="true">OFFSET(A266:B266,0,$C$2,1,1)</f>
        <v>22</v>
      </c>
      <c r="D266" s="0" t="n">
        <f aca="false">D265+INT($D$2*(C266-D265)*1000)/1000</f>
        <v>21.999</v>
      </c>
      <c r="E266" s="0" t="n">
        <f aca="false">E265+INT($E$2*(D266-E265)*1000)/1000</f>
        <v>21.996</v>
      </c>
    </row>
    <row r="267" customFormat="false" ht="15" hidden="false" customHeight="true" outlineLevel="0" collapsed="false">
      <c r="A267" s="0" t="n">
        <f aca="false">A266</f>
        <v>22</v>
      </c>
      <c r="B267" s="0" t="n">
        <f aca="false">B265</f>
        <v>19</v>
      </c>
      <c r="C267" s="0" t="n">
        <f aca="true">OFFSET(A267:B267,0,$C$2,1,1)</f>
        <v>22</v>
      </c>
      <c r="D267" s="0" t="n">
        <f aca="false">D266+INT($D$2*(C267-D266)*1000)/1000</f>
        <v>21.999</v>
      </c>
      <c r="E267" s="0" t="n">
        <f aca="false">E266+INT($E$2*(D267-E266)*1000)/1000</f>
        <v>21.996</v>
      </c>
    </row>
    <row r="268" customFormat="false" ht="15" hidden="false" customHeight="true" outlineLevel="0" collapsed="false">
      <c r="A268" s="0" t="n">
        <f aca="false">A267</f>
        <v>22</v>
      </c>
      <c r="B268" s="0" t="n">
        <f aca="false">B266</f>
        <v>25</v>
      </c>
      <c r="C268" s="0" t="n">
        <f aca="true">OFFSET(A268:B268,0,$C$2,1,1)</f>
        <v>22</v>
      </c>
      <c r="D268" s="0" t="n">
        <f aca="false">D267+INT($D$2*(C268-D267)*1000)/1000</f>
        <v>21.999</v>
      </c>
      <c r="E268" s="0" t="n">
        <f aca="false">E267+INT($E$2*(D268-E267)*1000)/1000</f>
        <v>21.996</v>
      </c>
    </row>
    <row r="269" customFormat="false" ht="15" hidden="false" customHeight="true" outlineLevel="0" collapsed="false">
      <c r="A269" s="0" t="n">
        <f aca="false">A268</f>
        <v>22</v>
      </c>
      <c r="B269" s="0" t="n">
        <f aca="false">B267</f>
        <v>19</v>
      </c>
      <c r="C269" s="0" t="n">
        <f aca="true">OFFSET(A269:B269,0,$C$2,1,1)</f>
        <v>22</v>
      </c>
      <c r="D269" s="0" t="n">
        <f aca="false">D268+INT($D$2*(C269-D268)*1000)/1000</f>
        <v>21.999</v>
      </c>
      <c r="E269" s="0" t="n">
        <f aca="false">E268+INT($E$2*(D269-E268)*1000)/1000</f>
        <v>21.996</v>
      </c>
    </row>
    <row r="270" customFormat="false" ht="15" hidden="false" customHeight="true" outlineLevel="0" collapsed="false">
      <c r="A270" s="0" t="n">
        <f aca="false">A269</f>
        <v>22</v>
      </c>
      <c r="B270" s="0" t="n">
        <f aca="false">B268</f>
        <v>25</v>
      </c>
      <c r="C270" s="0" t="n">
        <f aca="true">OFFSET(A270:B270,0,$C$2,1,1)</f>
        <v>22</v>
      </c>
      <c r="D270" s="0" t="n">
        <f aca="false">D269+INT($D$2*(C270-D269)*1000)/1000</f>
        <v>21.999</v>
      </c>
      <c r="E270" s="0" t="n">
        <f aca="false">E269+INT($E$2*(D270-E269)*1000)/1000</f>
        <v>21.996</v>
      </c>
    </row>
    <row r="271" customFormat="false" ht="15" hidden="false" customHeight="true" outlineLevel="0" collapsed="false">
      <c r="A271" s="0" t="n">
        <f aca="false">A270</f>
        <v>22</v>
      </c>
      <c r="B271" s="0" t="n">
        <f aca="false">B269</f>
        <v>19</v>
      </c>
      <c r="C271" s="0" t="n">
        <f aca="true">OFFSET(A271:B271,0,$C$2,1,1)</f>
        <v>22</v>
      </c>
      <c r="D271" s="0" t="n">
        <f aca="false">D270+INT($D$2*(C271-D270)*1000)/1000</f>
        <v>21.999</v>
      </c>
      <c r="E271" s="0" t="n">
        <f aca="false">E270+INT($E$2*(D271-E270)*1000)/1000</f>
        <v>21.996</v>
      </c>
    </row>
    <row r="272" customFormat="false" ht="15" hidden="false" customHeight="true" outlineLevel="0" collapsed="false">
      <c r="A272" s="0" t="n">
        <f aca="false">A271</f>
        <v>22</v>
      </c>
      <c r="B272" s="0" t="n">
        <f aca="false">B270</f>
        <v>25</v>
      </c>
      <c r="C272" s="0" t="n">
        <f aca="true">OFFSET(A272:B272,0,$C$2,1,1)</f>
        <v>22</v>
      </c>
      <c r="D272" s="0" t="n">
        <f aca="false">D271+INT($D$2*(C272-D271)*1000)/1000</f>
        <v>21.999</v>
      </c>
      <c r="E272" s="0" t="n">
        <f aca="false">E271+INT($E$2*(D272-E271)*1000)/1000</f>
        <v>21.996</v>
      </c>
    </row>
    <row r="273" customFormat="false" ht="15" hidden="false" customHeight="true" outlineLevel="0" collapsed="false">
      <c r="A273" s="0" t="n">
        <f aca="false">A272</f>
        <v>22</v>
      </c>
      <c r="B273" s="0" t="n">
        <f aca="false">B271</f>
        <v>19</v>
      </c>
      <c r="C273" s="0" t="n">
        <f aca="true">OFFSET(A273:B273,0,$C$2,1,1)</f>
        <v>22</v>
      </c>
      <c r="D273" s="0" t="n">
        <f aca="false">D272+INT($D$2*(C273-D272)*1000)/1000</f>
        <v>21.999</v>
      </c>
      <c r="E273" s="0" t="n">
        <f aca="false">E272+INT($E$2*(D273-E272)*1000)/1000</f>
        <v>21.996</v>
      </c>
    </row>
    <row r="274" customFormat="false" ht="15" hidden="false" customHeight="true" outlineLevel="0" collapsed="false">
      <c r="A274" s="0" t="n">
        <f aca="false">A273</f>
        <v>22</v>
      </c>
      <c r="B274" s="0" t="n">
        <f aca="false">B272</f>
        <v>25</v>
      </c>
      <c r="C274" s="0" t="n">
        <f aca="true">OFFSET(A274:B274,0,$C$2,1,1)</f>
        <v>22</v>
      </c>
      <c r="D274" s="0" t="n">
        <f aca="false">D273+INT($D$2*(C274-D273)*1000)/1000</f>
        <v>21.999</v>
      </c>
      <c r="E274" s="0" t="n">
        <f aca="false">E273+INT($E$2*(D274-E273)*1000)/1000</f>
        <v>21.996</v>
      </c>
    </row>
    <row r="275" customFormat="false" ht="15" hidden="false" customHeight="true" outlineLevel="0" collapsed="false">
      <c r="A275" s="0" t="n">
        <f aca="false">A274</f>
        <v>22</v>
      </c>
      <c r="B275" s="0" t="n">
        <f aca="false">B273</f>
        <v>19</v>
      </c>
      <c r="C275" s="0" t="n">
        <f aca="true">OFFSET(A275:B275,0,$C$2,1,1)</f>
        <v>22</v>
      </c>
      <c r="D275" s="0" t="n">
        <f aca="false">D274+INT($D$2*(C275-D274)*1000)/1000</f>
        <v>21.999</v>
      </c>
      <c r="E275" s="0" t="n">
        <f aca="false">E274+INT($E$2*(D275-E274)*1000)/1000</f>
        <v>21.996</v>
      </c>
    </row>
    <row r="276" customFormat="false" ht="15" hidden="false" customHeight="true" outlineLevel="0" collapsed="false">
      <c r="A276" s="0" t="n">
        <f aca="false">A275</f>
        <v>22</v>
      </c>
      <c r="B276" s="0" t="n">
        <f aca="false">B274</f>
        <v>25</v>
      </c>
      <c r="C276" s="0" t="n">
        <f aca="true">OFFSET(A276:B276,0,$C$2,1,1)</f>
        <v>22</v>
      </c>
      <c r="D276" s="0" t="n">
        <f aca="false">D275+INT($D$2*(C276-D275)*1000)/1000</f>
        <v>21.999</v>
      </c>
      <c r="E276" s="0" t="n">
        <f aca="false">E275+INT($E$2*(D276-E275)*1000)/1000</f>
        <v>21.996</v>
      </c>
    </row>
    <row r="277" customFormat="false" ht="15" hidden="false" customHeight="true" outlineLevel="0" collapsed="false">
      <c r="A277" s="0" t="n">
        <f aca="false">A276</f>
        <v>22</v>
      </c>
      <c r="B277" s="0" t="n">
        <f aca="false">B275</f>
        <v>19</v>
      </c>
      <c r="C277" s="0" t="n">
        <f aca="true">OFFSET(A277:B277,0,$C$2,1,1)</f>
        <v>22</v>
      </c>
      <c r="D277" s="0" t="n">
        <f aca="false">D276+INT($D$2*(C277-D276)*1000)/1000</f>
        <v>21.999</v>
      </c>
      <c r="E277" s="0" t="n">
        <f aca="false">E276+INT($E$2*(D277-E276)*1000)/1000</f>
        <v>21.996</v>
      </c>
    </row>
    <row r="278" customFormat="false" ht="15" hidden="false" customHeight="true" outlineLevel="0" collapsed="false">
      <c r="A278" s="0" t="n">
        <f aca="false">A277</f>
        <v>22</v>
      </c>
      <c r="B278" s="0" t="n">
        <f aca="false">B276</f>
        <v>25</v>
      </c>
      <c r="C278" s="0" t="n">
        <f aca="true">OFFSET(A278:B278,0,$C$2,1,1)</f>
        <v>22</v>
      </c>
      <c r="D278" s="0" t="n">
        <f aca="false">D277+INT($D$2*(C278-D277)*1000)/1000</f>
        <v>21.999</v>
      </c>
      <c r="E278" s="0" t="n">
        <f aca="false">E277+INT($E$2*(D278-E277)*1000)/1000</f>
        <v>21.996</v>
      </c>
    </row>
    <row r="279" customFormat="false" ht="15" hidden="false" customHeight="true" outlineLevel="0" collapsed="false">
      <c r="A279" s="0" t="n">
        <f aca="false">A278</f>
        <v>22</v>
      </c>
      <c r="B279" s="0" t="n">
        <f aca="false">B277</f>
        <v>19</v>
      </c>
      <c r="C279" s="0" t="n">
        <f aca="true">OFFSET(A279:B279,0,$C$2,1,1)</f>
        <v>22</v>
      </c>
      <c r="D279" s="0" t="n">
        <f aca="false">D278+INT($D$2*(C279-D278)*1000)/1000</f>
        <v>21.999</v>
      </c>
      <c r="E279" s="0" t="n">
        <f aca="false">E278+INT($E$2*(D279-E278)*1000)/1000</f>
        <v>21.996</v>
      </c>
    </row>
    <row r="280" customFormat="false" ht="15" hidden="false" customHeight="true" outlineLevel="0" collapsed="false">
      <c r="A280" s="0" t="n">
        <f aca="false">A279</f>
        <v>22</v>
      </c>
      <c r="B280" s="0" t="n">
        <f aca="false">B278</f>
        <v>25</v>
      </c>
      <c r="C280" s="0" t="n">
        <f aca="true">OFFSET(A280:B280,0,$C$2,1,1)</f>
        <v>22</v>
      </c>
      <c r="D280" s="0" t="n">
        <f aca="false">D279+INT($D$2*(C280-D279)*1000)/1000</f>
        <v>21.999</v>
      </c>
      <c r="E280" s="0" t="n">
        <f aca="false">E279+INT($E$2*(D280-E279)*1000)/1000</f>
        <v>21.996</v>
      </c>
    </row>
    <row r="281" customFormat="false" ht="15" hidden="false" customHeight="true" outlineLevel="0" collapsed="false">
      <c r="A281" s="0" t="n">
        <f aca="false">A280</f>
        <v>22</v>
      </c>
      <c r="B281" s="0" t="n">
        <f aca="false">B279</f>
        <v>19</v>
      </c>
      <c r="C281" s="0" t="n">
        <f aca="true">OFFSET(A281:B281,0,$C$2,1,1)</f>
        <v>22</v>
      </c>
      <c r="D281" s="0" t="n">
        <f aca="false">D280+INT($D$2*(C281-D280)*1000)/1000</f>
        <v>21.999</v>
      </c>
      <c r="E281" s="0" t="n">
        <f aca="false">E280+INT($E$2*(D281-E280)*1000)/1000</f>
        <v>21.996</v>
      </c>
    </row>
    <row r="282" customFormat="false" ht="15" hidden="false" customHeight="true" outlineLevel="0" collapsed="false">
      <c r="A282" s="0" t="n">
        <f aca="false">A281</f>
        <v>22</v>
      </c>
      <c r="B282" s="0" t="n">
        <f aca="false">B280</f>
        <v>25</v>
      </c>
      <c r="C282" s="0" t="n">
        <f aca="true">OFFSET(A282:B282,0,$C$2,1,1)</f>
        <v>22</v>
      </c>
      <c r="D282" s="0" t="n">
        <f aca="false">D281+INT($D$2*(C282-D281)*1000)/1000</f>
        <v>21.999</v>
      </c>
      <c r="E282" s="0" t="n">
        <f aca="false">E281+INT($E$2*(D282-E281)*1000)/1000</f>
        <v>21.996</v>
      </c>
    </row>
    <row r="283" customFormat="false" ht="15" hidden="false" customHeight="true" outlineLevel="0" collapsed="false">
      <c r="A283" s="0" t="n">
        <f aca="false">A282</f>
        <v>22</v>
      </c>
      <c r="B283" s="0" t="n">
        <f aca="false">B281</f>
        <v>19</v>
      </c>
      <c r="C283" s="0" t="n">
        <f aca="true">OFFSET(A283:B283,0,$C$2,1,1)</f>
        <v>22</v>
      </c>
      <c r="D283" s="0" t="n">
        <f aca="false">D282+INT($D$2*(C283-D282)*1000)/1000</f>
        <v>21.999</v>
      </c>
      <c r="E283" s="0" t="n">
        <f aca="false">E282+INT($E$2*(D283-E282)*1000)/1000</f>
        <v>21.996</v>
      </c>
    </row>
    <row r="284" customFormat="false" ht="15" hidden="false" customHeight="true" outlineLevel="0" collapsed="false">
      <c r="A284" s="0" t="n">
        <f aca="false">A283</f>
        <v>22</v>
      </c>
      <c r="B284" s="0" t="n">
        <f aca="false">B282</f>
        <v>25</v>
      </c>
      <c r="C284" s="0" t="n">
        <f aca="true">OFFSET(A284:B284,0,$C$2,1,1)</f>
        <v>22</v>
      </c>
      <c r="D284" s="0" t="n">
        <f aca="false">D283+INT($D$2*(C284-D283)*1000)/1000</f>
        <v>21.999</v>
      </c>
      <c r="E284" s="0" t="n">
        <f aca="false">E283+INT($E$2*(D284-E283)*1000)/1000</f>
        <v>21.996</v>
      </c>
    </row>
    <row r="285" customFormat="false" ht="15" hidden="false" customHeight="true" outlineLevel="0" collapsed="false">
      <c r="A285" s="0" t="n">
        <f aca="false">A284</f>
        <v>22</v>
      </c>
      <c r="B285" s="0" t="n">
        <f aca="false">B283</f>
        <v>19</v>
      </c>
      <c r="C285" s="0" t="n">
        <f aca="true">OFFSET(A285:B285,0,$C$2,1,1)</f>
        <v>22</v>
      </c>
      <c r="D285" s="0" t="n">
        <f aca="false">D284+INT($D$2*(C285-D284)*1000)/1000</f>
        <v>21.999</v>
      </c>
      <c r="E285" s="0" t="n">
        <f aca="false">E284+INT($E$2*(D285-E284)*1000)/1000</f>
        <v>21.996</v>
      </c>
    </row>
    <row r="286" customFormat="false" ht="15" hidden="false" customHeight="true" outlineLevel="0" collapsed="false">
      <c r="A286" s="0" t="n">
        <f aca="false">A285</f>
        <v>22</v>
      </c>
      <c r="B286" s="0" t="n">
        <f aca="false">B284</f>
        <v>25</v>
      </c>
      <c r="C286" s="0" t="n">
        <f aca="true">OFFSET(A286:B286,0,$C$2,1,1)</f>
        <v>22</v>
      </c>
      <c r="D286" s="0" t="n">
        <f aca="false">D285+INT($D$2*(C286-D285)*1000)/1000</f>
        <v>21.999</v>
      </c>
      <c r="E286" s="0" t="n">
        <f aca="false">E285+INT($E$2*(D286-E285)*1000)/1000</f>
        <v>21.996</v>
      </c>
    </row>
    <row r="287" customFormat="false" ht="15" hidden="false" customHeight="true" outlineLevel="0" collapsed="false">
      <c r="A287" s="0" t="n">
        <f aca="false">A286</f>
        <v>22</v>
      </c>
      <c r="B287" s="0" t="n">
        <f aca="false">B285</f>
        <v>19</v>
      </c>
      <c r="C287" s="0" t="n">
        <f aca="true">OFFSET(A287:B287,0,$C$2,1,1)</f>
        <v>22</v>
      </c>
      <c r="D287" s="0" t="n">
        <f aca="false">D286+INT($D$2*(C287-D286)*1000)/1000</f>
        <v>21.999</v>
      </c>
      <c r="E287" s="0" t="n">
        <f aca="false">E286+INT($E$2*(D287-E286)*1000)/1000</f>
        <v>21.996</v>
      </c>
    </row>
    <row r="288" customFormat="false" ht="15" hidden="false" customHeight="true" outlineLevel="0" collapsed="false">
      <c r="A288" s="0" t="n">
        <f aca="false">A287</f>
        <v>22</v>
      </c>
      <c r="B288" s="0" t="n">
        <f aca="false">B286</f>
        <v>25</v>
      </c>
      <c r="C288" s="0" t="n">
        <f aca="true">OFFSET(A288:B288,0,$C$2,1,1)</f>
        <v>22</v>
      </c>
      <c r="D288" s="0" t="n">
        <f aca="false">D287+INT($D$2*(C288-D287)*1000)/1000</f>
        <v>21.999</v>
      </c>
      <c r="E288" s="0" t="n">
        <f aca="false">E287+INT($E$2*(D288-E287)*1000)/1000</f>
        <v>21.996</v>
      </c>
    </row>
    <row r="289" customFormat="false" ht="15" hidden="false" customHeight="true" outlineLevel="0" collapsed="false">
      <c r="A289" s="0" t="n">
        <f aca="false">A288</f>
        <v>22</v>
      </c>
      <c r="B289" s="0" t="n">
        <f aca="false">B287</f>
        <v>19</v>
      </c>
      <c r="C289" s="0" t="n">
        <f aca="true">OFFSET(A289:B289,0,$C$2,1,1)</f>
        <v>22</v>
      </c>
      <c r="D289" s="0" t="n">
        <f aca="false">D288+INT($D$2*(C289-D288)*1000)/1000</f>
        <v>21.999</v>
      </c>
      <c r="E289" s="0" t="n">
        <f aca="false">E288+INT($E$2*(D289-E288)*1000)/1000</f>
        <v>21.996</v>
      </c>
    </row>
    <row r="290" customFormat="false" ht="15" hidden="false" customHeight="true" outlineLevel="0" collapsed="false">
      <c r="A290" s="0" t="n">
        <f aca="false">A289</f>
        <v>22</v>
      </c>
      <c r="B290" s="0" t="n">
        <f aca="false">B288</f>
        <v>25</v>
      </c>
      <c r="C290" s="0" t="n">
        <f aca="true">OFFSET(A290:B290,0,$C$2,1,1)</f>
        <v>22</v>
      </c>
      <c r="D290" s="0" t="n">
        <f aca="false">D289+INT($D$2*(C290-D289)*1000)/1000</f>
        <v>21.999</v>
      </c>
      <c r="E290" s="0" t="n">
        <f aca="false">E289+INT($E$2*(D290-E289)*1000)/1000</f>
        <v>21.996</v>
      </c>
    </row>
    <row r="291" customFormat="false" ht="15" hidden="false" customHeight="true" outlineLevel="0" collapsed="false">
      <c r="A291" s="0" t="n">
        <f aca="false">A290</f>
        <v>22</v>
      </c>
      <c r="B291" s="0" t="n">
        <f aca="false">B289</f>
        <v>19</v>
      </c>
      <c r="C291" s="0" t="n">
        <f aca="true">OFFSET(A291:B291,0,$C$2,1,1)</f>
        <v>22</v>
      </c>
      <c r="D291" s="0" t="n">
        <f aca="false">D290+INT($D$2*(C291-D290)*1000)/1000</f>
        <v>21.999</v>
      </c>
      <c r="E291" s="0" t="n">
        <f aca="false">E290+INT($E$2*(D291-E290)*1000)/1000</f>
        <v>21.996</v>
      </c>
    </row>
    <row r="292" customFormat="false" ht="15" hidden="false" customHeight="true" outlineLevel="0" collapsed="false">
      <c r="A292" s="0" t="n">
        <f aca="false">A291</f>
        <v>22</v>
      </c>
      <c r="B292" s="0" t="n">
        <f aca="false">B290</f>
        <v>25</v>
      </c>
      <c r="C292" s="0" t="n">
        <f aca="true">OFFSET(A292:B292,0,$C$2,1,1)</f>
        <v>22</v>
      </c>
      <c r="D292" s="0" t="n">
        <f aca="false">D291+INT($D$2*(C292-D291)*1000)/1000</f>
        <v>21.999</v>
      </c>
      <c r="E292" s="0" t="n">
        <f aca="false">E291+INT($E$2*(D292-E291)*1000)/1000</f>
        <v>21.996</v>
      </c>
    </row>
    <row r="293" customFormat="false" ht="15" hidden="false" customHeight="true" outlineLevel="0" collapsed="false">
      <c r="A293" s="0" t="n">
        <f aca="false">A292</f>
        <v>22</v>
      </c>
      <c r="B293" s="0" t="n">
        <f aca="false">B291</f>
        <v>19</v>
      </c>
      <c r="C293" s="0" t="n">
        <f aca="true">OFFSET(A293:B293,0,$C$2,1,1)</f>
        <v>22</v>
      </c>
      <c r="D293" s="0" t="n">
        <f aca="false">D292+INT($D$2*(C293-D292)*1000)/1000</f>
        <v>21.999</v>
      </c>
      <c r="E293" s="0" t="n">
        <f aca="false">E292+INT($E$2*(D293-E292)*1000)/1000</f>
        <v>21.996</v>
      </c>
    </row>
    <row r="294" customFormat="false" ht="15" hidden="false" customHeight="true" outlineLevel="0" collapsed="false">
      <c r="A294" s="0" t="n">
        <f aca="false">A293</f>
        <v>22</v>
      </c>
      <c r="B294" s="0" t="n">
        <f aca="false">B292</f>
        <v>25</v>
      </c>
      <c r="C294" s="0" t="n">
        <f aca="true">OFFSET(A294:B294,0,$C$2,1,1)</f>
        <v>22</v>
      </c>
      <c r="D294" s="0" t="n">
        <f aca="false">D293+INT($D$2*(C294-D293)*1000)/1000</f>
        <v>21.999</v>
      </c>
      <c r="E294" s="0" t="n">
        <f aca="false">E293+INT($E$2*(D294-E293)*1000)/1000</f>
        <v>21.996</v>
      </c>
    </row>
    <row r="295" customFormat="false" ht="15" hidden="false" customHeight="true" outlineLevel="0" collapsed="false">
      <c r="A295" s="0" t="n">
        <f aca="false">A294</f>
        <v>22</v>
      </c>
      <c r="B295" s="0" t="n">
        <f aca="false">B293</f>
        <v>19</v>
      </c>
      <c r="C295" s="0" t="n">
        <f aca="true">OFFSET(A295:B295,0,$C$2,1,1)</f>
        <v>22</v>
      </c>
      <c r="D295" s="0" t="n">
        <f aca="false">D294+INT($D$2*(C295-D294)*1000)/1000</f>
        <v>21.999</v>
      </c>
      <c r="E295" s="0" t="n">
        <f aca="false">E294+INT($E$2*(D295-E294)*1000)/1000</f>
        <v>21.996</v>
      </c>
    </row>
    <row r="296" customFormat="false" ht="15" hidden="false" customHeight="true" outlineLevel="0" collapsed="false">
      <c r="A296" s="0" t="n">
        <f aca="false">A295</f>
        <v>22</v>
      </c>
      <c r="B296" s="0" t="n">
        <f aca="false">B294</f>
        <v>25</v>
      </c>
      <c r="C296" s="0" t="n">
        <f aca="true">OFFSET(A296:B296,0,$C$2,1,1)</f>
        <v>22</v>
      </c>
      <c r="D296" s="0" t="n">
        <f aca="false">D295+INT($D$2*(C296-D295)*1000)/1000</f>
        <v>21.999</v>
      </c>
      <c r="E296" s="0" t="n">
        <f aca="false">E295+INT($E$2*(D296-E295)*1000)/1000</f>
        <v>21.996</v>
      </c>
    </row>
    <row r="297" customFormat="false" ht="15" hidden="false" customHeight="true" outlineLevel="0" collapsed="false">
      <c r="A297" s="0" t="n">
        <f aca="false">A296</f>
        <v>22</v>
      </c>
      <c r="B297" s="0" t="n">
        <f aca="false">B295</f>
        <v>19</v>
      </c>
      <c r="C297" s="0" t="n">
        <f aca="true">OFFSET(A297:B297,0,$C$2,1,1)</f>
        <v>22</v>
      </c>
      <c r="D297" s="0" t="n">
        <f aca="false">D296+INT($D$2*(C297-D296)*1000)/1000</f>
        <v>21.999</v>
      </c>
      <c r="E297" s="0" t="n">
        <f aca="false">E296+INT($E$2*(D297-E296)*1000)/1000</f>
        <v>21.996</v>
      </c>
    </row>
    <row r="298" customFormat="false" ht="15" hidden="false" customHeight="true" outlineLevel="0" collapsed="false">
      <c r="A298" s="0" t="n">
        <f aca="false">A297</f>
        <v>22</v>
      </c>
      <c r="B298" s="0" t="n">
        <f aca="false">B296</f>
        <v>25</v>
      </c>
      <c r="C298" s="0" t="n">
        <f aca="true">OFFSET(A298:B298,0,$C$2,1,1)</f>
        <v>22</v>
      </c>
      <c r="D298" s="0" t="n">
        <f aca="false">D297+INT($D$2*(C298-D297)*1000)/1000</f>
        <v>21.999</v>
      </c>
      <c r="E298" s="0" t="n">
        <f aca="false">E297+INT($E$2*(D298-E297)*1000)/1000</f>
        <v>21.996</v>
      </c>
    </row>
    <row r="299" customFormat="false" ht="15" hidden="false" customHeight="true" outlineLevel="0" collapsed="false">
      <c r="A299" s="0" t="n">
        <f aca="false">A298</f>
        <v>22</v>
      </c>
      <c r="B299" s="0" t="n">
        <f aca="false">B297</f>
        <v>19</v>
      </c>
      <c r="C299" s="0" t="n">
        <f aca="true">OFFSET(A299:B299,0,$C$2,1,1)</f>
        <v>22</v>
      </c>
      <c r="D299" s="0" t="n">
        <f aca="false">D298+INT($D$2*(C299-D298)*1000)/1000</f>
        <v>21.999</v>
      </c>
      <c r="E299" s="0" t="n">
        <f aca="false">E298+INT($E$2*(D299-E298)*1000)/1000</f>
        <v>21.996</v>
      </c>
    </row>
    <row r="300" customFormat="false" ht="15" hidden="false" customHeight="true" outlineLevel="0" collapsed="false">
      <c r="A300" s="0" t="n">
        <f aca="false">A299</f>
        <v>22</v>
      </c>
      <c r="B300" s="0" t="n">
        <f aca="false">B298</f>
        <v>25</v>
      </c>
      <c r="C300" s="0" t="n">
        <f aca="true">OFFSET(A300:B300,0,$C$2,1,1)</f>
        <v>22</v>
      </c>
      <c r="D300" s="0" t="n">
        <f aca="false">D299+INT($D$2*(C300-D299)*1000)/1000</f>
        <v>21.999</v>
      </c>
      <c r="E300" s="0" t="n">
        <f aca="false">E299+INT($E$2*(D300-E299)*1000)/1000</f>
        <v>21.996</v>
      </c>
    </row>
    <row r="301" customFormat="false" ht="15" hidden="false" customHeight="true" outlineLevel="0" collapsed="false">
      <c r="A301" s="0" t="n">
        <f aca="false">A300</f>
        <v>22</v>
      </c>
      <c r="B301" s="0" t="n">
        <f aca="false">B299</f>
        <v>19</v>
      </c>
      <c r="C301" s="0" t="n">
        <f aca="true">OFFSET(A301:B301,0,$C$2,1,1)</f>
        <v>22</v>
      </c>
      <c r="D301" s="0" t="n">
        <f aca="false">D300+INT($D$2*(C301-D300)*1000)/1000</f>
        <v>21.999</v>
      </c>
      <c r="E301" s="0" t="n">
        <f aca="false">E300+INT($E$2*(D301-E300)*1000)/1000</f>
        <v>21.996</v>
      </c>
    </row>
    <row r="302" customFormat="false" ht="15" hidden="false" customHeight="true" outlineLevel="0" collapsed="false">
      <c r="A302" s="0" t="n">
        <f aca="false">A301</f>
        <v>22</v>
      </c>
      <c r="B302" s="0" t="n">
        <f aca="false">B300</f>
        <v>25</v>
      </c>
      <c r="C302" s="0" t="n">
        <f aca="true">OFFSET(A302:B302,0,$C$2,1,1)</f>
        <v>22</v>
      </c>
      <c r="D302" s="0" t="n">
        <f aca="false">D301+INT($D$2*(C302-D301)*1000)/1000</f>
        <v>21.999</v>
      </c>
      <c r="E302" s="0" t="n">
        <f aca="false">E301+INT($E$2*(D302-E301)*1000)/1000</f>
        <v>21.996</v>
      </c>
    </row>
    <row r="303" customFormat="false" ht="15" hidden="false" customHeight="true" outlineLevel="0" collapsed="false">
      <c r="A303" s="0" t="n">
        <f aca="false">A302</f>
        <v>22</v>
      </c>
      <c r="B303" s="0" t="n">
        <f aca="false">B301</f>
        <v>19</v>
      </c>
      <c r="C303" s="0" t="n">
        <f aca="true">OFFSET(A303:B303,0,$C$2,1,1)</f>
        <v>22</v>
      </c>
      <c r="D303" s="0" t="n">
        <f aca="false">D302+INT($D$2*(C303-D302)*1000)/1000</f>
        <v>21.999</v>
      </c>
      <c r="E303" s="0" t="n">
        <f aca="false">E302+INT($E$2*(D303-E302)*1000)/1000</f>
        <v>21.996</v>
      </c>
    </row>
    <row r="304" customFormat="false" ht="15" hidden="false" customHeight="true" outlineLevel="0" collapsed="false">
      <c r="A304" s="0" t="n">
        <f aca="false">A303</f>
        <v>22</v>
      </c>
      <c r="B304" s="0" t="n">
        <f aca="false">B302</f>
        <v>25</v>
      </c>
      <c r="C304" s="0" t="n">
        <f aca="true">OFFSET(A304:B304,0,$C$2,1,1)</f>
        <v>22</v>
      </c>
      <c r="D304" s="0" t="n">
        <f aca="false">D303+INT($D$2*(C304-D303)*1000)/1000</f>
        <v>21.999</v>
      </c>
      <c r="E304" s="0" t="n">
        <f aca="false">E303+INT($E$2*(D304-E303)*1000)/1000</f>
        <v>21.996</v>
      </c>
    </row>
    <row r="305" customFormat="false" ht="15" hidden="false" customHeight="true" outlineLevel="0" collapsed="false">
      <c r="A305" s="0" t="n">
        <f aca="false">A304</f>
        <v>22</v>
      </c>
      <c r="B305" s="0" t="n">
        <f aca="false">B303</f>
        <v>19</v>
      </c>
      <c r="C305" s="0" t="n">
        <f aca="true">OFFSET(A305:B305,0,$C$2,1,1)</f>
        <v>22</v>
      </c>
      <c r="D305" s="0" t="n">
        <f aca="false">D304+INT($D$2*(C305-D304)*1000)/1000</f>
        <v>21.999</v>
      </c>
      <c r="E305" s="0" t="n">
        <f aca="false">E304+INT($E$2*(D305-E304)*1000)/1000</f>
        <v>21.996</v>
      </c>
    </row>
    <row r="306" customFormat="false" ht="15" hidden="false" customHeight="true" outlineLevel="0" collapsed="false">
      <c r="A306" s="0" t="n">
        <f aca="false">A305</f>
        <v>22</v>
      </c>
      <c r="B306" s="0" t="n">
        <f aca="false">B304</f>
        <v>25</v>
      </c>
      <c r="C306" s="0" t="n">
        <f aca="true">OFFSET(A306:B306,0,$C$2,1,1)</f>
        <v>22</v>
      </c>
      <c r="D306" s="0" t="n">
        <f aca="false">D305+INT($D$2*(C306-D305)*1000)/1000</f>
        <v>21.999</v>
      </c>
      <c r="E306" s="0" t="n">
        <f aca="false">E305+INT($E$2*(D306-E305)*1000)/1000</f>
        <v>21.996</v>
      </c>
    </row>
    <row r="307" customFormat="false" ht="15" hidden="false" customHeight="true" outlineLevel="0" collapsed="false">
      <c r="A307" s="0" t="n">
        <f aca="false">A306</f>
        <v>22</v>
      </c>
      <c r="B307" s="0" t="n">
        <f aca="false">B305</f>
        <v>19</v>
      </c>
      <c r="C307" s="0" t="n">
        <f aca="true">OFFSET(A307:B307,0,$C$2,1,1)</f>
        <v>22</v>
      </c>
      <c r="D307" s="0" t="n">
        <f aca="false">D306+INT($D$2*(C307-D306)*1000)/1000</f>
        <v>21.999</v>
      </c>
      <c r="E307" s="0" t="n">
        <f aca="false">E306+INT($E$2*(D307-E306)*1000)/1000</f>
        <v>21.996</v>
      </c>
    </row>
    <row r="308" customFormat="false" ht="15" hidden="false" customHeight="true" outlineLevel="0" collapsed="false">
      <c r="A308" s="0" t="n">
        <f aca="false">A307</f>
        <v>22</v>
      </c>
      <c r="B308" s="0" t="n">
        <f aca="false">B306</f>
        <v>25</v>
      </c>
      <c r="C308" s="0" t="n">
        <f aca="true">OFFSET(A308:B308,0,$C$2,1,1)</f>
        <v>22</v>
      </c>
      <c r="D308" s="0" t="n">
        <f aca="false">D307+INT($D$2*(C308-D307)*1000)/1000</f>
        <v>21.999</v>
      </c>
      <c r="E308" s="0" t="n">
        <f aca="false">E307+INT($E$2*(D308-E307)*1000)/1000</f>
        <v>21.996</v>
      </c>
    </row>
    <row r="309" customFormat="false" ht="15" hidden="false" customHeight="true" outlineLevel="0" collapsed="false">
      <c r="A309" s="0" t="n">
        <f aca="false">A308</f>
        <v>22</v>
      </c>
      <c r="B309" s="0" t="n">
        <f aca="false">B307</f>
        <v>19</v>
      </c>
      <c r="C309" s="0" t="n">
        <f aca="true">OFFSET(A309:B309,0,$C$2,1,1)</f>
        <v>22</v>
      </c>
      <c r="D309" s="0" t="n">
        <f aca="false">D308+INT($D$2*(C309-D308)*1000)/1000</f>
        <v>21.999</v>
      </c>
      <c r="E309" s="0" t="n">
        <f aca="false">E308+INT($E$2*(D309-E308)*1000)/1000</f>
        <v>21.996</v>
      </c>
    </row>
    <row r="310" customFormat="false" ht="15" hidden="false" customHeight="true" outlineLevel="0" collapsed="false">
      <c r="A310" s="0" t="n">
        <f aca="false">A309</f>
        <v>22</v>
      </c>
      <c r="B310" s="0" t="n">
        <f aca="false">B308</f>
        <v>25</v>
      </c>
      <c r="C310" s="0" t="n">
        <f aca="true">OFFSET(A310:B310,0,$C$2,1,1)</f>
        <v>22</v>
      </c>
      <c r="D310" s="0" t="n">
        <f aca="false">D309+INT($D$2*(C310-D309)*1000)/1000</f>
        <v>21.999</v>
      </c>
      <c r="E310" s="0" t="n">
        <f aca="false">E309+INT($E$2*(D310-E309)*1000)/1000</f>
        <v>21.996</v>
      </c>
    </row>
    <row r="311" customFormat="false" ht="15" hidden="false" customHeight="true" outlineLevel="0" collapsed="false">
      <c r="A311" s="0" t="n">
        <f aca="false">A310</f>
        <v>22</v>
      </c>
      <c r="B311" s="0" t="n">
        <f aca="false">B309</f>
        <v>19</v>
      </c>
      <c r="C311" s="0" t="n">
        <f aca="true">OFFSET(A311:B311,0,$C$2,1,1)</f>
        <v>22</v>
      </c>
      <c r="D311" s="0" t="n">
        <f aca="false">D310+INT($D$2*(C311-D310)*1000)/1000</f>
        <v>21.999</v>
      </c>
      <c r="E311" s="0" t="n">
        <f aca="false">E310+INT($E$2*(D311-E310)*1000)/1000</f>
        <v>21.996</v>
      </c>
    </row>
    <row r="312" customFormat="false" ht="15" hidden="false" customHeight="true" outlineLevel="0" collapsed="false">
      <c r="A312" s="0" t="n">
        <f aca="false">A311</f>
        <v>22</v>
      </c>
      <c r="B312" s="0" t="n">
        <f aca="false">B310</f>
        <v>25</v>
      </c>
      <c r="C312" s="0" t="n">
        <f aca="true">OFFSET(A312:B312,0,$C$2,1,1)</f>
        <v>22</v>
      </c>
      <c r="D312" s="0" t="n">
        <f aca="false">D311+INT($D$2*(C312-D311)*1000)/1000</f>
        <v>21.999</v>
      </c>
      <c r="E312" s="0" t="n">
        <f aca="false">E311+INT($E$2*(D312-E311)*1000)/1000</f>
        <v>21.996</v>
      </c>
    </row>
    <row r="313" customFormat="false" ht="15" hidden="false" customHeight="true" outlineLevel="0" collapsed="false">
      <c r="A313" s="0" t="n">
        <f aca="false">A312</f>
        <v>22</v>
      </c>
      <c r="B313" s="0" t="n">
        <f aca="false">B311</f>
        <v>19</v>
      </c>
      <c r="C313" s="0" t="n">
        <f aca="true">OFFSET(A313:B313,0,$C$2,1,1)</f>
        <v>22</v>
      </c>
      <c r="D313" s="0" t="n">
        <f aca="false">D312+INT($D$2*(C313-D312)*1000)/1000</f>
        <v>21.999</v>
      </c>
      <c r="E313" s="0" t="n">
        <f aca="false">E312+INT($E$2*(D313-E312)*1000)/1000</f>
        <v>21.996</v>
      </c>
    </row>
    <row r="314" customFormat="false" ht="15" hidden="false" customHeight="true" outlineLevel="0" collapsed="false">
      <c r="A314" s="0" t="n">
        <f aca="false">A313</f>
        <v>22</v>
      </c>
      <c r="B314" s="0" t="n">
        <f aca="false">B312</f>
        <v>25</v>
      </c>
      <c r="C314" s="0" t="n">
        <f aca="true">OFFSET(A314:B314,0,$C$2,1,1)</f>
        <v>22</v>
      </c>
      <c r="D314" s="0" t="n">
        <f aca="false">D313+INT($D$2*(C314-D313)*1000)/1000</f>
        <v>21.999</v>
      </c>
      <c r="E314" s="0" t="n">
        <f aca="false">E313+INT($E$2*(D314-E313)*1000)/1000</f>
        <v>21.996</v>
      </c>
    </row>
    <row r="315" customFormat="false" ht="15" hidden="false" customHeight="true" outlineLevel="0" collapsed="false">
      <c r="A315" s="0" t="n">
        <f aca="false">A314</f>
        <v>22</v>
      </c>
      <c r="B315" s="0" t="n">
        <f aca="false">B313</f>
        <v>19</v>
      </c>
      <c r="C315" s="0" t="n">
        <f aca="true">OFFSET(A315:B315,0,$C$2,1,1)</f>
        <v>22</v>
      </c>
      <c r="D315" s="0" t="n">
        <f aca="false">D314+INT($D$2*(C315-D314)*1000)/1000</f>
        <v>21.999</v>
      </c>
      <c r="E315" s="0" t="n">
        <f aca="false">E314+INT($E$2*(D315-E314)*1000)/1000</f>
        <v>21.996</v>
      </c>
    </row>
    <row r="316" customFormat="false" ht="15" hidden="false" customHeight="true" outlineLevel="0" collapsed="false">
      <c r="A316" s="0" t="n">
        <f aca="false">A315</f>
        <v>22</v>
      </c>
      <c r="B316" s="0" t="n">
        <f aca="false">B314</f>
        <v>25</v>
      </c>
      <c r="C316" s="0" t="n">
        <f aca="true">OFFSET(A316:B316,0,$C$2,1,1)</f>
        <v>22</v>
      </c>
      <c r="D316" s="0" t="n">
        <f aca="false">D315+INT($D$2*(C316-D315)*1000)/1000</f>
        <v>21.999</v>
      </c>
      <c r="E316" s="0" t="n">
        <f aca="false">E315+INT($E$2*(D316-E315)*1000)/1000</f>
        <v>21.996</v>
      </c>
    </row>
    <row r="317" customFormat="false" ht="15" hidden="false" customHeight="true" outlineLevel="0" collapsed="false">
      <c r="A317" s="0" t="n">
        <f aca="false">A316</f>
        <v>22</v>
      </c>
      <c r="B317" s="0" t="n">
        <f aca="false">B315</f>
        <v>19</v>
      </c>
      <c r="C317" s="0" t="n">
        <f aca="true">OFFSET(A317:B317,0,$C$2,1,1)</f>
        <v>22</v>
      </c>
      <c r="D317" s="0" t="n">
        <f aca="false">D316+INT($D$2*(C317-D316)*1000)/1000</f>
        <v>21.999</v>
      </c>
      <c r="E317" s="0" t="n">
        <f aca="false">E316+INT($E$2*(D317-E316)*1000)/1000</f>
        <v>21.996</v>
      </c>
    </row>
    <row r="318" customFormat="false" ht="15" hidden="false" customHeight="true" outlineLevel="0" collapsed="false">
      <c r="A318" s="0" t="n">
        <f aca="false">A317</f>
        <v>22</v>
      </c>
      <c r="B318" s="0" t="n">
        <f aca="false">B316</f>
        <v>25</v>
      </c>
      <c r="C318" s="0" t="n">
        <f aca="true">OFFSET(A318:B318,0,$C$2,1,1)</f>
        <v>22</v>
      </c>
      <c r="D318" s="0" t="n">
        <f aca="false">D317+INT($D$2*(C318-D317)*1000)/1000</f>
        <v>21.999</v>
      </c>
      <c r="E318" s="0" t="n">
        <f aca="false">E317+INT($E$2*(D318-E317)*1000)/1000</f>
        <v>21.996</v>
      </c>
    </row>
    <row r="319" customFormat="false" ht="15" hidden="false" customHeight="true" outlineLevel="0" collapsed="false">
      <c r="A319" s="0" t="n">
        <f aca="false">A318</f>
        <v>22</v>
      </c>
      <c r="B319" s="0" t="n">
        <f aca="false">B317</f>
        <v>19</v>
      </c>
      <c r="C319" s="0" t="n">
        <f aca="true">OFFSET(A319:B319,0,$C$2,1,1)</f>
        <v>22</v>
      </c>
      <c r="D319" s="0" t="n">
        <f aca="false">D318+INT($D$2*(C319-D318)*1000)/1000</f>
        <v>21.999</v>
      </c>
      <c r="E319" s="0" t="n">
        <f aca="false">E318+INT($E$2*(D319-E318)*1000)/1000</f>
        <v>21.996</v>
      </c>
    </row>
    <row r="320" customFormat="false" ht="15" hidden="false" customHeight="true" outlineLevel="0" collapsed="false">
      <c r="A320" s="0" t="n">
        <f aca="false">A319</f>
        <v>22</v>
      </c>
      <c r="B320" s="0" t="n">
        <f aca="false">B318</f>
        <v>25</v>
      </c>
      <c r="C320" s="0" t="n">
        <f aca="true">OFFSET(A320:B320,0,$C$2,1,1)</f>
        <v>22</v>
      </c>
      <c r="D320" s="0" t="n">
        <f aca="false">D319+INT($D$2*(C320-D319)*1000)/1000</f>
        <v>21.999</v>
      </c>
      <c r="E320" s="0" t="n">
        <f aca="false">E319+INT($E$2*(D320-E319)*1000)/1000</f>
        <v>21.996</v>
      </c>
    </row>
    <row r="321" customFormat="false" ht="15" hidden="false" customHeight="true" outlineLevel="0" collapsed="false">
      <c r="A321" s="0" t="n">
        <f aca="false">A320</f>
        <v>22</v>
      </c>
      <c r="B321" s="0" t="n">
        <f aca="false">B319</f>
        <v>19</v>
      </c>
      <c r="C321" s="0" t="n">
        <f aca="true">OFFSET(A321:B321,0,$C$2,1,1)</f>
        <v>22</v>
      </c>
      <c r="D321" s="0" t="n">
        <f aca="false">D320+INT($D$2*(C321-D320)*1000)/1000</f>
        <v>21.999</v>
      </c>
      <c r="E321" s="0" t="n">
        <f aca="false">E320+INT($E$2*(D321-E320)*1000)/1000</f>
        <v>21.996</v>
      </c>
    </row>
    <row r="322" customFormat="false" ht="15" hidden="false" customHeight="true" outlineLevel="0" collapsed="false">
      <c r="A322" s="0" t="n">
        <f aca="false">A321</f>
        <v>22</v>
      </c>
      <c r="B322" s="0" t="n">
        <f aca="false">B320</f>
        <v>25</v>
      </c>
      <c r="C322" s="0" t="n">
        <f aca="true">OFFSET(A322:B322,0,$C$2,1,1)</f>
        <v>22</v>
      </c>
      <c r="D322" s="0" t="n">
        <f aca="false">D321+INT($D$2*(C322-D321)*1000)/1000</f>
        <v>21.999</v>
      </c>
      <c r="E322" s="0" t="n">
        <f aca="false">E321+INT($E$2*(D322-E321)*1000)/1000</f>
        <v>21.996</v>
      </c>
    </row>
    <row r="323" customFormat="false" ht="15" hidden="false" customHeight="true" outlineLevel="0" collapsed="false">
      <c r="A323" s="0" t="n">
        <f aca="false">A322</f>
        <v>22</v>
      </c>
      <c r="B323" s="0" t="n">
        <f aca="false">B321</f>
        <v>19</v>
      </c>
      <c r="C323" s="0" t="n">
        <f aca="true">OFFSET(A323:B323,0,$C$2,1,1)</f>
        <v>22</v>
      </c>
      <c r="D323" s="0" t="n">
        <f aca="false">D322+INT($D$2*(C323-D322)*1000)/1000</f>
        <v>21.999</v>
      </c>
      <c r="E323" s="0" t="n">
        <f aca="false">E322+INT($E$2*(D323-E322)*1000)/1000</f>
        <v>21.996</v>
      </c>
    </row>
    <row r="324" customFormat="false" ht="15" hidden="false" customHeight="true" outlineLevel="0" collapsed="false">
      <c r="A324" s="0" t="n">
        <f aca="false">A323</f>
        <v>22</v>
      </c>
      <c r="B324" s="0" t="n">
        <f aca="false">B322</f>
        <v>25</v>
      </c>
      <c r="C324" s="0" t="n">
        <f aca="true">OFFSET(A324:B324,0,$C$2,1,1)</f>
        <v>22</v>
      </c>
      <c r="D324" s="0" t="n">
        <f aca="false">D323+INT($D$2*(C324-D323)*1000)/1000</f>
        <v>21.999</v>
      </c>
      <c r="E324" s="0" t="n">
        <f aca="false">E323+INT($E$2*(D324-E323)*1000)/1000</f>
        <v>21.996</v>
      </c>
    </row>
    <row r="325" customFormat="false" ht="15" hidden="false" customHeight="true" outlineLevel="0" collapsed="false">
      <c r="A325" s="0" t="n">
        <f aca="false">A324</f>
        <v>22</v>
      </c>
      <c r="B325" s="0" t="n">
        <f aca="false">B323</f>
        <v>19</v>
      </c>
      <c r="C325" s="0" t="n">
        <f aca="true">OFFSET(A325:B325,0,$C$2,1,1)</f>
        <v>22</v>
      </c>
      <c r="D325" s="0" t="n">
        <f aca="false">D324+INT($D$2*(C325-D324)*1000)/1000</f>
        <v>21.999</v>
      </c>
      <c r="E325" s="0" t="n">
        <f aca="false">E324+INT($E$2*(D325-E324)*1000)/1000</f>
        <v>21.996</v>
      </c>
    </row>
    <row r="326" customFormat="false" ht="15" hidden="false" customHeight="true" outlineLevel="0" collapsed="false">
      <c r="A326" s="0" t="n">
        <f aca="false">A325</f>
        <v>22</v>
      </c>
      <c r="B326" s="0" t="n">
        <f aca="false">B324</f>
        <v>25</v>
      </c>
      <c r="C326" s="0" t="n">
        <f aca="true">OFFSET(A326:B326,0,$C$2,1,1)</f>
        <v>22</v>
      </c>
      <c r="D326" s="0" t="n">
        <f aca="false">D325+INT($D$2*(C326-D325)*1000)/1000</f>
        <v>21.999</v>
      </c>
      <c r="E326" s="0" t="n">
        <f aca="false">E325+INT($E$2*(D326-E325)*1000)/1000</f>
        <v>21.996</v>
      </c>
    </row>
    <row r="327" customFormat="false" ht="15" hidden="false" customHeight="true" outlineLevel="0" collapsed="false">
      <c r="A327" s="0" t="n">
        <f aca="false">A326</f>
        <v>22</v>
      </c>
      <c r="B327" s="0" t="n">
        <f aca="false">B325</f>
        <v>19</v>
      </c>
      <c r="C327" s="0" t="n">
        <f aca="true">OFFSET(A327:B327,0,$C$2,1,1)</f>
        <v>22</v>
      </c>
      <c r="D327" s="0" t="n">
        <f aca="false">D326+INT($D$2*(C327-D326)*1000)/1000</f>
        <v>21.999</v>
      </c>
      <c r="E327" s="0" t="n">
        <f aca="false">E326+INT($E$2*(D327-E326)*1000)/1000</f>
        <v>21.996</v>
      </c>
    </row>
    <row r="328" customFormat="false" ht="15" hidden="false" customHeight="true" outlineLevel="0" collapsed="false">
      <c r="A328" s="0" t="n">
        <f aca="false">A327</f>
        <v>22</v>
      </c>
      <c r="B328" s="0" t="n">
        <f aca="false">B326</f>
        <v>25</v>
      </c>
      <c r="C328" s="0" t="n">
        <f aca="true">OFFSET(A328:B328,0,$C$2,1,1)</f>
        <v>22</v>
      </c>
      <c r="D328" s="0" t="n">
        <f aca="false">D327+INT($D$2*(C328-D327)*1000)/1000</f>
        <v>21.999</v>
      </c>
      <c r="E328" s="0" t="n">
        <f aca="false">E327+INT($E$2*(D328-E327)*1000)/1000</f>
        <v>21.996</v>
      </c>
    </row>
    <row r="329" customFormat="false" ht="15" hidden="false" customHeight="true" outlineLevel="0" collapsed="false">
      <c r="A329" s="0" t="n">
        <f aca="false">A328</f>
        <v>22</v>
      </c>
      <c r="B329" s="0" t="n">
        <f aca="false">B327</f>
        <v>19</v>
      </c>
      <c r="C329" s="0" t="n">
        <f aca="true">OFFSET(A329:B329,0,$C$2,1,1)</f>
        <v>22</v>
      </c>
      <c r="D329" s="0" t="n">
        <f aca="false">D328+INT($D$2*(C329-D328)*1000)/1000</f>
        <v>21.999</v>
      </c>
      <c r="E329" s="0" t="n">
        <f aca="false">E328+INT($E$2*(D329-E328)*1000)/1000</f>
        <v>21.996</v>
      </c>
    </row>
    <row r="330" customFormat="false" ht="15" hidden="false" customHeight="true" outlineLevel="0" collapsed="false">
      <c r="A330" s="0" t="n">
        <f aca="false">A329</f>
        <v>22</v>
      </c>
      <c r="B330" s="0" t="n">
        <f aca="false">B328</f>
        <v>25</v>
      </c>
      <c r="C330" s="0" t="n">
        <f aca="true">OFFSET(A330:B330,0,$C$2,1,1)</f>
        <v>22</v>
      </c>
      <c r="D330" s="0" t="n">
        <f aca="false">D329+INT($D$2*(C330-D329)*1000)/1000</f>
        <v>21.999</v>
      </c>
      <c r="E330" s="0" t="n">
        <f aca="false">E329+INT($E$2*(D330-E329)*1000)/1000</f>
        <v>21.996</v>
      </c>
    </row>
    <row r="331" customFormat="false" ht="15" hidden="false" customHeight="true" outlineLevel="0" collapsed="false">
      <c r="A331" s="0" t="n">
        <f aca="false">A330</f>
        <v>22</v>
      </c>
      <c r="B331" s="0" t="n">
        <f aca="false">B329</f>
        <v>19</v>
      </c>
      <c r="C331" s="0" t="n">
        <f aca="true">OFFSET(A331:B331,0,$C$2,1,1)</f>
        <v>22</v>
      </c>
      <c r="D331" s="0" t="n">
        <f aca="false">D330+INT($D$2*(C331-D330)*1000)/1000</f>
        <v>21.999</v>
      </c>
      <c r="E331" s="0" t="n">
        <f aca="false">E330+INT($E$2*(D331-E330)*1000)/1000</f>
        <v>21.996</v>
      </c>
    </row>
    <row r="332" customFormat="false" ht="15" hidden="false" customHeight="true" outlineLevel="0" collapsed="false">
      <c r="A332" s="0" t="n">
        <f aca="false">A331</f>
        <v>22</v>
      </c>
      <c r="B332" s="0" t="n">
        <f aca="false">B330</f>
        <v>25</v>
      </c>
      <c r="C332" s="0" t="n">
        <f aca="true">OFFSET(A332:B332,0,$C$2,1,1)</f>
        <v>22</v>
      </c>
      <c r="D332" s="0" t="n">
        <f aca="false">D331+INT($D$2*(C332-D331)*1000)/1000</f>
        <v>21.999</v>
      </c>
      <c r="E332" s="0" t="n">
        <f aca="false">E331+INT($E$2*(D332-E331)*1000)/1000</f>
        <v>21.996</v>
      </c>
    </row>
    <row r="333" customFormat="false" ht="15" hidden="false" customHeight="true" outlineLevel="0" collapsed="false">
      <c r="A333" s="0" t="n">
        <f aca="false">A332</f>
        <v>22</v>
      </c>
      <c r="B333" s="0" t="n">
        <f aca="false">B331</f>
        <v>19</v>
      </c>
      <c r="C333" s="0" t="n">
        <f aca="true">OFFSET(A333:B333,0,$C$2,1,1)</f>
        <v>22</v>
      </c>
      <c r="D333" s="0" t="n">
        <f aca="false">D332+INT($D$2*(C333-D332)*1000)/1000</f>
        <v>21.999</v>
      </c>
      <c r="E333" s="0" t="n">
        <f aca="false">E332+INT($E$2*(D333-E332)*1000)/1000</f>
        <v>21.996</v>
      </c>
    </row>
    <row r="334" customFormat="false" ht="15" hidden="false" customHeight="true" outlineLevel="0" collapsed="false">
      <c r="A334" s="0" t="n">
        <f aca="false">A333</f>
        <v>22</v>
      </c>
      <c r="B334" s="0" t="n">
        <f aca="false">B332</f>
        <v>25</v>
      </c>
      <c r="C334" s="0" t="n">
        <f aca="true">OFFSET(A334:B334,0,$C$2,1,1)</f>
        <v>22</v>
      </c>
      <c r="D334" s="0" t="n">
        <f aca="false">D333+INT($D$2*(C334-D333)*1000)/1000</f>
        <v>21.999</v>
      </c>
      <c r="E334" s="0" t="n">
        <f aca="false">E333+INT($E$2*(D334-E333)*1000)/1000</f>
        <v>21.996</v>
      </c>
    </row>
    <row r="335" customFormat="false" ht="15" hidden="false" customHeight="true" outlineLevel="0" collapsed="false">
      <c r="A335" s="0" t="n">
        <f aca="false">A334</f>
        <v>22</v>
      </c>
      <c r="B335" s="0" t="n">
        <f aca="false">B333</f>
        <v>19</v>
      </c>
      <c r="C335" s="0" t="n">
        <f aca="true">OFFSET(A335:B335,0,$C$2,1,1)</f>
        <v>22</v>
      </c>
      <c r="D335" s="0" t="n">
        <f aca="false">D334+INT($D$2*(C335-D334)*1000)/1000</f>
        <v>21.999</v>
      </c>
      <c r="E335" s="0" t="n">
        <f aca="false">E334+INT($E$2*(D335-E334)*1000)/1000</f>
        <v>21.996</v>
      </c>
    </row>
    <row r="336" customFormat="false" ht="15" hidden="false" customHeight="true" outlineLevel="0" collapsed="false">
      <c r="A336" s="0" t="n">
        <f aca="false">A335</f>
        <v>22</v>
      </c>
      <c r="B336" s="0" t="n">
        <f aca="false">B334</f>
        <v>25</v>
      </c>
      <c r="C336" s="0" t="n">
        <f aca="true">OFFSET(A336:B336,0,$C$2,1,1)</f>
        <v>22</v>
      </c>
      <c r="D336" s="0" t="n">
        <f aca="false">D335+INT($D$2*(C336-D335)*1000)/1000</f>
        <v>21.999</v>
      </c>
      <c r="E336" s="0" t="n">
        <f aca="false">E335+INT($E$2*(D336-E335)*1000)/1000</f>
        <v>21.996</v>
      </c>
    </row>
    <row r="337" customFormat="false" ht="15" hidden="false" customHeight="true" outlineLevel="0" collapsed="false">
      <c r="A337" s="0" t="n">
        <f aca="false">A336</f>
        <v>22</v>
      </c>
      <c r="B337" s="0" t="n">
        <f aca="false">B335</f>
        <v>19</v>
      </c>
      <c r="C337" s="0" t="n">
        <f aca="true">OFFSET(A337:B337,0,$C$2,1,1)</f>
        <v>22</v>
      </c>
      <c r="D337" s="0" t="n">
        <f aca="false">D336+INT($D$2*(C337-D336)*1000)/1000</f>
        <v>21.999</v>
      </c>
      <c r="E337" s="0" t="n">
        <f aca="false">E336+INT($E$2*(D337-E336)*1000)/1000</f>
        <v>21.996</v>
      </c>
    </row>
    <row r="338" customFormat="false" ht="15" hidden="false" customHeight="true" outlineLevel="0" collapsed="false">
      <c r="A338" s="0" t="n">
        <f aca="false">A337</f>
        <v>22</v>
      </c>
      <c r="B338" s="0" t="n">
        <f aca="false">B336</f>
        <v>25</v>
      </c>
      <c r="C338" s="0" t="n">
        <f aca="true">OFFSET(A338:B338,0,$C$2,1,1)</f>
        <v>22</v>
      </c>
      <c r="D338" s="0" t="n">
        <f aca="false">D337+INT($D$2*(C338-D337)*1000)/1000</f>
        <v>21.999</v>
      </c>
      <c r="E338" s="0" t="n">
        <f aca="false">E337+INT($E$2*(D338-E337)*1000)/1000</f>
        <v>21.996</v>
      </c>
    </row>
    <row r="339" customFormat="false" ht="15" hidden="false" customHeight="true" outlineLevel="0" collapsed="false">
      <c r="A339" s="0" t="n">
        <f aca="false">A338</f>
        <v>22</v>
      </c>
      <c r="B339" s="0" t="n">
        <f aca="false">B337</f>
        <v>19</v>
      </c>
      <c r="C339" s="0" t="n">
        <f aca="true">OFFSET(A339:B339,0,$C$2,1,1)</f>
        <v>22</v>
      </c>
      <c r="D339" s="0" t="n">
        <f aca="false">D338+INT($D$2*(C339-D338)*1000)/1000</f>
        <v>21.999</v>
      </c>
      <c r="E339" s="0" t="n">
        <f aca="false">E338+INT($E$2*(D339-E338)*1000)/1000</f>
        <v>21.996</v>
      </c>
    </row>
    <row r="340" customFormat="false" ht="15" hidden="false" customHeight="true" outlineLevel="0" collapsed="false">
      <c r="A340" s="0" t="n">
        <f aca="false">A339</f>
        <v>22</v>
      </c>
      <c r="B340" s="0" t="n">
        <f aca="false">B338</f>
        <v>25</v>
      </c>
      <c r="C340" s="0" t="n">
        <f aca="true">OFFSET(A340:B340,0,$C$2,1,1)</f>
        <v>22</v>
      </c>
      <c r="D340" s="0" t="n">
        <f aca="false">D339+INT($D$2*(C340-D339)*1000)/1000</f>
        <v>21.999</v>
      </c>
      <c r="E340" s="0" t="n">
        <f aca="false">E339+INT($E$2*(D340-E339)*1000)/1000</f>
        <v>21.996</v>
      </c>
    </row>
    <row r="341" customFormat="false" ht="15" hidden="false" customHeight="true" outlineLevel="0" collapsed="false">
      <c r="A341" s="0" t="n">
        <f aca="false">A340</f>
        <v>22</v>
      </c>
      <c r="B341" s="0" t="n">
        <f aca="false">B339</f>
        <v>19</v>
      </c>
      <c r="C341" s="0" t="n">
        <f aca="true">OFFSET(A341:B341,0,$C$2,1,1)</f>
        <v>22</v>
      </c>
      <c r="D341" s="0" t="n">
        <f aca="false">D340+INT($D$2*(C341-D340)*1000)/1000</f>
        <v>21.999</v>
      </c>
      <c r="E341" s="0" t="n">
        <f aca="false">E340+INT($E$2*(D341-E340)*1000)/1000</f>
        <v>21.996</v>
      </c>
    </row>
    <row r="342" customFormat="false" ht="15" hidden="false" customHeight="true" outlineLevel="0" collapsed="false">
      <c r="A342" s="0" t="n">
        <f aca="false">A341</f>
        <v>22</v>
      </c>
      <c r="B342" s="0" t="n">
        <f aca="false">B340</f>
        <v>25</v>
      </c>
      <c r="C342" s="0" t="n">
        <f aca="true">OFFSET(A342:B342,0,$C$2,1,1)</f>
        <v>22</v>
      </c>
      <c r="D342" s="0" t="n">
        <f aca="false">D341+INT($D$2*(C342-D341)*1000)/1000</f>
        <v>21.999</v>
      </c>
      <c r="E342" s="0" t="n">
        <f aca="false">E341+INT($E$2*(D342-E341)*1000)/1000</f>
        <v>21.996</v>
      </c>
    </row>
    <row r="343" customFormat="false" ht="15" hidden="false" customHeight="true" outlineLevel="0" collapsed="false">
      <c r="A343" s="0" t="n">
        <f aca="false">A342</f>
        <v>22</v>
      </c>
      <c r="B343" s="0" t="n">
        <f aca="false">B341</f>
        <v>19</v>
      </c>
      <c r="C343" s="0" t="n">
        <f aca="true">OFFSET(A343:B343,0,$C$2,1,1)</f>
        <v>22</v>
      </c>
      <c r="D343" s="0" t="n">
        <f aca="false">D342+INT($D$2*(C343-D342)*1000)/1000</f>
        <v>21.999</v>
      </c>
      <c r="E343" s="0" t="n">
        <f aca="false">E342+INT($E$2*(D343-E342)*1000)/1000</f>
        <v>21.996</v>
      </c>
    </row>
    <row r="344" customFormat="false" ht="15" hidden="false" customHeight="true" outlineLevel="0" collapsed="false">
      <c r="A344" s="0" t="n">
        <f aca="false">A343</f>
        <v>22</v>
      </c>
      <c r="B344" s="0" t="n">
        <f aca="false">B342</f>
        <v>25</v>
      </c>
      <c r="C344" s="0" t="n">
        <f aca="true">OFFSET(A344:B344,0,$C$2,1,1)</f>
        <v>22</v>
      </c>
      <c r="D344" s="0" t="n">
        <f aca="false">D343+INT($D$2*(C344-D343)*1000)/1000</f>
        <v>21.999</v>
      </c>
      <c r="E344" s="0" t="n">
        <f aca="false">E343+INT($E$2*(D344-E343)*1000)/1000</f>
        <v>21.996</v>
      </c>
    </row>
    <row r="345" customFormat="false" ht="15" hidden="false" customHeight="true" outlineLevel="0" collapsed="false">
      <c r="A345" s="0" t="n">
        <f aca="false">A344</f>
        <v>22</v>
      </c>
      <c r="B345" s="0" t="n">
        <f aca="false">B343</f>
        <v>19</v>
      </c>
      <c r="C345" s="0" t="n">
        <f aca="true">OFFSET(A345:B345,0,$C$2,1,1)</f>
        <v>22</v>
      </c>
      <c r="D345" s="0" t="n">
        <f aca="false">D344+INT($D$2*(C345-D344)*1000)/1000</f>
        <v>21.999</v>
      </c>
      <c r="E345" s="0" t="n">
        <f aca="false">E344+INT($E$2*(D345-E344)*1000)/1000</f>
        <v>21.996</v>
      </c>
    </row>
    <row r="346" customFormat="false" ht="15" hidden="false" customHeight="true" outlineLevel="0" collapsed="false">
      <c r="A346" s="0" t="n">
        <f aca="false">A345</f>
        <v>22</v>
      </c>
      <c r="B346" s="0" t="n">
        <f aca="false">B344</f>
        <v>25</v>
      </c>
      <c r="C346" s="0" t="n">
        <f aca="true">OFFSET(A346:B346,0,$C$2,1,1)</f>
        <v>22</v>
      </c>
      <c r="D346" s="0" t="n">
        <f aca="false">D345+INT($D$2*(C346-D345)*1000)/1000</f>
        <v>21.999</v>
      </c>
      <c r="E346" s="0" t="n">
        <f aca="false">E345+INT($E$2*(D346-E345)*1000)/1000</f>
        <v>21.996</v>
      </c>
    </row>
    <row r="347" customFormat="false" ht="15" hidden="false" customHeight="true" outlineLevel="0" collapsed="false">
      <c r="A347" s="0" t="n">
        <f aca="false">A346</f>
        <v>22</v>
      </c>
      <c r="B347" s="0" t="n">
        <f aca="false">B345</f>
        <v>19</v>
      </c>
      <c r="C347" s="0" t="n">
        <f aca="true">OFFSET(A347:B347,0,$C$2,1,1)</f>
        <v>22</v>
      </c>
      <c r="D347" s="0" t="n">
        <f aca="false">D346+INT($D$2*(C347-D346)*1000)/1000</f>
        <v>21.999</v>
      </c>
      <c r="E347" s="0" t="n">
        <f aca="false">E346+INT($E$2*(D347-E346)*1000)/1000</f>
        <v>21.996</v>
      </c>
    </row>
    <row r="348" customFormat="false" ht="15" hidden="false" customHeight="true" outlineLevel="0" collapsed="false">
      <c r="A348" s="0" t="n">
        <f aca="false">A347</f>
        <v>22</v>
      </c>
      <c r="B348" s="0" t="n">
        <f aca="false">B346</f>
        <v>25</v>
      </c>
      <c r="C348" s="0" t="n">
        <f aca="true">OFFSET(A348:B348,0,$C$2,1,1)</f>
        <v>22</v>
      </c>
      <c r="D348" s="0" t="n">
        <f aca="false">D347+INT($D$2*(C348-D347)*1000)/1000</f>
        <v>21.999</v>
      </c>
      <c r="E348" s="0" t="n">
        <f aca="false">E347+INT($E$2*(D348-E347)*1000)/1000</f>
        <v>21.996</v>
      </c>
    </row>
    <row r="349" customFormat="false" ht="15" hidden="false" customHeight="true" outlineLevel="0" collapsed="false">
      <c r="A349" s="0" t="n">
        <f aca="false">A348</f>
        <v>22</v>
      </c>
      <c r="B349" s="0" t="n">
        <f aca="false">B347</f>
        <v>19</v>
      </c>
      <c r="C349" s="0" t="n">
        <f aca="true">OFFSET(A349:B349,0,$C$2,1,1)</f>
        <v>22</v>
      </c>
      <c r="D349" s="0" t="n">
        <f aca="false">D348+INT($D$2*(C349-D348)*1000)/1000</f>
        <v>21.999</v>
      </c>
      <c r="E349" s="0" t="n">
        <f aca="false">E348+INT($E$2*(D349-E348)*1000)/1000</f>
        <v>21.996</v>
      </c>
    </row>
    <row r="350" customFormat="false" ht="15" hidden="false" customHeight="true" outlineLevel="0" collapsed="false">
      <c r="A350" s="0" t="n">
        <f aca="false">A349</f>
        <v>22</v>
      </c>
      <c r="B350" s="0" t="n">
        <f aca="false">B348</f>
        <v>25</v>
      </c>
      <c r="C350" s="0" t="n">
        <f aca="true">OFFSET(A350:B350,0,$C$2,1,1)</f>
        <v>22</v>
      </c>
      <c r="D350" s="0" t="n">
        <f aca="false">D349+INT($D$2*(C350-D349)*1000)/1000</f>
        <v>21.999</v>
      </c>
      <c r="E350" s="0" t="n">
        <f aca="false">E349+INT($E$2*(D350-E349)*1000)/1000</f>
        <v>21.996</v>
      </c>
    </row>
    <row r="351" customFormat="false" ht="15" hidden="false" customHeight="true" outlineLevel="0" collapsed="false">
      <c r="A351" s="0" t="n">
        <f aca="false">A350</f>
        <v>22</v>
      </c>
      <c r="B351" s="0" t="n">
        <f aca="false">B349</f>
        <v>19</v>
      </c>
      <c r="C351" s="0" t="n">
        <f aca="true">OFFSET(A351:B351,0,$C$2,1,1)</f>
        <v>22</v>
      </c>
      <c r="D351" s="0" t="n">
        <f aca="false">D350+INT($D$2*(C351-D350)*1000)/1000</f>
        <v>21.999</v>
      </c>
      <c r="E351" s="0" t="n">
        <f aca="false">E350+INT($E$2*(D351-E350)*1000)/1000</f>
        <v>21.996</v>
      </c>
    </row>
    <row r="352" customFormat="false" ht="15" hidden="false" customHeight="true" outlineLevel="0" collapsed="false">
      <c r="A352" s="0" t="n">
        <f aca="false">A351</f>
        <v>22</v>
      </c>
      <c r="B352" s="0" t="n">
        <f aca="false">B350</f>
        <v>25</v>
      </c>
      <c r="C352" s="0" t="n">
        <f aca="true">OFFSET(A352:B352,0,$C$2,1,1)</f>
        <v>22</v>
      </c>
      <c r="D352" s="0" t="n">
        <f aca="false">D351+INT($D$2*(C352-D351)*1000)/1000</f>
        <v>21.999</v>
      </c>
      <c r="E352" s="0" t="n">
        <f aca="false">E351+INT($E$2*(D352-E351)*1000)/1000</f>
        <v>21.996</v>
      </c>
    </row>
    <row r="353" customFormat="false" ht="15" hidden="false" customHeight="true" outlineLevel="0" collapsed="false">
      <c r="A353" s="0" t="n">
        <f aca="false">A352</f>
        <v>22</v>
      </c>
      <c r="B353" s="0" t="n">
        <f aca="false">B351</f>
        <v>19</v>
      </c>
      <c r="C353" s="0" t="n">
        <f aca="true">OFFSET(A353:B353,0,$C$2,1,1)</f>
        <v>22</v>
      </c>
      <c r="D353" s="0" t="n">
        <f aca="false">D352+INT($D$2*(C353-D352)*1000)/1000</f>
        <v>21.999</v>
      </c>
      <c r="E353" s="0" t="n">
        <f aca="false">E352+INT($E$2*(D353-E352)*1000)/1000</f>
        <v>21.996</v>
      </c>
    </row>
    <row r="354" customFormat="false" ht="15" hidden="false" customHeight="true" outlineLevel="0" collapsed="false">
      <c r="A354" s="0" t="n">
        <f aca="false">A353</f>
        <v>22</v>
      </c>
      <c r="B354" s="0" t="n">
        <f aca="false">B352</f>
        <v>25</v>
      </c>
      <c r="C354" s="0" t="n">
        <f aca="true">OFFSET(A354:B354,0,$C$2,1,1)</f>
        <v>22</v>
      </c>
      <c r="D354" s="0" t="n">
        <f aca="false">D353+INT($D$2*(C354-D353)*1000)/1000</f>
        <v>21.999</v>
      </c>
      <c r="E354" s="0" t="n">
        <f aca="false">E353+INT($E$2*(D354-E353)*1000)/1000</f>
        <v>21.996</v>
      </c>
    </row>
    <row r="355" customFormat="false" ht="15" hidden="false" customHeight="true" outlineLevel="0" collapsed="false">
      <c r="A355" s="0" t="n">
        <f aca="false">A354</f>
        <v>22</v>
      </c>
      <c r="B355" s="0" t="n">
        <f aca="false">B353</f>
        <v>19</v>
      </c>
      <c r="C355" s="0" t="n">
        <f aca="true">OFFSET(A355:B355,0,$C$2,1,1)</f>
        <v>22</v>
      </c>
      <c r="D355" s="0" t="n">
        <f aca="false">D354+INT($D$2*(C355-D354)*1000)/1000</f>
        <v>21.999</v>
      </c>
      <c r="E355" s="0" t="n">
        <f aca="false">E354+INT($E$2*(D355-E354)*1000)/1000</f>
        <v>21.996</v>
      </c>
    </row>
    <row r="356" customFormat="false" ht="15" hidden="false" customHeight="true" outlineLevel="0" collapsed="false">
      <c r="A356" s="0" t="n">
        <f aca="false">A355</f>
        <v>22</v>
      </c>
      <c r="B356" s="0" t="n">
        <f aca="false">B354</f>
        <v>25</v>
      </c>
      <c r="C356" s="0" t="n">
        <f aca="true">OFFSET(A356:B356,0,$C$2,1,1)</f>
        <v>22</v>
      </c>
      <c r="D356" s="0" t="n">
        <f aca="false">D355+INT($D$2*(C356-D355)*1000)/1000</f>
        <v>21.999</v>
      </c>
      <c r="E356" s="0" t="n">
        <f aca="false">E355+INT($E$2*(D356-E355)*1000)/1000</f>
        <v>21.996</v>
      </c>
    </row>
    <row r="357" customFormat="false" ht="15" hidden="false" customHeight="true" outlineLevel="0" collapsed="false">
      <c r="A357" s="0" t="n">
        <f aca="false">A356</f>
        <v>22</v>
      </c>
      <c r="B357" s="0" t="n">
        <f aca="false">B355</f>
        <v>19</v>
      </c>
      <c r="C357" s="0" t="n">
        <f aca="true">OFFSET(A357:B357,0,$C$2,1,1)</f>
        <v>22</v>
      </c>
      <c r="D357" s="0" t="n">
        <f aca="false">D356+INT($D$2*(C357-D356)*1000)/1000</f>
        <v>21.999</v>
      </c>
      <c r="E357" s="0" t="n">
        <f aca="false">E356+INT($E$2*(D357-E356)*1000)/1000</f>
        <v>21.996</v>
      </c>
    </row>
    <row r="358" customFormat="false" ht="15" hidden="false" customHeight="true" outlineLevel="0" collapsed="false">
      <c r="A358" s="0" t="n">
        <f aca="false">A357</f>
        <v>22</v>
      </c>
      <c r="B358" s="0" t="n">
        <f aca="false">B356</f>
        <v>25</v>
      </c>
      <c r="C358" s="0" t="n">
        <f aca="true">OFFSET(A358:B358,0,$C$2,1,1)</f>
        <v>22</v>
      </c>
      <c r="D358" s="0" t="n">
        <f aca="false">D357+INT($D$2*(C358-D357)*1000)/1000</f>
        <v>21.999</v>
      </c>
      <c r="E358" s="0" t="n">
        <f aca="false">E357+INT($E$2*(D358-E357)*1000)/1000</f>
        <v>21.996</v>
      </c>
    </row>
    <row r="359" customFormat="false" ht="15" hidden="false" customHeight="true" outlineLevel="0" collapsed="false">
      <c r="A359" s="0" t="n">
        <f aca="false">A358</f>
        <v>22</v>
      </c>
      <c r="B359" s="0" t="n">
        <f aca="false">B357</f>
        <v>19</v>
      </c>
      <c r="C359" s="0" t="n">
        <f aca="true">OFFSET(A359:B359,0,$C$2,1,1)</f>
        <v>22</v>
      </c>
      <c r="D359" s="0" t="n">
        <f aca="false">D358+INT($D$2*(C359-D358)*1000)/1000</f>
        <v>21.999</v>
      </c>
      <c r="E359" s="0" t="n">
        <f aca="false">E358+INT($E$2*(D359-E358)*1000)/1000</f>
        <v>21.996</v>
      </c>
    </row>
    <row r="360" customFormat="false" ht="15" hidden="false" customHeight="true" outlineLevel="0" collapsed="false">
      <c r="A360" s="0" t="n">
        <f aca="false">A359</f>
        <v>22</v>
      </c>
      <c r="B360" s="0" t="n">
        <f aca="false">B358</f>
        <v>25</v>
      </c>
      <c r="C360" s="0" t="n">
        <f aca="true">OFFSET(A360:B360,0,$C$2,1,1)</f>
        <v>22</v>
      </c>
      <c r="D360" s="0" t="n">
        <f aca="false">D359+INT($D$2*(C360-D359)*1000)/1000</f>
        <v>21.999</v>
      </c>
      <c r="E360" s="0" t="n">
        <f aca="false">E359+INT($E$2*(D360-E359)*1000)/1000</f>
        <v>21.996</v>
      </c>
    </row>
    <row r="361" customFormat="false" ht="15" hidden="false" customHeight="true" outlineLevel="0" collapsed="false">
      <c r="A361" s="0" t="n">
        <f aca="false">A360</f>
        <v>22</v>
      </c>
      <c r="B361" s="0" t="n">
        <f aca="false">B359</f>
        <v>19</v>
      </c>
      <c r="C361" s="0" t="n">
        <f aca="true">OFFSET(A361:B361,0,$C$2,1,1)</f>
        <v>22</v>
      </c>
      <c r="D361" s="0" t="n">
        <f aca="false">D360+INT($D$2*(C361-D360)*1000)/1000</f>
        <v>21.999</v>
      </c>
      <c r="E361" s="0" t="n">
        <f aca="false">E360+INT($E$2*(D361-E360)*1000)/1000</f>
        <v>21.996</v>
      </c>
    </row>
    <row r="362" customFormat="false" ht="15" hidden="false" customHeight="true" outlineLevel="0" collapsed="false">
      <c r="A362" s="0" t="n">
        <f aca="false">A361</f>
        <v>22</v>
      </c>
      <c r="B362" s="0" t="n">
        <f aca="false">B360</f>
        <v>25</v>
      </c>
      <c r="C362" s="0" t="n">
        <f aca="true">OFFSET(A362:B362,0,$C$2,1,1)</f>
        <v>22</v>
      </c>
      <c r="D362" s="0" t="n">
        <f aca="false">D361+INT($D$2*(C362-D361)*1000)/1000</f>
        <v>21.999</v>
      </c>
      <c r="E362" s="0" t="n">
        <f aca="false">E361+INT($E$2*(D362-E361)*1000)/1000</f>
        <v>21.996</v>
      </c>
    </row>
    <row r="363" customFormat="false" ht="15" hidden="false" customHeight="true" outlineLevel="0" collapsed="false">
      <c r="A363" s="0" t="n">
        <f aca="false">A362</f>
        <v>22</v>
      </c>
      <c r="B363" s="0" t="n">
        <f aca="false">B361</f>
        <v>19</v>
      </c>
      <c r="C363" s="0" t="n">
        <f aca="true">OFFSET(A363:B363,0,$C$2,1,1)</f>
        <v>22</v>
      </c>
      <c r="D363" s="0" t="n">
        <f aca="false">D362+INT($D$2*(C363-D362)*1000)/1000</f>
        <v>21.999</v>
      </c>
      <c r="E363" s="0" t="n">
        <f aca="false">E362+INT($E$2*(D363-E362)*1000)/1000</f>
        <v>21.996</v>
      </c>
    </row>
    <row r="364" customFormat="false" ht="15" hidden="false" customHeight="true" outlineLevel="0" collapsed="false">
      <c r="A364" s="0" t="n">
        <f aca="false">A363</f>
        <v>22</v>
      </c>
      <c r="B364" s="0" t="n">
        <f aca="false">B362</f>
        <v>25</v>
      </c>
      <c r="C364" s="0" t="n">
        <f aca="true">OFFSET(A364:B364,0,$C$2,1,1)</f>
        <v>22</v>
      </c>
      <c r="D364" s="0" t="n">
        <f aca="false">D363+INT($D$2*(C364-D363)*1000)/1000</f>
        <v>21.999</v>
      </c>
      <c r="E364" s="0" t="n">
        <f aca="false">E363+INT($E$2*(D364-E363)*1000)/1000</f>
        <v>21.996</v>
      </c>
    </row>
    <row r="365" customFormat="false" ht="15" hidden="false" customHeight="true" outlineLevel="0" collapsed="false">
      <c r="A365" s="0" t="n">
        <f aca="false">A364</f>
        <v>22</v>
      </c>
      <c r="B365" s="0" t="n">
        <f aca="false">B363</f>
        <v>19</v>
      </c>
      <c r="C365" s="0" t="n">
        <f aca="true">OFFSET(A365:B365,0,$C$2,1,1)</f>
        <v>22</v>
      </c>
      <c r="D365" s="0" t="n">
        <f aca="false">D364+INT($D$2*(C365-D364)*1000)/1000</f>
        <v>21.999</v>
      </c>
      <c r="E365" s="0" t="n">
        <f aca="false">E364+INT($E$2*(D365-E364)*1000)/1000</f>
        <v>21.996</v>
      </c>
    </row>
    <row r="366" customFormat="false" ht="15" hidden="false" customHeight="true" outlineLevel="0" collapsed="false">
      <c r="A366" s="0" t="n">
        <f aca="false">A365</f>
        <v>22</v>
      </c>
      <c r="B366" s="0" t="n">
        <f aca="false">B364</f>
        <v>25</v>
      </c>
      <c r="C366" s="0" t="n">
        <f aca="true">OFFSET(A366:B366,0,$C$2,1,1)</f>
        <v>22</v>
      </c>
      <c r="D366" s="0" t="n">
        <f aca="false">D365+INT($D$2*(C366-D365)*1000)/1000</f>
        <v>21.999</v>
      </c>
      <c r="E366" s="0" t="n">
        <f aca="false">E365+INT($E$2*(D366-E365)*1000)/1000</f>
        <v>21.996</v>
      </c>
    </row>
    <row r="367" customFormat="false" ht="15" hidden="false" customHeight="true" outlineLevel="0" collapsed="false">
      <c r="A367" s="0" t="n">
        <f aca="false">A366</f>
        <v>22</v>
      </c>
      <c r="B367" s="0" t="n">
        <f aca="false">B365</f>
        <v>19</v>
      </c>
      <c r="C367" s="0" t="n">
        <f aca="true">OFFSET(A367:B367,0,$C$2,1,1)</f>
        <v>22</v>
      </c>
      <c r="D367" s="0" t="n">
        <f aca="false">D366+INT($D$2*(C367-D366)*1000)/1000</f>
        <v>21.999</v>
      </c>
      <c r="E367" s="0" t="n">
        <f aca="false">E366+INT($E$2*(D367-E366)*1000)/1000</f>
        <v>21.996</v>
      </c>
    </row>
    <row r="368" customFormat="false" ht="15" hidden="false" customHeight="true" outlineLevel="0" collapsed="false">
      <c r="A368" s="0" t="n">
        <f aca="false">A367</f>
        <v>22</v>
      </c>
      <c r="B368" s="0" t="n">
        <f aca="false">B366</f>
        <v>25</v>
      </c>
      <c r="C368" s="0" t="n">
        <f aca="true">OFFSET(A368:B368,0,$C$2,1,1)</f>
        <v>22</v>
      </c>
      <c r="D368" s="0" t="n">
        <f aca="false">D367+INT($D$2*(C368-D367)*1000)/1000</f>
        <v>21.999</v>
      </c>
      <c r="E368" s="0" t="n">
        <f aca="false">E367+INT($E$2*(D368-E367)*1000)/1000</f>
        <v>21.996</v>
      </c>
    </row>
    <row r="369" customFormat="false" ht="15" hidden="false" customHeight="true" outlineLevel="0" collapsed="false">
      <c r="A369" s="0" t="n">
        <f aca="false">A368</f>
        <v>22</v>
      </c>
      <c r="B369" s="0" t="n">
        <f aca="false">B367</f>
        <v>19</v>
      </c>
      <c r="C369" s="0" t="n">
        <f aca="true">OFFSET(A369:B369,0,$C$2,1,1)</f>
        <v>22</v>
      </c>
      <c r="D369" s="0" t="n">
        <f aca="false">D368+INT($D$2*(C369-D368)*1000)/1000</f>
        <v>21.999</v>
      </c>
      <c r="E369" s="0" t="n">
        <f aca="false">E368+INT($E$2*(D369-E368)*1000)/1000</f>
        <v>21.996</v>
      </c>
    </row>
    <row r="370" customFormat="false" ht="15" hidden="false" customHeight="true" outlineLevel="0" collapsed="false">
      <c r="A370" s="0" t="n">
        <f aca="false">A369</f>
        <v>22</v>
      </c>
      <c r="B370" s="0" t="n">
        <f aca="false">B368</f>
        <v>25</v>
      </c>
      <c r="C370" s="0" t="n">
        <f aca="true">OFFSET(A370:B370,0,$C$2,1,1)</f>
        <v>22</v>
      </c>
      <c r="D370" s="0" t="n">
        <f aca="false">D369+INT($D$2*(C370-D369)*1000)/1000</f>
        <v>21.999</v>
      </c>
      <c r="E370" s="0" t="n">
        <f aca="false">E369+INT($E$2*(D370-E369)*1000)/1000</f>
        <v>21.996</v>
      </c>
    </row>
    <row r="371" customFormat="false" ht="15" hidden="false" customHeight="true" outlineLevel="0" collapsed="false">
      <c r="A371" s="0" t="n">
        <f aca="false">A370</f>
        <v>22</v>
      </c>
      <c r="B371" s="0" t="n">
        <f aca="false">B369</f>
        <v>19</v>
      </c>
      <c r="C371" s="0" t="n">
        <f aca="true">OFFSET(A371:B371,0,$C$2,1,1)</f>
        <v>22</v>
      </c>
      <c r="D371" s="0" t="n">
        <f aca="false">D370+INT($D$2*(C371-D370)*1000)/1000</f>
        <v>21.999</v>
      </c>
      <c r="E371" s="0" t="n">
        <f aca="false">E370+INT($E$2*(D371-E370)*1000)/1000</f>
        <v>21.996</v>
      </c>
    </row>
    <row r="372" customFormat="false" ht="15" hidden="false" customHeight="true" outlineLevel="0" collapsed="false">
      <c r="A372" s="0" t="n">
        <f aca="false">A371</f>
        <v>22</v>
      </c>
      <c r="B372" s="0" t="n">
        <f aca="false">B370</f>
        <v>25</v>
      </c>
      <c r="C372" s="0" t="n">
        <f aca="true">OFFSET(A372:B372,0,$C$2,1,1)</f>
        <v>22</v>
      </c>
      <c r="D372" s="0" t="n">
        <f aca="false">D371+INT($D$2*(C372-D371)*1000)/1000</f>
        <v>21.999</v>
      </c>
      <c r="E372" s="0" t="n">
        <f aca="false">E371+INT($E$2*(D372-E371)*1000)/1000</f>
        <v>21.996</v>
      </c>
    </row>
    <row r="373" customFormat="false" ht="15" hidden="false" customHeight="true" outlineLevel="0" collapsed="false">
      <c r="A373" s="0" t="n">
        <f aca="false">A372</f>
        <v>22</v>
      </c>
      <c r="B373" s="0" t="n">
        <f aca="false">B371</f>
        <v>19</v>
      </c>
      <c r="C373" s="0" t="n">
        <f aca="true">OFFSET(A373:B373,0,$C$2,1,1)</f>
        <v>22</v>
      </c>
      <c r="D373" s="0" t="n">
        <f aca="false">D372+INT($D$2*(C373-D372)*1000)/1000</f>
        <v>21.999</v>
      </c>
      <c r="E373" s="0" t="n">
        <f aca="false">E372+INT($E$2*(D373-E372)*1000)/1000</f>
        <v>21.996</v>
      </c>
    </row>
    <row r="374" customFormat="false" ht="15" hidden="false" customHeight="true" outlineLevel="0" collapsed="false">
      <c r="A374" s="0" t="n">
        <f aca="false">A373</f>
        <v>22</v>
      </c>
      <c r="B374" s="0" t="n">
        <f aca="false">B372</f>
        <v>25</v>
      </c>
      <c r="C374" s="0" t="n">
        <f aca="true">OFFSET(A374:B374,0,$C$2,1,1)</f>
        <v>22</v>
      </c>
      <c r="D374" s="0" t="n">
        <f aca="false">D373+INT($D$2*(C374-D373)*1000)/1000</f>
        <v>21.999</v>
      </c>
      <c r="E374" s="0" t="n">
        <f aca="false">E373+INT($E$2*(D374-E373)*1000)/1000</f>
        <v>21.996</v>
      </c>
    </row>
    <row r="375" customFormat="false" ht="15" hidden="false" customHeight="true" outlineLevel="0" collapsed="false">
      <c r="A375" s="0" t="n">
        <f aca="false">A374</f>
        <v>22</v>
      </c>
      <c r="B375" s="0" t="n">
        <f aca="false">B373</f>
        <v>19</v>
      </c>
      <c r="C375" s="0" t="n">
        <f aca="true">OFFSET(A375:B375,0,$C$2,1,1)</f>
        <v>22</v>
      </c>
      <c r="D375" s="0" t="n">
        <f aca="false">D374+INT($D$2*(C375-D374)*1000)/1000</f>
        <v>21.999</v>
      </c>
      <c r="E375" s="0" t="n">
        <f aca="false">E374+INT($E$2*(D375-E374)*1000)/1000</f>
        <v>21.996</v>
      </c>
    </row>
    <row r="376" customFormat="false" ht="15" hidden="false" customHeight="true" outlineLevel="0" collapsed="false">
      <c r="A376" s="0" t="n">
        <f aca="false">A375</f>
        <v>22</v>
      </c>
      <c r="B376" s="0" t="n">
        <f aca="false">B374</f>
        <v>25</v>
      </c>
      <c r="C376" s="0" t="n">
        <f aca="true">OFFSET(A376:B376,0,$C$2,1,1)</f>
        <v>22</v>
      </c>
      <c r="D376" s="0" t="n">
        <f aca="false">D375+INT($D$2*(C376-D375)*1000)/1000</f>
        <v>21.999</v>
      </c>
      <c r="E376" s="0" t="n">
        <f aca="false">E375+INT($E$2*(D376-E375)*1000)/1000</f>
        <v>21.996</v>
      </c>
    </row>
    <row r="377" customFormat="false" ht="15" hidden="false" customHeight="true" outlineLevel="0" collapsed="false">
      <c r="A377" s="0" t="n">
        <f aca="false">A376</f>
        <v>22</v>
      </c>
      <c r="B377" s="0" t="n">
        <f aca="false">B375</f>
        <v>19</v>
      </c>
      <c r="C377" s="0" t="n">
        <f aca="true">OFFSET(A377:B377,0,$C$2,1,1)</f>
        <v>22</v>
      </c>
      <c r="D377" s="0" t="n">
        <f aca="false">D376+INT($D$2*(C377-D376)*1000)/1000</f>
        <v>21.999</v>
      </c>
      <c r="E377" s="0" t="n">
        <f aca="false">E376+INT($E$2*(D377-E376)*1000)/1000</f>
        <v>21.996</v>
      </c>
    </row>
    <row r="378" customFormat="false" ht="15" hidden="false" customHeight="true" outlineLevel="0" collapsed="false">
      <c r="A378" s="0" t="n">
        <f aca="false">A377</f>
        <v>22</v>
      </c>
      <c r="B378" s="0" t="n">
        <f aca="false">B376</f>
        <v>25</v>
      </c>
      <c r="C378" s="0" t="n">
        <f aca="true">OFFSET(A378:B378,0,$C$2,1,1)</f>
        <v>22</v>
      </c>
      <c r="D378" s="0" t="n">
        <f aca="false">D377+INT($D$2*(C378-D377)*1000)/1000</f>
        <v>21.999</v>
      </c>
      <c r="E378" s="0" t="n">
        <f aca="false">E377+INT($E$2*(D378-E377)*1000)/1000</f>
        <v>21.996</v>
      </c>
    </row>
    <row r="379" customFormat="false" ht="15" hidden="false" customHeight="true" outlineLevel="0" collapsed="false">
      <c r="A379" s="0" t="n">
        <f aca="false">A378</f>
        <v>22</v>
      </c>
      <c r="B379" s="0" t="n">
        <f aca="false">B377</f>
        <v>19</v>
      </c>
      <c r="C379" s="0" t="n">
        <f aca="true">OFFSET(A379:B379,0,$C$2,1,1)</f>
        <v>22</v>
      </c>
      <c r="D379" s="0" t="n">
        <f aca="false">D378+INT($D$2*(C379-D378)*1000)/1000</f>
        <v>21.999</v>
      </c>
      <c r="E379" s="0" t="n">
        <f aca="false">E378+INT($E$2*(D379-E378)*1000)/1000</f>
        <v>21.996</v>
      </c>
    </row>
    <row r="380" customFormat="false" ht="15" hidden="false" customHeight="true" outlineLevel="0" collapsed="false">
      <c r="A380" s="0" t="n">
        <f aca="false">A379</f>
        <v>22</v>
      </c>
      <c r="B380" s="0" t="n">
        <f aca="false">B378</f>
        <v>25</v>
      </c>
      <c r="C380" s="0" t="n">
        <f aca="true">OFFSET(A380:B380,0,$C$2,1,1)</f>
        <v>22</v>
      </c>
      <c r="D380" s="0" t="n">
        <f aca="false">D379+INT($D$2*(C380-D379)*1000)/1000</f>
        <v>21.999</v>
      </c>
      <c r="E380" s="0" t="n">
        <f aca="false">E379+INT($E$2*(D380-E379)*1000)/1000</f>
        <v>21.996</v>
      </c>
    </row>
    <row r="381" customFormat="false" ht="15" hidden="false" customHeight="true" outlineLevel="0" collapsed="false">
      <c r="A381" s="0" t="n">
        <f aca="false">A380</f>
        <v>22</v>
      </c>
      <c r="B381" s="0" t="n">
        <f aca="false">B379</f>
        <v>19</v>
      </c>
      <c r="C381" s="0" t="n">
        <f aca="true">OFFSET(A381:B381,0,$C$2,1,1)</f>
        <v>22</v>
      </c>
      <c r="D381" s="0" t="n">
        <f aca="false">D380+INT($D$2*(C381-D380)*1000)/1000</f>
        <v>21.999</v>
      </c>
      <c r="E381" s="0" t="n">
        <f aca="false">E380+INT($E$2*(D381-E380)*1000)/1000</f>
        <v>21.996</v>
      </c>
    </row>
    <row r="382" customFormat="false" ht="15" hidden="false" customHeight="true" outlineLevel="0" collapsed="false">
      <c r="A382" s="0" t="n">
        <f aca="false">A381</f>
        <v>22</v>
      </c>
      <c r="B382" s="0" t="n">
        <f aca="false">B380</f>
        <v>25</v>
      </c>
      <c r="C382" s="0" t="n">
        <f aca="true">OFFSET(A382:B382,0,$C$2,1,1)</f>
        <v>22</v>
      </c>
      <c r="D382" s="0" t="n">
        <f aca="false">D381+INT($D$2*(C382-D381)*1000)/1000</f>
        <v>21.999</v>
      </c>
      <c r="E382" s="0" t="n">
        <f aca="false">E381+INT($E$2*(D382-E381)*1000)/1000</f>
        <v>21.996</v>
      </c>
    </row>
    <row r="383" customFormat="false" ht="15" hidden="false" customHeight="true" outlineLevel="0" collapsed="false">
      <c r="A383" s="0" t="n">
        <f aca="false">A382</f>
        <v>22</v>
      </c>
      <c r="B383" s="0" t="n">
        <f aca="false">B381</f>
        <v>19</v>
      </c>
      <c r="C383" s="0" t="n">
        <f aca="true">OFFSET(A383:B383,0,$C$2,1,1)</f>
        <v>22</v>
      </c>
      <c r="D383" s="0" t="n">
        <f aca="false">D382+INT($D$2*(C383-D382)*1000)/1000</f>
        <v>21.999</v>
      </c>
      <c r="E383" s="0" t="n">
        <f aca="false">E382+INT($E$2*(D383-E382)*1000)/1000</f>
        <v>21.996</v>
      </c>
    </row>
    <row r="384" customFormat="false" ht="15" hidden="false" customHeight="true" outlineLevel="0" collapsed="false">
      <c r="A384" s="0" t="n">
        <f aca="false">A383</f>
        <v>22</v>
      </c>
      <c r="B384" s="0" t="n">
        <f aca="false">B382</f>
        <v>25</v>
      </c>
      <c r="C384" s="0" t="n">
        <f aca="true">OFFSET(A384:B384,0,$C$2,1,1)</f>
        <v>22</v>
      </c>
      <c r="D384" s="0" t="n">
        <f aca="false">D383+INT($D$2*(C384-D383)*1000)/1000</f>
        <v>21.999</v>
      </c>
      <c r="E384" s="0" t="n">
        <f aca="false">E383+INT($E$2*(D384-E383)*1000)/1000</f>
        <v>21.996</v>
      </c>
    </row>
    <row r="385" customFormat="false" ht="15" hidden="false" customHeight="true" outlineLevel="0" collapsed="false">
      <c r="A385" s="0" t="n">
        <f aca="false">A384</f>
        <v>22</v>
      </c>
      <c r="B385" s="0" t="n">
        <f aca="false">B383</f>
        <v>19</v>
      </c>
      <c r="C385" s="0" t="n">
        <f aca="true">OFFSET(A385:B385,0,$C$2,1,1)</f>
        <v>22</v>
      </c>
      <c r="D385" s="0" t="n">
        <f aca="false">D384+INT($D$2*(C385-D384)*1000)/1000</f>
        <v>21.999</v>
      </c>
      <c r="E385" s="0" t="n">
        <f aca="false">E384+INT($E$2*(D385-E384)*1000)/1000</f>
        <v>21.996</v>
      </c>
    </row>
    <row r="386" customFormat="false" ht="15" hidden="false" customHeight="true" outlineLevel="0" collapsed="false">
      <c r="A386" s="0" t="n">
        <f aca="false">A385</f>
        <v>22</v>
      </c>
      <c r="B386" s="0" t="n">
        <f aca="false">B384</f>
        <v>25</v>
      </c>
      <c r="C386" s="0" t="n">
        <f aca="true">OFFSET(A386:B386,0,$C$2,1,1)</f>
        <v>22</v>
      </c>
      <c r="D386" s="0" t="n">
        <f aca="false">D385+INT($D$2*(C386-D385)*1000)/1000</f>
        <v>21.999</v>
      </c>
      <c r="E386" s="0" t="n">
        <f aca="false">E385+INT($E$2*(D386-E385)*1000)/1000</f>
        <v>21.996</v>
      </c>
    </row>
    <row r="387" customFormat="false" ht="15" hidden="false" customHeight="true" outlineLevel="0" collapsed="false">
      <c r="A387" s="0" t="n">
        <f aca="false">A386</f>
        <v>22</v>
      </c>
      <c r="B387" s="0" t="n">
        <f aca="false">B385</f>
        <v>19</v>
      </c>
      <c r="C387" s="0" t="n">
        <f aca="true">OFFSET(A387:B387,0,$C$2,1,1)</f>
        <v>22</v>
      </c>
      <c r="D387" s="0" t="n">
        <f aca="false">D386+INT($D$2*(C387-D386)*1000)/1000</f>
        <v>21.999</v>
      </c>
      <c r="E387" s="0" t="n">
        <f aca="false">E386+INT($E$2*(D387-E386)*1000)/1000</f>
        <v>21.996</v>
      </c>
    </row>
    <row r="388" customFormat="false" ht="15" hidden="false" customHeight="true" outlineLevel="0" collapsed="false">
      <c r="A388" s="0" t="n">
        <f aca="false">A387</f>
        <v>22</v>
      </c>
      <c r="B388" s="0" t="n">
        <f aca="false">B386</f>
        <v>25</v>
      </c>
      <c r="C388" s="0" t="n">
        <f aca="true">OFFSET(A388:B388,0,$C$2,1,1)</f>
        <v>22</v>
      </c>
      <c r="D388" s="0" t="n">
        <f aca="false">D387+INT($D$2*(C388-D387)*1000)/1000</f>
        <v>21.999</v>
      </c>
      <c r="E388" s="0" t="n">
        <f aca="false">E387+INT($E$2*(D388-E387)*1000)/1000</f>
        <v>21.996</v>
      </c>
    </row>
    <row r="389" customFormat="false" ht="15" hidden="false" customHeight="true" outlineLevel="0" collapsed="false">
      <c r="A389" s="0" t="n">
        <f aca="false">A388</f>
        <v>22</v>
      </c>
      <c r="B389" s="0" t="n">
        <f aca="false">B387</f>
        <v>19</v>
      </c>
      <c r="C389" s="0" t="n">
        <f aca="true">OFFSET(A389:B389,0,$C$2,1,1)</f>
        <v>22</v>
      </c>
      <c r="D389" s="0" t="n">
        <f aca="false">D388+INT($D$2*(C389-D388)*1000)/1000</f>
        <v>21.999</v>
      </c>
      <c r="E389" s="0" t="n">
        <f aca="false">E388+INT($E$2*(D389-E388)*1000)/1000</f>
        <v>21.996</v>
      </c>
    </row>
    <row r="390" customFormat="false" ht="15" hidden="false" customHeight="true" outlineLevel="0" collapsed="false">
      <c r="A390" s="0" t="n">
        <f aca="false">A389</f>
        <v>22</v>
      </c>
      <c r="B390" s="0" t="n">
        <f aca="false">B388</f>
        <v>25</v>
      </c>
      <c r="C390" s="0" t="n">
        <f aca="true">OFFSET(A390:B390,0,$C$2,1,1)</f>
        <v>22</v>
      </c>
      <c r="D390" s="0" t="n">
        <f aca="false">D389+INT($D$2*(C390-D389)*1000)/1000</f>
        <v>21.999</v>
      </c>
      <c r="E390" s="0" t="n">
        <f aca="false">E389+INT($E$2*(D390-E389)*1000)/1000</f>
        <v>21.996</v>
      </c>
    </row>
    <row r="391" customFormat="false" ht="15" hidden="false" customHeight="true" outlineLevel="0" collapsed="false">
      <c r="A391" s="0" t="n">
        <f aca="false">A390</f>
        <v>22</v>
      </c>
      <c r="B391" s="0" t="n">
        <f aca="false">B389</f>
        <v>19</v>
      </c>
      <c r="C391" s="0" t="n">
        <f aca="true">OFFSET(A391:B391,0,$C$2,1,1)</f>
        <v>22</v>
      </c>
      <c r="D391" s="0" t="n">
        <f aca="false">D390+INT($D$2*(C391-D390)*1000)/1000</f>
        <v>21.999</v>
      </c>
      <c r="E391" s="0" t="n">
        <f aca="false">E390+INT($E$2*(D391-E390)*1000)/1000</f>
        <v>21.996</v>
      </c>
    </row>
    <row r="392" customFormat="false" ht="15" hidden="false" customHeight="true" outlineLevel="0" collapsed="false">
      <c r="A392" s="0" t="n">
        <f aca="false">A391</f>
        <v>22</v>
      </c>
      <c r="B392" s="0" t="n">
        <f aca="false">B390</f>
        <v>25</v>
      </c>
      <c r="C392" s="0" t="n">
        <f aca="true">OFFSET(A392:B392,0,$C$2,1,1)</f>
        <v>22</v>
      </c>
      <c r="D392" s="0" t="n">
        <f aca="false">D391+INT($D$2*(C392-D391)*1000)/1000</f>
        <v>21.999</v>
      </c>
      <c r="E392" s="0" t="n">
        <f aca="false">E391+INT($E$2*(D392-E391)*1000)/1000</f>
        <v>21.996</v>
      </c>
    </row>
    <row r="393" customFormat="false" ht="15" hidden="false" customHeight="true" outlineLevel="0" collapsed="false">
      <c r="A393" s="0" t="n">
        <f aca="false">A392</f>
        <v>22</v>
      </c>
      <c r="B393" s="0" t="n">
        <f aca="false">B391</f>
        <v>19</v>
      </c>
      <c r="C393" s="0" t="n">
        <f aca="true">OFFSET(A393:B393,0,$C$2,1,1)</f>
        <v>22</v>
      </c>
      <c r="D393" s="0" t="n">
        <f aca="false">D392+INT($D$2*(C393-D392)*1000)/1000</f>
        <v>21.999</v>
      </c>
      <c r="E393" s="0" t="n">
        <f aca="false">E392+INT($E$2*(D393-E392)*1000)/1000</f>
        <v>21.996</v>
      </c>
    </row>
    <row r="394" customFormat="false" ht="15" hidden="false" customHeight="true" outlineLevel="0" collapsed="false">
      <c r="A394" s="0" t="n">
        <f aca="false">A393</f>
        <v>22</v>
      </c>
      <c r="B394" s="0" t="n">
        <f aca="false">B392</f>
        <v>25</v>
      </c>
      <c r="C394" s="0" t="n">
        <f aca="true">OFFSET(A394:B394,0,$C$2,1,1)</f>
        <v>22</v>
      </c>
      <c r="D394" s="0" t="n">
        <f aca="false">D393+INT($D$2*(C394-D393)*1000)/1000</f>
        <v>21.999</v>
      </c>
      <c r="E394" s="0" t="n">
        <f aca="false">E393+INT($E$2*(D394-E393)*1000)/1000</f>
        <v>21.996</v>
      </c>
    </row>
    <row r="395" customFormat="false" ht="15" hidden="false" customHeight="true" outlineLevel="0" collapsed="false">
      <c r="A395" s="0" t="n">
        <f aca="false">A394</f>
        <v>22</v>
      </c>
      <c r="B395" s="0" t="n">
        <f aca="false">B393</f>
        <v>19</v>
      </c>
      <c r="C395" s="0" t="n">
        <f aca="true">OFFSET(A395:B395,0,$C$2,1,1)</f>
        <v>22</v>
      </c>
      <c r="D395" s="0" t="n">
        <f aca="false">D394+INT($D$2*(C395-D394)*1000)/1000</f>
        <v>21.999</v>
      </c>
      <c r="E395" s="0" t="n">
        <f aca="false">E394+INT($E$2*(D395-E394)*1000)/1000</f>
        <v>21.996</v>
      </c>
    </row>
    <row r="396" customFormat="false" ht="15" hidden="false" customHeight="true" outlineLevel="0" collapsed="false">
      <c r="A396" s="0" t="n">
        <f aca="false">A395</f>
        <v>22</v>
      </c>
      <c r="B396" s="0" t="n">
        <f aca="false">B394</f>
        <v>25</v>
      </c>
      <c r="C396" s="0" t="n">
        <f aca="true">OFFSET(A396:B396,0,$C$2,1,1)</f>
        <v>22</v>
      </c>
      <c r="D396" s="0" t="n">
        <f aca="false">D395+INT($D$2*(C396-D395)*1000)/1000</f>
        <v>21.999</v>
      </c>
      <c r="E396" s="0" t="n">
        <f aca="false">E395+INT($E$2*(D396-E395)*1000)/1000</f>
        <v>21.996</v>
      </c>
    </row>
    <row r="397" customFormat="false" ht="15" hidden="false" customHeight="true" outlineLevel="0" collapsed="false">
      <c r="A397" s="0" t="n">
        <f aca="false">A396</f>
        <v>22</v>
      </c>
      <c r="B397" s="0" t="n">
        <f aca="false">B395</f>
        <v>19</v>
      </c>
      <c r="C397" s="0" t="n">
        <f aca="true">OFFSET(A397:B397,0,$C$2,1,1)</f>
        <v>22</v>
      </c>
      <c r="D397" s="0" t="n">
        <f aca="false">D396+INT($D$2*(C397-D396)*1000)/1000</f>
        <v>21.999</v>
      </c>
      <c r="E397" s="0" t="n">
        <f aca="false">E396+INT($E$2*(D397-E396)*1000)/1000</f>
        <v>21.996</v>
      </c>
    </row>
    <row r="398" customFormat="false" ht="15" hidden="false" customHeight="true" outlineLevel="0" collapsed="false">
      <c r="A398" s="0" t="n">
        <f aca="false">A397</f>
        <v>22</v>
      </c>
      <c r="B398" s="0" t="n">
        <f aca="false">B396</f>
        <v>25</v>
      </c>
      <c r="C398" s="0" t="n">
        <f aca="true">OFFSET(A398:B398,0,$C$2,1,1)</f>
        <v>22</v>
      </c>
      <c r="D398" s="0" t="n">
        <f aca="false">D397+INT($D$2*(C398-D397)*1000)/1000</f>
        <v>21.999</v>
      </c>
      <c r="E398" s="0" t="n">
        <f aca="false">E397+INT($E$2*(D398-E397)*1000)/1000</f>
        <v>21.996</v>
      </c>
    </row>
    <row r="399" customFormat="false" ht="15" hidden="false" customHeight="true" outlineLevel="0" collapsed="false">
      <c r="A399" s="0" t="n">
        <f aca="false">A398</f>
        <v>22</v>
      </c>
      <c r="B399" s="0" t="n">
        <f aca="false">B397</f>
        <v>19</v>
      </c>
      <c r="C399" s="0" t="n">
        <f aca="true">OFFSET(A399:B399,0,$C$2,1,1)</f>
        <v>22</v>
      </c>
      <c r="D399" s="0" t="n">
        <f aca="false">D398+INT($D$2*(C399-D398)*1000)/1000</f>
        <v>21.999</v>
      </c>
      <c r="E399" s="0" t="n">
        <f aca="false">E398+INT($E$2*(D399-E398)*1000)/1000</f>
        <v>21.996</v>
      </c>
    </row>
    <row r="400" customFormat="false" ht="15" hidden="false" customHeight="true" outlineLevel="0" collapsed="false">
      <c r="A400" s="0" t="n">
        <f aca="false">A399</f>
        <v>22</v>
      </c>
      <c r="B400" s="0" t="n">
        <f aca="false">B398</f>
        <v>25</v>
      </c>
      <c r="C400" s="0" t="n">
        <f aca="true">OFFSET(A400:B400,0,$C$2,1,1)</f>
        <v>22</v>
      </c>
      <c r="D400" s="0" t="n">
        <f aca="false">D399+INT($D$2*(C400-D399)*1000)/1000</f>
        <v>21.999</v>
      </c>
      <c r="E400" s="0" t="n">
        <f aca="false">E399+INT($E$2*(D400-E399)*1000)/1000</f>
        <v>21.996</v>
      </c>
    </row>
    <row r="401" customFormat="false" ht="15" hidden="false" customHeight="true" outlineLevel="0" collapsed="false">
      <c r="A401" s="0" t="n">
        <f aca="false">A400</f>
        <v>22</v>
      </c>
      <c r="B401" s="0" t="n">
        <f aca="false">B399</f>
        <v>19</v>
      </c>
      <c r="C401" s="0" t="n">
        <f aca="true">OFFSET(A401:B401,0,$C$2,1,1)</f>
        <v>22</v>
      </c>
      <c r="D401" s="0" t="n">
        <f aca="false">D400+INT($D$2*(C401-D400)*1000)/1000</f>
        <v>21.999</v>
      </c>
      <c r="E401" s="0" t="n">
        <f aca="false">E400+INT($E$2*(D401-E400)*1000)/1000</f>
        <v>21.996</v>
      </c>
    </row>
    <row r="402" customFormat="false" ht="15" hidden="false" customHeight="true" outlineLevel="0" collapsed="false">
      <c r="A402" s="0" t="n">
        <f aca="false">A401</f>
        <v>22</v>
      </c>
      <c r="B402" s="0" t="n">
        <f aca="false">B400</f>
        <v>25</v>
      </c>
      <c r="C402" s="0" t="n">
        <f aca="true">OFFSET(A402:B402,0,$C$2,1,1)</f>
        <v>22</v>
      </c>
      <c r="D402" s="0" t="n">
        <f aca="false">D401+INT($D$2*(C402-D401)*1000)/1000</f>
        <v>21.999</v>
      </c>
      <c r="E402" s="0" t="n">
        <f aca="false">E401+INT($E$2*(D402-E401)*1000)/1000</f>
        <v>21.996</v>
      </c>
    </row>
    <row r="403" customFormat="false" ht="15" hidden="false" customHeight="true" outlineLevel="0" collapsed="false">
      <c r="A403" s="0" t="n">
        <f aca="false">A402</f>
        <v>22</v>
      </c>
      <c r="B403" s="0" t="n">
        <f aca="false">B401</f>
        <v>19</v>
      </c>
      <c r="C403" s="0" t="n">
        <f aca="true">OFFSET(A403:B403,0,$C$2,1,1)</f>
        <v>22</v>
      </c>
      <c r="D403" s="0" t="n">
        <f aca="false">D402+INT($D$2*(C403-D402)*1000)/1000</f>
        <v>21.999</v>
      </c>
      <c r="E403" s="0" t="n">
        <f aca="false">E402+INT($E$2*(D403-E402)*1000)/1000</f>
        <v>21.996</v>
      </c>
    </row>
    <row r="404" customFormat="false" ht="15" hidden="false" customHeight="true" outlineLevel="0" collapsed="false">
      <c r="A404" s="0" t="n">
        <f aca="false">A403</f>
        <v>22</v>
      </c>
      <c r="B404" s="0" t="n">
        <f aca="false">B402</f>
        <v>25</v>
      </c>
      <c r="C404" s="0" t="n">
        <f aca="true">OFFSET(A404:B404,0,$C$2,1,1)</f>
        <v>22</v>
      </c>
      <c r="D404" s="0" t="n">
        <f aca="false">D403+INT($D$2*(C404-D403)*1000)/1000</f>
        <v>21.999</v>
      </c>
      <c r="E404" s="0" t="n">
        <f aca="false">E403+INT($E$2*(D404-E403)*1000)/1000</f>
        <v>21.996</v>
      </c>
    </row>
    <row r="405" customFormat="false" ht="15" hidden="false" customHeight="true" outlineLevel="0" collapsed="false">
      <c r="A405" s="0" t="n">
        <f aca="false">A404</f>
        <v>22</v>
      </c>
      <c r="B405" s="0" t="n">
        <f aca="false">B403</f>
        <v>19</v>
      </c>
      <c r="C405" s="0" t="n">
        <f aca="true">OFFSET(A405:B405,0,$C$2,1,1)</f>
        <v>22</v>
      </c>
      <c r="D405" s="0" t="n">
        <f aca="false">D404+INT($D$2*(C405-D404)*1000)/1000</f>
        <v>21.999</v>
      </c>
      <c r="E405" s="0" t="n">
        <f aca="false">E404+INT($E$2*(D405-E404)*1000)/1000</f>
        <v>21.996</v>
      </c>
    </row>
    <row r="406" customFormat="false" ht="15" hidden="false" customHeight="true" outlineLevel="0" collapsed="false">
      <c r="A406" s="0" t="n">
        <f aca="false">A405</f>
        <v>22</v>
      </c>
      <c r="B406" s="0" t="n">
        <f aca="false">B404</f>
        <v>25</v>
      </c>
      <c r="C406" s="0" t="n">
        <f aca="true">OFFSET(A406:B406,0,$C$2,1,1)</f>
        <v>22</v>
      </c>
      <c r="D406" s="0" t="n">
        <f aca="false">D405+INT($D$2*(C406-D405)*1000)/1000</f>
        <v>21.999</v>
      </c>
      <c r="E406" s="0" t="n">
        <f aca="false">E405+INT($E$2*(D406-E405)*1000)/1000</f>
        <v>21.996</v>
      </c>
    </row>
    <row r="407" customFormat="false" ht="15" hidden="false" customHeight="true" outlineLevel="0" collapsed="false">
      <c r="A407" s="0" t="n">
        <f aca="false">A406</f>
        <v>22</v>
      </c>
      <c r="B407" s="0" t="n">
        <f aca="false">B405</f>
        <v>19</v>
      </c>
      <c r="C407" s="0" t="n">
        <f aca="true">OFFSET(A407:B407,0,$C$2,1,1)</f>
        <v>22</v>
      </c>
      <c r="D407" s="0" t="n">
        <f aca="false">D406+INT($D$2*(C407-D406)*1000)/1000</f>
        <v>21.999</v>
      </c>
      <c r="E407" s="0" t="n">
        <f aca="false">E406+INT($E$2*(D407-E406)*1000)/1000</f>
        <v>21.996</v>
      </c>
    </row>
    <row r="408" customFormat="false" ht="15" hidden="false" customHeight="true" outlineLevel="0" collapsed="false">
      <c r="A408" s="0" t="n">
        <f aca="false">A407</f>
        <v>22</v>
      </c>
      <c r="B408" s="0" t="n">
        <f aca="false">B406</f>
        <v>25</v>
      </c>
      <c r="C408" s="0" t="n">
        <f aca="true">OFFSET(A408:B408,0,$C$2,1,1)</f>
        <v>22</v>
      </c>
      <c r="D408" s="0" t="n">
        <f aca="false">D407+INT($D$2*(C408-D407)*1000)/1000</f>
        <v>21.999</v>
      </c>
      <c r="E408" s="0" t="n">
        <f aca="false">E407+INT($E$2*(D408-E407)*1000)/1000</f>
        <v>21.996</v>
      </c>
    </row>
    <row r="409" customFormat="false" ht="15" hidden="false" customHeight="true" outlineLevel="0" collapsed="false">
      <c r="A409" s="0" t="n">
        <f aca="false">A408</f>
        <v>22</v>
      </c>
      <c r="B409" s="0" t="n">
        <f aca="false">B407</f>
        <v>19</v>
      </c>
      <c r="C409" s="0" t="n">
        <f aca="true">OFFSET(A409:B409,0,$C$2,1,1)</f>
        <v>22</v>
      </c>
      <c r="D409" s="0" t="n">
        <f aca="false">D408+INT($D$2*(C409-D408)*1000)/1000</f>
        <v>21.999</v>
      </c>
      <c r="E409" s="0" t="n">
        <f aca="false">E408+INT($E$2*(D409-E408)*1000)/1000</f>
        <v>21.996</v>
      </c>
    </row>
    <row r="410" customFormat="false" ht="15" hidden="false" customHeight="true" outlineLevel="0" collapsed="false">
      <c r="A410" s="0" t="n">
        <f aca="false">A409</f>
        <v>22</v>
      </c>
      <c r="B410" s="0" t="n">
        <f aca="false">B408</f>
        <v>25</v>
      </c>
      <c r="C410" s="0" t="n">
        <f aca="true">OFFSET(A410:B410,0,$C$2,1,1)</f>
        <v>22</v>
      </c>
      <c r="D410" s="0" t="n">
        <f aca="false">D409+INT($D$2*(C410-D409)*1000)/1000</f>
        <v>21.999</v>
      </c>
      <c r="E410" s="0" t="n">
        <f aca="false">E409+INT($E$2*(D410-E409)*1000)/1000</f>
        <v>21.996</v>
      </c>
    </row>
    <row r="411" customFormat="false" ht="15" hidden="false" customHeight="true" outlineLevel="0" collapsed="false">
      <c r="A411" s="0" t="n">
        <f aca="false">A410</f>
        <v>22</v>
      </c>
      <c r="B411" s="0" t="n">
        <f aca="false">B409</f>
        <v>19</v>
      </c>
      <c r="C411" s="0" t="n">
        <f aca="true">OFFSET(A411:B411,0,$C$2,1,1)</f>
        <v>22</v>
      </c>
      <c r="D411" s="0" t="n">
        <f aca="false">D410+INT($D$2*(C411-D410)*1000)/1000</f>
        <v>21.999</v>
      </c>
      <c r="E411" s="0" t="n">
        <f aca="false">E410+INT($E$2*(D411-E410)*1000)/1000</f>
        <v>21.996</v>
      </c>
    </row>
    <row r="412" customFormat="false" ht="15" hidden="false" customHeight="true" outlineLevel="0" collapsed="false">
      <c r="A412" s="0" t="n">
        <f aca="false">A411</f>
        <v>22</v>
      </c>
      <c r="B412" s="0" t="n">
        <f aca="false">B410</f>
        <v>25</v>
      </c>
      <c r="C412" s="0" t="n">
        <f aca="true">OFFSET(A412:B412,0,$C$2,1,1)</f>
        <v>22</v>
      </c>
      <c r="D412" s="0" t="n">
        <f aca="false">D411+INT($D$2*(C412-D411)*1000)/1000</f>
        <v>21.999</v>
      </c>
      <c r="E412" s="0" t="n">
        <f aca="false">E411+INT($E$2*(D412-E411)*1000)/1000</f>
        <v>21.996</v>
      </c>
    </row>
    <row r="413" customFormat="false" ht="15" hidden="false" customHeight="true" outlineLevel="0" collapsed="false">
      <c r="A413" s="0" t="n">
        <f aca="false">A412</f>
        <v>22</v>
      </c>
      <c r="B413" s="0" t="n">
        <f aca="false">B411</f>
        <v>19</v>
      </c>
      <c r="C413" s="0" t="n">
        <f aca="true">OFFSET(A413:B413,0,$C$2,1,1)</f>
        <v>22</v>
      </c>
      <c r="D413" s="0" t="n">
        <f aca="false">D412+INT($D$2*(C413-D412)*1000)/1000</f>
        <v>21.999</v>
      </c>
      <c r="E413" s="0" t="n">
        <f aca="false">E412+INT($E$2*(D413-E412)*1000)/1000</f>
        <v>21.996</v>
      </c>
    </row>
    <row r="414" customFormat="false" ht="15" hidden="false" customHeight="true" outlineLevel="0" collapsed="false">
      <c r="A414" s="0" t="n">
        <f aca="false">A413</f>
        <v>22</v>
      </c>
      <c r="B414" s="0" t="n">
        <f aca="false">B412</f>
        <v>25</v>
      </c>
      <c r="C414" s="0" t="n">
        <f aca="true">OFFSET(A414:B414,0,$C$2,1,1)</f>
        <v>22</v>
      </c>
      <c r="D414" s="0" t="n">
        <f aca="false">D413+INT($D$2*(C414-D413)*1000)/1000</f>
        <v>21.999</v>
      </c>
      <c r="E414" s="0" t="n">
        <f aca="false">E413+INT($E$2*(D414-E413)*1000)/1000</f>
        <v>21.996</v>
      </c>
    </row>
    <row r="415" customFormat="false" ht="15" hidden="false" customHeight="true" outlineLevel="0" collapsed="false">
      <c r="A415" s="0" t="n">
        <f aca="false">A414</f>
        <v>22</v>
      </c>
      <c r="B415" s="0" t="n">
        <f aca="false">B413</f>
        <v>19</v>
      </c>
      <c r="C415" s="0" t="n">
        <f aca="true">OFFSET(A415:B415,0,$C$2,1,1)</f>
        <v>22</v>
      </c>
      <c r="D415" s="0" t="n">
        <f aca="false">D414+INT($D$2*(C415-D414)*1000)/1000</f>
        <v>21.999</v>
      </c>
      <c r="E415" s="0" t="n">
        <f aca="false">E414+INT($E$2*(D415-E414)*1000)/1000</f>
        <v>21.996</v>
      </c>
    </row>
    <row r="416" customFormat="false" ht="15" hidden="false" customHeight="true" outlineLevel="0" collapsed="false">
      <c r="A416" s="0" t="n">
        <f aca="false">A415</f>
        <v>22</v>
      </c>
      <c r="B416" s="0" t="n">
        <f aca="false">B414</f>
        <v>25</v>
      </c>
      <c r="C416" s="0" t="n">
        <f aca="true">OFFSET(A416:B416,0,$C$2,1,1)</f>
        <v>22</v>
      </c>
      <c r="D416" s="0" t="n">
        <f aca="false">D415+INT($D$2*(C416-D415)*1000)/1000</f>
        <v>21.999</v>
      </c>
      <c r="E416" s="0" t="n">
        <f aca="false">E415+INT($E$2*(D416-E415)*1000)/1000</f>
        <v>21.996</v>
      </c>
    </row>
    <row r="417" customFormat="false" ht="15" hidden="false" customHeight="true" outlineLevel="0" collapsed="false">
      <c r="A417" s="0" t="n">
        <f aca="false">A416</f>
        <v>22</v>
      </c>
      <c r="B417" s="0" t="n">
        <f aca="false">B415</f>
        <v>19</v>
      </c>
      <c r="C417" s="0" t="n">
        <f aca="true">OFFSET(A417:B417,0,$C$2,1,1)</f>
        <v>22</v>
      </c>
      <c r="D417" s="0" t="n">
        <f aca="false">D416+INT($D$2*(C417-D416)*1000)/1000</f>
        <v>21.999</v>
      </c>
      <c r="E417" s="0" t="n">
        <f aca="false">E416+INT($E$2*(D417-E416)*1000)/1000</f>
        <v>21.996</v>
      </c>
    </row>
    <row r="418" customFormat="false" ht="15" hidden="false" customHeight="true" outlineLevel="0" collapsed="false">
      <c r="A418" s="0" t="n">
        <f aca="false">A417</f>
        <v>22</v>
      </c>
      <c r="B418" s="0" t="n">
        <f aca="false">B416</f>
        <v>25</v>
      </c>
      <c r="C418" s="0" t="n">
        <f aca="true">OFFSET(A418:B418,0,$C$2,1,1)</f>
        <v>22</v>
      </c>
      <c r="D418" s="0" t="n">
        <f aca="false">D417+INT($D$2*(C418-D417)*1000)/1000</f>
        <v>21.999</v>
      </c>
      <c r="E418" s="0" t="n">
        <f aca="false">E417+INT($E$2*(D418-E417)*1000)/1000</f>
        <v>21.996</v>
      </c>
    </row>
    <row r="419" customFormat="false" ht="15" hidden="false" customHeight="true" outlineLevel="0" collapsed="false">
      <c r="A419" s="0" t="n">
        <f aca="false">A418</f>
        <v>22</v>
      </c>
      <c r="B419" s="0" t="n">
        <f aca="false">B417</f>
        <v>19</v>
      </c>
      <c r="C419" s="0" t="n">
        <f aca="true">OFFSET(A419:B419,0,$C$2,1,1)</f>
        <v>22</v>
      </c>
      <c r="D419" s="0" t="n">
        <f aca="false">D418+INT($D$2*(C419-D418)*1000)/1000</f>
        <v>21.999</v>
      </c>
      <c r="E419" s="0" t="n">
        <f aca="false">E418+INT($E$2*(D419-E418)*1000)/1000</f>
        <v>21.996</v>
      </c>
    </row>
    <row r="420" customFormat="false" ht="15" hidden="false" customHeight="true" outlineLevel="0" collapsed="false">
      <c r="A420" s="0" t="n">
        <f aca="false">A419</f>
        <v>22</v>
      </c>
      <c r="B420" s="0" t="n">
        <f aca="false">B418</f>
        <v>25</v>
      </c>
      <c r="C420" s="0" t="n">
        <f aca="true">OFFSET(A420:B420,0,$C$2,1,1)</f>
        <v>22</v>
      </c>
      <c r="D420" s="0" t="n">
        <f aca="false">D419+INT($D$2*(C420-D419)*1000)/1000</f>
        <v>21.999</v>
      </c>
      <c r="E420" s="0" t="n">
        <f aca="false">E419+INT($E$2*(D420-E419)*1000)/1000</f>
        <v>21.996</v>
      </c>
    </row>
    <row r="421" customFormat="false" ht="15" hidden="false" customHeight="true" outlineLevel="0" collapsed="false">
      <c r="A421" s="0" t="n">
        <f aca="false">A420</f>
        <v>22</v>
      </c>
      <c r="B421" s="0" t="n">
        <f aca="false">B419</f>
        <v>19</v>
      </c>
      <c r="C421" s="0" t="n">
        <f aca="true">OFFSET(A421:B421,0,$C$2,1,1)</f>
        <v>22</v>
      </c>
      <c r="D421" s="0" t="n">
        <f aca="false">D420+INT($D$2*(C421-D420)*1000)/1000</f>
        <v>21.999</v>
      </c>
      <c r="E421" s="0" t="n">
        <f aca="false">E420+INT($E$2*(D421-E420)*1000)/1000</f>
        <v>21.996</v>
      </c>
    </row>
    <row r="422" customFormat="false" ht="15" hidden="false" customHeight="true" outlineLevel="0" collapsed="false">
      <c r="A422" s="0" t="n">
        <f aca="false">A421</f>
        <v>22</v>
      </c>
      <c r="B422" s="0" t="n">
        <f aca="false">B420</f>
        <v>25</v>
      </c>
      <c r="C422" s="0" t="n">
        <f aca="true">OFFSET(A422:B422,0,$C$2,1,1)</f>
        <v>22</v>
      </c>
      <c r="D422" s="0" t="n">
        <f aca="false">D421+INT($D$2*(C422-D421)*1000)/1000</f>
        <v>21.999</v>
      </c>
      <c r="E422" s="0" t="n">
        <f aca="false">E421+INT($E$2*(D422-E421)*1000)/1000</f>
        <v>21.996</v>
      </c>
    </row>
    <row r="423" customFormat="false" ht="15" hidden="false" customHeight="true" outlineLevel="0" collapsed="false">
      <c r="A423" s="0" t="n">
        <f aca="false">A422</f>
        <v>22</v>
      </c>
      <c r="B423" s="0" t="n">
        <f aca="false">B421</f>
        <v>19</v>
      </c>
      <c r="C423" s="0" t="n">
        <f aca="true">OFFSET(A423:B423,0,$C$2,1,1)</f>
        <v>22</v>
      </c>
      <c r="D423" s="0" t="n">
        <f aca="false">D422+INT($D$2*(C423-D422)*1000)/1000</f>
        <v>21.999</v>
      </c>
      <c r="E423" s="0" t="n">
        <f aca="false">E422+INT($E$2*(D423-E422)*1000)/1000</f>
        <v>21.996</v>
      </c>
    </row>
    <row r="424" customFormat="false" ht="15" hidden="false" customHeight="true" outlineLevel="0" collapsed="false">
      <c r="A424" s="0" t="n">
        <f aca="false">A423</f>
        <v>22</v>
      </c>
      <c r="B424" s="0" t="n">
        <f aca="false">B422</f>
        <v>25</v>
      </c>
      <c r="C424" s="0" t="n">
        <f aca="true">OFFSET(A424:B424,0,$C$2,1,1)</f>
        <v>22</v>
      </c>
      <c r="D424" s="0" t="n">
        <f aca="false">D423+INT($D$2*(C424-D423)*1000)/1000</f>
        <v>21.999</v>
      </c>
      <c r="E424" s="0" t="n">
        <f aca="false">E423+INT($E$2*(D424-E423)*1000)/1000</f>
        <v>21.996</v>
      </c>
    </row>
    <row r="425" customFormat="false" ht="15" hidden="false" customHeight="true" outlineLevel="0" collapsed="false">
      <c r="A425" s="0" t="n">
        <f aca="false">A424</f>
        <v>22</v>
      </c>
      <c r="B425" s="0" t="n">
        <f aca="false">B423</f>
        <v>19</v>
      </c>
      <c r="C425" s="0" t="n">
        <f aca="true">OFFSET(A425:B425,0,$C$2,1,1)</f>
        <v>22</v>
      </c>
      <c r="D425" s="0" t="n">
        <f aca="false">D424+INT($D$2*(C425-D424)*1000)/1000</f>
        <v>21.999</v>
      </c>
      <c r="E425" s="0" t="n">
        <f aca="false">E424+INT($E$2*(D425-E424)*1000)/1000</f>
        <v>21.996</v>
      </c>
    </row>
    <row r="426" customFormat="false" ht="15" hidden="false" customHeight="true" outlineLevel="0" collapsed="false">
      <c r="A426" s="0" t="n">
        <f aca="false">A425</f>
        <v>22</v>
      </c>
      <c r="B426" s="0" t="n">
        <f aca="false">B424</f>
        <v>25</v>
      </c>
      <c r="C426" s="0" t="n">
        <f aca="true">OFFSET(A426:B426,0,$C$2,1,1)</f>
        <v>22</v>
      </c>
      <c r="D426" s="0" t="n">
        <f aca="false">D425+INT($D$2*(C426-D425)*1000)/1000</f>
        <v>21.999</v>
      </c>
      <c r="E426" s="0" t="n">
        <f aca="false">E425+INT($E$2*(D426-E425)*1000)/1000</f>
        <v>21.996</v>
      </c>
    </row>
    <row r="427" customFormat="false" ht="15" hidden="false" customHeight="true" outlineLevel="0" collapsed="false">
      <c r="A427" s="0" t="n">
        <f aca="false">A426</f>
        <v>22</v>
      </c>
      <c r="B427" s="0" t="n">
        <f aca="false">B425</f>
        <v>19</v>
      </c>
      <c r="C427" s="0" t="n">
        <f aca="true">OFFSET(A427:B427,0,$C$2,1,1)</f>
        <v>22</v>
      </c>
      <c r="D427" s="0" t="n">
        <f aca="false">D426+INT($D$2*(C427-D426)*1000)/1000</f>
        <v>21.999</v>
      </c>
      <c r="E427" s="0" t="n">
        <f aca="false">E426+INT($E$2*(D427-E426)*1000)/1000</f>
        <v>21.996</v>
      </c>
    </row>
    <row r="428" customFormat="false" ht="15" hidden="false" customHeight="true" outlineLevel="0" collapsed="false">
      <c r="A428" s="0" t="n">
        <f aca="false">A427</f>
        <v>22</v>
      </c>
      <c r="B428" s="0" t="n">
        <f aca="false">B426</f>
        <v>25</v>
      </c>
      <c r="C428" s="0" t="n">
        <f aca="true">OFFSET(A428:B428,0,$C$2,1,1)</f>
        <v>22</v>
      </c>
      <c r="D428" s="0" t="n">
        <f aca="false">D427+INT($D$2*(C428-D427)*1000)/1000</f>
        <v>21.999</v>
      </c>
      <c r="E428" s="0" t="n">
        <f aca="false">E427+INT($E$2*(D428-E427)*1000)/1000</f>
        <v>21.996</v>
      </c>
    </row>
    <row r="429" customFormat="false" ht="15" hidden="false" customHeight="true" outlineLevel="0" collapsed="false">
      <c r="A429" s="0" t="n">
        <f aca="false">A428</f>
        <v>22</v>
      </c>
      <c r="B429" s="0" t="n">
        <f aca="false">B427</f>
        <v>19</v>
      </c>
      <c r="C429" s="0" t="n">
        <f aca="true">OFFSET(A429:B429,0,$C$2,1,1)</f>
        <v>22</v>
      </c>
      <c r="D429" s="0" t="n">
        <f aca="false">D428+INT($D$2*(C429-D428)*1000)/1000</f>
        <v>21.999</v>
      </c>
      <c r="E429" s="0" t="n">
        <f aca="false">E428+INT($E$2*(D429-E428)*1000)/1000</f>
        <v>21.996</v>
      </c>
    </row>
    <row r="430" customFormat="false" ht="15" hidden="false" customHeight="true" outlineLevel="0" collapsed="false">
      <c r="A430" s="0" t="n">
        <f aca="false">A429</f>
        <v>22</v>
      </c>
      <c r="B430" s="0" t="n">
        <f aca="false">B428</f>
        <v>25</v>
      </c>
      <c r="C430" s="0" t="n">
        <f aca="true">OFFSET(A430:B430,0,$C$2,1,1)</f>
        <v>22</v>
      </c>
      <c r="D430" s="0" t="n">
        <f aca="false">D429+INT($D$2*(C430-D429)*1000)/1000</f>
        <v>21.999</v>
      </c>
      <c r="E430" s="0" t="n">
        <f aca="false">E429+INT($E$2*(D430-E429)*1000)/1000</f>
        <v>21.996</v>
      </c>
    </row>
    <row r="431" customFormat="false" ht="15" hidden="false" customHeight="true" outlineLevel="0" collapsed="false">
      <c r="A431" s="0" t="n">
        <f aca="false">A430</f>
        <v>22</v>
      </c>
      <c r="B431" s="0" t="n">
        <f aca="false">B429</f>
        <v>19</v>
      </c>
      <c r="C431" s="0" t="n">
        <f aca="true">OFFSET(A431:B431,0,$C$2,1,1)</f>
        <v>22</v>
      </c>
      <c r="D431" s="0" t="n">
        <f aca="false">D430+INT($D$2*(C431-D430)*1000)/1000</f>
        <v>21.999</v>
      </c>
      <c r="E431" s="0" t="n">
        <f aca="false">E430+INT($E$2*(D431-E430)*1000)/1000</f>
        <v>21.996</v>
      </c>
    </row>
    <row r="432" customFormat="false" ht="15" hidden="false" customHeight="true" outlineLevel="0" collapsed="false">
      <c r="A432" s="0" t="n">
        <f aca="false">A431</f>
        <v>22</v>
      </c>
      <c r="B432" s="0" t="n">
        <f aca="false">B430</f>
        <v>25</v>
      </c>
      <c r="C432" s="0" t="n">
        <f aca="true">OFFSET(A432:B432,0,$C$2,1,1)</f>
        <v>22</v>
      </c>
      <c r="D432" s="0" t="n">
        <f aca="false">D431+INT($D$2*(C432-D431)*1000)/1000</f>
        <v>21.999</v>
      </c>
      <c r="E432" s="0" t="n">
        <f aca="false">E431+INT($E$2*(D432-E431)*1000)/1000</f>
        <v>21.996</v>
      </c>
    </row>
    <row r="433" customFormat="false" ht="15" hidden="false" customHeight="true" outlineLevel="0" collapsed="false">
      <c r="A433" s="0" t="n">
        <f aca="false">A432</f>
        <v>22</v>
      </c>
      <c r="B433" s="0" t="n">
        <f aca="false">B431</f>
        <v>19</v>
      </c>
      <c r="C433" s="0" t="n">
        <f aca="true">OFFSET(A433:B433,0,$C$2,1,1)</f>
        <v>22</v>
      </c>
      <c r="D433" s="0" t="n">
        <f aca="false">D432+INT($D$2*(C433-D432)*1000)/1000</f>
        <v>21.999</v>
      </c>
      <c r="E433" s="0" t="n">
        <f aca="false">E432+INT($E$2*(D433-E432)*1000)/1000</f>
        <v>21.996</v>
      </c>
    </row>
    <row r="434" customFormat="false" ht="15" hidden="false" customHeight="true" outlineLevel="0" collapsed="false">
      <c r="A434" s="0" t="n">
        <f aca="false">A433</f>
        <v>22</v>
      </c>
      <c r="B434" s="0" t="n">
        <f aca="false">B432</f>
        <v>25</v>
      </c>
      <c r="C434" s="0" t="n">
        <f aca="true">OFFSET(A434:B434,0,$C$2,1,1)</f>
        <v>22</v>
      </c>
      <c r="D434" s="0" t="n">
        <f aca="false">D433+INT($D$2*(C434-D433)*1000)/1000</f>
        <v>21.999</v>
      </c>
      <c r="E434" s="0" t="n">
        <f aca="false">E433+INT($E$2*(D434-E433)*1000)/1000</f>
        <v>21.996</v>
      </c>
    </row>
    <row r="435" customFormat="false" ht="15" hidden="false" customHeight="true" outlineLevel="0" collapsed="false">
      <c r="A435" s="0" t="n">
        <f aca="false">A434</f>
        <v>22</v>
      </c>
      <c r="B435" s="0" t="n">
        <f aca="false">B433</f>
        <v>19</v>
      </c>
      <c r="C435" s="0" t="n">
        <f aca="true">OFFSET(A435:B435,0,$C$2,1,1)</f>
        <v>22</v>
      </c>
      <c r="D435" s="0" t="n">
        <f aca="false">D434+INT($D$2*(C435-D434)*1000)/1000</f>
        <v>21.999</v>
      </c>
      <c r="E435" s="0" t="n">
        <f aca="false">E434+INT($E$2*(D435-E434)*1000)/1000</f>
        <v>21.996</v>
      </c>
    </row>
    <row r="436" customFormat="false" ht="15" hidden="false" customHeight="true" outlineLevel="0" collapsed="false">
      <c r="A436" s="0" t="n">
        <f aca="false">A435</f>
        <v>22</v>
      </c>
      <c r="B436" s="0" t="n">
        <f aca="false">B434</f>
        <v>25</v>
      </c>
      <c r="C436" s="0" t="n">
        <f aca="true">OFFSET(A436:B436,0,$C$2,1,1)</f>
        <v>22</v>
      </c>
      <c r="D436" s="0" t="n">
        <f aca="false">D435+INT($D$2*(C436-D435)*1000)/1000</f>
        <v>21.999</v>
      </c>
      <c r="E436" s="0" t="n">
        <f aca="false">E435+INT($E$2*(D436-E435)*1000)/1000</f>
        <v>21.996</v>
      </c>
    </row>
    <row r="437" customFormat="false" ht="15" hidden="false" customHeight="true" outlineLevel="0" collapsed="false">
      <c r="A437" s="0" t="n">
        <f aca="false">A436</f>
        <v>22</v>
      </c>
      <c r="B437" s="0" t="n">
        <f aca="false">B435</f>
        <v>19</v>
      </c>
      <c r="C437" s="0" t="n">
        <f aca="true">OFFSET(A437:B437,0,$C$2,1,1)</f>
        <v>22</v>
      </c>
      <c r="D437" s="0" t="n">
        <f aca="false">D436+INT($D$2*(C437-D436)*1000)/1000</f>
        <v>21.999</v>
      </c>
      <c r="E437" s="0" t="n">
        <f aca="false">E436+INT($E$2*(D437-E436)*1000)/1000</f>
        <v>21.996</v>
      </c>
    </row>
    <row r="438" customFormat="false" ht="15" hidden="false" customHeight="true" outlineLevel="0" collapsed="false">
      <c r="A438" s="0" t="n">
        <f aca="false">A437</f>
        <v>22</v>
      </c>
      <c r="B438" s="0" t="n">
        <f aca="false">B436</f>
        <v>25</v>
      </c>
      <c r="C438" s="0" t="n">
        <f aca="true">OFFSET(A438:B438,0,$C$2,1,1)</f>
        <v>22</v>
      </c>
      <c r="D438" s="0" t="n">
        <f aca="false">D437+INT($D$2*(C438-D437)*1000)/1000</f>
        <v>21.999</v>
      </c>
      <c r="E438" s="0" t="n">
        <f aca="false">E437+INT($E$2*(D438-E437)*1000)/1000</f>
        <v>21.996</v>
      </c>
    </row>
    <row r="439" customFormat="false" ht="15" hidden="false" customHeight="true" outlineLevel="0" collapsed="false">
      <c r="A439" s="0" t="n">
        <f aca="false">A438</f>
        <v>22</v>
      </c>
      <c r="B439" s="0" t="n">
        <f aca="false">B437</f>
        <v>19</v>
      </c>
      <c r="C439" s="0" t="n">
        <f aca="true">OFFSET(A439:B439,0,$C$2,1,1)</f>
        <v>22</v>
      </c>
      <c r="D439" s="0" t="n">
        <f aca="false">D438+INT($D$2*(C439-D438)*1000)/1000</f>
        <v>21.999</v>
      </c>
      <c r="E439" s="0" t="n">
        <f aca="false">E438+INT($E$2*(D439-E438)*1000)/1000</f>
        <v>21.996</v>
      </c>
    </row>
    <row r="440" customFormat="false" ht="15" hidden="false" customHeight="true" outlineLevel="0" collapsed="false">
      <c r="A440" s="0" t="n">
        <f aca="false">A439</f>
        <v>22</v>
      </c>
      <c r="B440" s="0" t="n">
        <f aca="false">B438</f>
        <v>25</v>
      </c>
      <c r="C440" s="0" t="n">
        <f aca="true">OFFSET(A440:B440,0,$C$2,1,1)</f>
        <v>22</v>
      </c>
      <c r="D440" s="0" t="n">
        <f aca="false">D439+INT($D$2*(C440-D439)*1000)/1000</f>
        <v>21.999</v>
      </c>
      <c r="E440" s="0" t="n">
        <f aca="false">E439+INT($E$2*(D440-E439)*1000)/1000</f>
        <v>21.996</v>
      </c>
    </row>
    <row r="441" customFormat="false" ht="15" hidden="false" customHeight="true" outlineLevel="0" collapsed="false">
      <c r="A441" s="0" t="n">
        <f aca="false">A440</f>
        <v>22</v>
      </c>
      <c r="B441" s="0" t="n">
        <f aca="false">B439</f>
        <v>19</v>
      </c>
      <c r="C441" s="0" t="n">
        <f aca="true">OFFSET(A441:B441,0,$C$2,1,1)</f>
        <v>22</v>
      </c>
      <c r="D441" s="0" t="n">
        <f aca="false">D440+INT($D$2*(C441-D440)*1000)/1000</f>
        <v>21.999</v>
      </c>
      <c r="E441" s="0" t="n">
        <f aca="false">E440+INT($E$2*(D441-E440)*1000)/1000</f>
        <v>21.996</v>
      </c>
    </row>
    <row r="442" customFormat="false" ht="15" hidden="false" customHeight="true" outlineLevel="0" collapsed="false">
      <c r="A442" s="0" t="n">
        <f aca="false">A441</f>
        <v>22</v>
      </c>
      <c r="B442" s="0" t="n">
        <f aca="false">B440</f>
        <v>25</v>
      </c>
      <c r="C442" s="0" t="n">
        <f aca="true">OFFSET(A442:B442,0,$C$2,1,1)</f>
        <v>22</v>
      </c>
      <c r="D442" s="0" t="n">
        <f aca="false">D441+INT($D$2*(C442-D441)*1000)/1000</f>
        <v>21.999</v>
      </c>
      <c r="E442" s="0" t="n">
        <f aca="false">E441+INT($E$2*(D442-E441)*1000)/1000</f>
        <v>21.996</v>
      </c>
    </row>
    <row r="443" customFormat="false" ht="15" hidden="false" customHeight="true" outlineLevel="0" collapsed="false">
      <c r="A443" s="0" t="n">
        <f aca="false">A442</f>
        <v>22</v>
      </c>
      <c r="B443" s="0" t="n">
        <f aca="false">B441</f>
        <v>19</v>
      </c>
      <c r="C443" s="0" t="n">
        <f aca="true">OFFSET(A443:B443,0,$C$2,1,1)</f>
        <v>22</v>
      </c>
      <c r="D443" s="0" t="n">
        <f aca="false">D442+INT($D$2*(C443-D442)*1000)/1000</f>
        <v>21.999</v>
      </c>
      <c r="E443" s="0" t="n">
        <f aca="false">E442+INT($E$2*(D443-E442)*1000)/1000</f>
        <v>21.996</v>
      </c>
    </row>
    <row r="444" customFormat="false" ht="15" hidden="false" customHeight="true" outlineLevel="0" collapsed="false">
      <c r="A444" s="0" t="n">
        <f aca="false">A443</f>
        <v>22</v>
      </c>
      <c r="B444" s="0" t="n">
        <f aca="false">B442</f>
        <v>25</v>
      </c>
      <c r="C444" s="0" t="n">
        <f aca="true">OFFSET(A444:B444,0,$C$2,1,1)</f>
        <v>22</v>
      </c>
      <c r="D444" s="0" t="n">
        <f aca="false">D443+INT($D$2*(C444-D443)*1000)/1000</f>
        <v>21.999</v>
      </c>
      <c r="E444" s="0" t="n">
        <f aca="false">E443+INT($E$2*(D444-E443)*1000)/1000</f>
        <v>21.996</v>
      </c>
    </row>
    <row r="445" customFormat="false" ht="15" hidden="false" customHeight="true" outlineLevel="0" collapsed="false">
      <c r="A445" s="0" t="n">
        <f aca="false">A444</f>
        <v>22</v>
      </c>
      <c r="B445" s="0" t="n">
        <f aca="false">B443</f>
        <v>19</v>
      </c>
      <c r="C445" s="0" t="n">
        <f aca="true">OFFSET(A445:B445,0,$C$2,1,1)</f>
        <v>22</v>
      </c>
      <c r="D445" s="0" t="n">
        <f aca="false">D444+INT($D$2*(C445-D444)*1000)/1000</f>
        <v>21.999</v>
      </c>
      <c r="E445" s="0" t="n">
        <f aca="false">E444+INT($E$2*(D445-E444)*1000)/1000</f>
        <v>21.996</v>
      </c>
    </row>
    <row r="446" customFormat="false" ht="15" hidden="false" customHeight="true" outlineLevel="0" collapsed="false">
      <c r="A446" s="0" t="n">
        <f aca="false">A445</f>
        <v>22</v>
      </c>
      <c r="B446" s="0" t="n">
        <f aca="false">B444</f>
        <v>25</v>
      </c>
      <c r="C446" s="0" t="n">
        <f aca="true">OFFSET(A446:B446,0,$C$2,1,1)</f>
        <v>22</v>
      </c>
      <c r="D446" s="0" t="n">
        <f aca="false">D445+INT($D$2*(C446-D445)*1000)/1000</f>
        <v>21.999</v>
      </c>
      <c r="E446" s="0" t="n">
        <f aca="false">E445+INT($E$2*(D446-E445)*1000)/1000</f>
        <v>21.996</v>
      </c>
    </row>
    <row r="447" customFormat="false" ht="15" hidden="false" customHeight="true" outlineLevel="0" collapsed="false">
      <c r="A447" s="0" t="n">
        <f aca="false">A446</f>
        <v>22</v>
      </c>
      <c r="B447" s="0" t="n">
        <f aca="false">B445</f>
        <v>19</v>
      </c>
      <c r="C447" s="0" t="n">
        <f aca="true">OFFSET(A447:B447,0,$C$2,1,1)</f>
        <v>22</v>
      </c>
      <c r="D447" s="0" t="n">
        <f aca="false">D446+INT($D$2*(C447-D446)*1000)/1000</f>
        <v>21.999</v>
      </c>
      <c r="E447" s="0" t="n">
        <f aca="false">E446+INT($E$2*(D447-E446)*1000)/1000</f>
        <v>21.996</v>
      </c>
    </row>
    <row r="448" customFormat="false" ht="15" hidden="false" customHeight="true" outlineLevel="0" collapsed="false">
      <c r="A448" s="0" t="n">
        <f aca="false">A447</f>
        <v>22</v>
      </c>
      <c r="B448" s="0" t="n">
        <f aca="false">B446</f>
        <v>25</v>
      </c>
      <c r="C448" s="0" t="n">
        <f aca="true">OFFSET(A448:B448,0,$C$2,1,1)</f>
        <v>22</v>
      </c>
      <c r="D448" s="0" t="n">
        <f aca="false">D447+INT($D$2*(C448-D447)*1000)/1000</f>
        <v>21.999</v>
      </c>
      <c r="E448" s="0" t="n">
        <f aca="false">E447+INT($E$2*(D448-E447)*1000)/1000</f>
        <v>21.996</v>
      </c>
    </row>
    <row r="449" customFormat="false" ht="15" hidden="false" customHeight="true" outlineLevel="0" collapsed="false">
      <c r="A449" s="0" t="n">
        <f aca="false">A448</f>
        <v>22</v>
      </c>
      <c r="B449" s="0" t="n">
        <f aca="false">B447</f>
        <v>19</v>
      </c>
      <c r="C449" s="0" t="n">
        <f aca="true">OFFSET(A449:B449,0,$C$2,1,1)</f>
        <v>22</v>
      </c>
      <c r="D449" s="0" t="n">
        <f aca="false">D448+INT($D$2*(C449-D448)*1000)/1000</f>
        <v>21.999</v>
      </c>
      <c r="E449" s="0" t="n">
        <f aca="false">E448+INT($E$2*(D449-E448)*1000)/1000</f>
        <v>21.996</v>
      </c>
    </row>
    <row r="450" customFormat="false" ht="15" hidden="false" customHeight="true" outlineLevel="0" collapsed="false">
      <c r="A450" s="0" t="n">
        <f aca="false">A449</f>
        <v>22</v>
      </c>
      <c r="B450" s="0" t="n">
        <f aca="false">B448</f>
        <v>25</v>
      </c>
      <c r="C450" s="0" t="n">
        <f aca="true">OFFSET(A450:B450,0,$C$2,1,1)</f>
        <v>22</v>
      </c>
      <c r="D450" s="0" t="n">
        <f aca="false">D449+INT($D$2*(C450-D449)*1000)/1000</f>
        <v>21.999</v>
      </c>
      <c r="E450" s="0" t="n">
        <f aca="false">E449+INT($E$2*(D450-E449)*1000)/1000</f>
        <v>21.996</v>
      </c>
    </row>
    <row r="451" customFormat="false" ht="15" hidden="false" customHeight="true" outlineLevel="0" collapsed="false">
      <c r="A451" s="0" t="n">
        <f aca="false">A450</f>
        <v>22</v>
      </c>
      <c r="B451" s="0" t="n">
        <f aca="false">B449</f>
        <v>19</v>
      </c>
      <c r="C451" s="0" t="n">
        <f aca="true">OFFSET(A451:B451,0,$C$2,1,1)</f>
        <v>22</v>
      </c>
      <c r="D451" s="0" t="n">
        <f aca="false">D450+INT($D$2*(C451-D450)*1000)/1000</f>
        <v>21.999</v>
      </c>
      <c r="E451" s="0" t="n">
        <f aca="false">E450+INT($E$2*(D451-E450)*1000)/1000</f>
        <v>21.996</v>
      </c>
    </row>
    <row r="452" customFormat="false" ht="15" hidden="false" customHeight="true" outlineLevel="0" collapsed="false">
      <c r="A452" s="0" t="n">
        <f aca="false">A451</f>
        <v>22</v>
      </c>
      <c r="B452" s="0" t="n">
        <f aca="false">B450</f>
        <v>25</v>
      </c>
      <c r="C452" s="0" t="n">
        <f aca="true">OFFSET(A452:B452,0,$C$2,1,1)</f>
        <v>22</v>
      </c>
      <c r="D452" s="0" t="n">
        <f aca="false">D451+INT($D$2*(C452-D451)*1000)/1000</f>
        <v>21.999</v>
      </c>
      <c r="E452" s="0" t="n">
        <f aca="false">E451+INT($E$2*(D452-E451)*1000)/1000</f>
        <v>21.996</v>
      </c>
    </row>
    <row r="453" customFormat="false" ht="15" hidden="false" customHeight="true" outlineLevel="0" collapsed="false">
      <c r="A453" s="0" t="n">
        <f aca="false">A452</f>
        <v>22</v>
      </c>
      <c r="B453" s="0" t="n">
        <f aca="false">B451</f>
        <v>19</v>
      </c>
      <c r="C453" s="0" t="n">
        <f aca="true">OFFSET(A453:B453,0,$C$2,1,1)</f>
        <v>22</v>
      </c>
      <c r="D453" s="0" t="n">
        <f aca="false">D452+INT($D$2*(C453-D452)*1000)/1000</f>
        <v>21.999</v>
      </c>
      <c r="E453" s="0" t="n">
        <f aca="false">E452+INT($E$2*(D453-E452)*1000)/1000</f>
        <v>21.996</v>
      </c>
    </row>
    <row r="454" customFormat="false" ht="15" hidden="false" customHeight="true" outlineLevel="0" collapsed="false">
      <c r="A454" s="0" t="n">
        <f aca="false">A453</f>
        <v>22</v>
      </c>
      <c r="B454" s="0" t="n">
        <f aca="false">B452</f>
        <v>25</v>
      </c>
      <c r="C454" s="0" t="n">
        <f aca="true">OFFSET(A454:B454,0,$C$2,1,1)</f>
        <v>22</v>
      </c>
      <c r="D454" s="0" t="n">
        <f aca="false">D453+INT($D$2*(C454-D453)*1000)/1000</f>
        <v>21.999</v>
      </c>
      <c r="E454" s="0" t="n">
        <f aca="false">E453+INT($E$2*(D454-E453)*1000)/1000</f>
        <v>21.996</v>
      </c>
    </row>
    <row r="455" customFormat="false" ht="15" hidden="false" customHeight="true" outlineLevel="0" collapsed="false">
      <c r="A455" s="0" t="n">
        <f aca="false">A454</f>
        <v>22</v>
      </c>
      <c r="B455" s="0" t="n">
        <f aca="false">B453</f>
        <v>19</v>
      </c>
      <c r="C455" s="0" t="n">
        <f aca="true">OFFSET(A455:B455,0,$C$2,1,1)</f>
        <v>22</v>
      </c>
      <c r="D455" s="0" t="n">
        <f aca="false">D454+INT($D$2*(C455-D454)*1000)/1000</f>
        <v>21.999</v>
      </c>
      <c r="E455" s="0" t="n">
        <f aca="false">E454+INT($E$2*(D455-E454)*1000)/1000</f>
        <v>21.996</v>
      </c>
    </row>
    <row r="456" customFormat="false" ht="15" hidden="false" customHeight="true" outlineLevel="0" collapsed="false">
      <c r="A456" s="0" t="n">
        <f aca="false">A455</f>
        <v>22</v>
      </c>
      <c r="B456" s="0" t="n">
        <f aca="false">B454</f>
        <v>25</v>
      </c>
      <c r="C456" s="0" t="n">
        <f aca="true">OFFSET(A456:B456,0,$C$2,1,1)</f>
        <v>22</v>
      </c>
      <c r="D456" s="0" t="n">
        <f aca="false">D455+INT($D$2*(C456-D455)*1000)/1000</f>
        <v>21.999</v>
      </c>
      <c r="E456" s="0" t="n">
        <f aca="false">E455+INT($E$2*(D456-E455)*1000)/1000</f>
        <v>21.996</v>
      </c>
    </row>
    <row r="457" customFormat="false" ht="15" hidden="false" customHeight="true" outlineLevel="0" collapsed="false">
      <c r="A457" s="0" t="n">
        <f aca="false">A456</f>
        <v>22</v>
      </c>
      <c r="B457" s="0" t="n">
        <f aca="false">B455</f>
        <v>19</v>
      </c>
      <c r="C457" s="0" t="n">
        <f aca="true">OFFSET(A457:B457,0,$C$2,1,1)</f>
        <v>22</v>
      </c>
      <c r="D457" s="0" t="n">
        <f aca="false">D456+INT($D$2*(C457-D456)*1000)/1000</f>
        <v>21.999</v>
      </c>
      <c r="E457" s="0" t="n">
        <f aca="false">E456+INT($E$2*(D457-E456)*1000)/1000</f>
        <v>21.996</v>
      </c>
    </row>
    <row r="458" customFormat="false" ht="15" hidden="false" customHeight="true" outlineLevel="0" collapsed="false">
      <c r="A458" s="0" t="n">
        <f aca="false">A457</f>
        <v>22</v>
      </c>
      <c r="B458" s="0" t="n">
        <f aca="false">B456</f>
        <v>25</v>
      </c>
      <c r="C458" s="0" t="n">
        <f aca="true">OFFSET(A458:B458,0,$C$2,1,1)</f>
        <v>22</v>
      </c>
      <c r="D458" s="0" t="n">
        <f aca="false">D457+INT($D$2*(C458-D457)*1000)/1000</f>
        <v>21.999</v>
      </c>
      <c r="E458" s="0" t="n">
        <f aca="false">E457+INT($E$2*(D458-E457)*1000)/1000</f>
        <v>21.996</v>
      </c>
    </row>
    <row r="459" customFormat="false" ht="15" hidden="false" customHeight="true" outlineLevel="0" collapsed="false">
      <c r="A459" s="0" t="n">
        <f aca="false">A458</f>
        <v>22</v>
      </c>
      <c r="B459" s="0" t="n">
        <f aca="false">B457</f>
        <v>19</v>
      </c>
      <c r="C459" s="0" t="n">
        <f aca="true">OFFSET(A459:B459,0,$C$2,1,1)</f>
        <v>22</v>
      </c>
      <c r="D459" s="0" t="n">
        <f aca="false">D458+INT($D$2*(C459-D458)*1000)/1000</f>
        <v>21.999</v>
      </c>
      <c r="E459" s="0" t="n">
        <f aca="false">E458+INT($E$2*(D459-E458)*1000)/1000</f>
        <v>21.996</v>
      </c>
    </row>
    <row r="460" customFormat="false" ht="15" hidden="false" customHeight="true" outlineLevel="0" collapsed="false">
      <c r="A460" s="0" t="n">
        <f aca="false">A459</f>
        <v>22</v>
      </c>
      <c r="B460" s="0" t="n">
        <f aca="false">B458</f>
        <v>25</v>
      </c>
      <c r="C460" s="0" t="n">
        <f aca="true">OFFSET(A460:B460,0,$C$2,1,1)</f>
        <v>22</v>
      </c>
      <c r="D460" s="0" t="n">
        <f aca="false">D459+INT($D$2*(C460-D459)*1000)/1000</f>
        <v>21.999</v>
      </c>
      <c r="E460" s="0" t="n">
        <f aca="false">E459+INT($E$2*(D460-E459)*1000)/1000</f>
        <v>21.996</v>
      </c>
    </row>
    <row r="461" customFormat="false" ht="15" hidden="false" customHeight="true" outlineLevel="0" collapsed="false">
      <c r="A461" s="0" t="n">
        <f aca="false">A460</f>
        <v>22</v>
      </c>
      <c r="B461" s="0" t="n">
        <f aca="false">B459</f>
        <v>19</v>
      </c>
      <c r="C461" s="0" t="n">
        <f aca="true">OFFSET(A461:B461,0,$C$2,1,1)</f>
        <v>22</v>
      </c>
      <c r="D461" s="0" t="n">
        <f aca="false">D460+INT($D$2*(C461-D460)*1000)/1000</f>
        <v>21.999</v>
      </c>
      <c r="E461" s="0" t="n">
        <f aca="false">E460+INT($E$2*(D461-E460)*1000)/1000</f>
        <v>21.996</v>
      </c>
    </row>
    <row r="462" customFormat="false" ht="15" hidden="false" customHeight="true" outlineLevel="0" collapsed="false">
      <c r="A462" s="0" t="n">
        <f aca="false">A461</f>
        <v>22</v>
      </c>
      <c r="B462" s="0" t="n">
        <f aca="false">B460</f>
        <v>25</v>
      </c>
      <c r="C462" s="0" t="n">
        <f aca="true">OFFSET(A462:B462,0,$C$2,1,1)</f>
        <v>22</v>
      </c>
      <c r="D462" s="0" t="n">
        <f aca="false">D461+INT($D$2*(C462-D461)*1000)/1000</f>
        <v>21.999</v>
      </c>
      <c r="E462" s="0" t="n">
        <f aca="false">E461+INT($E$2*(D462-E461)*1000)/1000</f>
        <v>21.996</v>
      </c>
    </row>
    <row r="463" customFormat="false" ht="15" hidden="false" customHeight="true" outlineLevel="0" collapsed="false">
      <c r="A463" s="0" t="n">
        <f aca="false">A462</f>
        <v>22</v>
      </c>
      <c r="B463" s="0" t="n">
        <f aca="false">B461</f>
        <v>19</v>
      </c>
      <c r="C463" s="0" t="n">
        <f aca="true">OFFSET(A463:B463,0,$C$2,1,1)</f>
        <v>22</v>
      </c>
      <c r="D463" s="0" t="n">
        <f aca="false">D462+INT($D$2*(C463-D462)*1000)/1000</f>
        <v>21.999</v>
      </c>
      <c r="E463" s="0" t="n">
        <f aca="false">E462+INT($E$2*(D463-E462)*1000)/1000</f>
        <v>21.996</v>
      </c>
    </row>
    <row r="464" customFormat="false" ht="15" hidden="false" customHeight="true" outlineLevel="0" collapsed="false">
      <c r="A464" s="0" t="n">
        <f aca="false">A463</f>
        <v>22</v>
      </c>
      <c r="B464" s="0" t="n">
        <f aca="false">B462</f>
        <v>25</v>
      </c>
      <c r="C464" s="0" t="n">
        <f aca="true">OFFSET(A464:B464,0,$C$2,1,1)</f>
        <v>22</v>
      </c>
      <c r="D464" s="0" t="n">
        <f aca="false">D463+INT($D$2*(C464-D463)*1000)/1000</f>
        <v>21.999</v>
      </c>
      <c r="E464" s="0" t="n">
        <f aca="false">E463+INT($E$2*(D464-E463)*1000)/1000</f>
        <v>21.996</v>
      </c>
    </row>
    <row r="465" customFormat="false" ht="15" hidden="false" customHeight="true" outlineLevel="0" collapsed="false">
      <c r="A465" s="0" t="n">
        <f aca="false">A464</f>
        <v>22</v>
      </c>
      <c r="B465" s="0" t="n">
        <f aca="false">B463</f>
        <v>19</v>
      </c>
      <c r="C465" s="0" t="n">
        <f aca="true">OFFSET(A465:B465,0,$C$2,1,1)</f>
        <v>22</v>
      </c>
      <c r="D465" s="0" t="n">
        <f aca="false">D464+INT($D$2*(C465-D464)*1000)/1000</f>
        <v>21.999</v>
      </c>
      <c r="E465" s="0" t="n">
        <f aca="false">E464+INT($E$2*(D465-E464)*1000)/1000</f>
        <v>21.996</v>
      </c>
    </row>
    <row r="466" customFormat="false" ht="15" hidden="false" customHeight="true" outlineLevel="0" collapsed="false">
      <c r="A466" s="0" t="n">
        <f aca="false">A465</f>
        <v>22</v>
      </c>
      <c r="B466" s="0" t="n">
        <f aca="false">B464</f>
        <v>25</v>
      </c>
      <c r="C466" s="0" t="n">
        <f aca="true">OFFSET(A466:B466,0,$C$2,1,1)</f>
        <v>22</v>
      </c>
      <c r="D466" s="0" t="n">
        <f aca="false">D465+INT($D$2*(C466-D465)*1000)/1000</f>
        <v>21.999</v>
      </c>
      <c r="E466" s="0" t="n">
        <f aca="false">E465+INT($E$2*(D466-E465)*1000)/1000</f>
        <v>21.996</v>
      </c>
    </row>
    <row r="467" customFormat="false" ht="15" hidden="false" customHeight="true" outlineLevel="0" collapsed="false">
      <c r="A467" s="0" t="n">
        <f aca="false">A466</f>
        <v>22</v>
      </c>
      <c r="B467" s="0" t="n">
        <f aca="false">B465</f>
        <v>19</v>
      </c>
      <c r="C467" s="0" t="n">
        <f aca="true">OFFSET(A467:B467,0,$C$2,1,1)</f>
        <v>22</v>
      </c>
      <c r="D467" s="0" t="n">
        <f aca="false">D466+INT($D$2*(C467-D466)*1000)/1000</f>
        <v>21.999</v>
      </c>
      <c r="E467" s="0" t="n">
        <f aca="false">E466+INT($E$2*(D467-E466)*1000)/1000</f>
        <v>21.996</v>
      </c>
    </row>
    <row r="468" customFormat="false" ht="15" hidden="false" customHeight="true" outlineLevel="0" collapsed="false">
      <c r="A468" s="0" t="n">
        <f aca="false">A467</f>
        <v>22</v>
      </c>
      <c r="B468" s="0" t="n">
        <f aca="false">B466</f>
        <v>25</v>
      </c>
      <c r="C468" s="0" t="n">
        <f aca="true">OFFSET(A468:B468,0,$C$2,1,1)</f>
        <v>22</v>
      </c>
      <c r="D468" s="0" t="n">
        <f aca="false">D467+INT($D$2*(C468-D467)*1000)/1000</f>
        <v>21.999</v>
      </c>
      <c r="E468" s="0" t="n">
        <f aca="false">E467+INT($E$2*(D468-E467)*1000)/1000</f>
        <v>21.996</v>
      </c>
    </row>
    <row r="469" customFormat="false" ht="15" hidden="false" customHeight="true" outlineLevel="0" collapsed="false">
      <c r="A469" s="0" t="n">
        <f aca="false">A468</f>
        <v>22</v>
      </c>
      <c r="B469" s="0" t="n">
        <f aca="false">B467</f>
        <v>19</v>
      </c>
      <c r="C469" s="0" t="n">
        <f aca="true">OFFSET(A469:B469,0,$C$2,1,1)</f>
        <v>22</v>
      </c>
      <c r="D469" s="0" t="n">
        <f aca="false">D468+INT($D$2*(C469-D468)*1000)/1000</f>
        <v>21.999</v>
      </c>
      <c r="E469" s="0" t="n">
        <f aca="false">E468+INT($E$2*(D469-E468)*1000)/1000</f>
        <v>21.996</v>
      </c>
    </row>
    <row r="470" customFormat="false" ht="15" hidden="false" customHeight="true" outlineLevel="0" collapsed="false">
      <c r="A470" s="0" t="n">
        <f aca="false">A469</f>
        <v>22</v>
      </c>
      <c r="B470" s="0" t="n">
        <f aca="false">B468</f>
        <v>25</v>
      </c>
      <c r="C470" s="0" t="n">
        <f aca="true">OFFSET(A470:B470,0,$C$2,1,1)</f>
        <v>22</v>
      </c>
      <c r="D470" s="0" t="n">
        <f aca="false">D469+INT($D$2*(C470-D469)*1000)/1000</f>
        <v>21.999</v>
      </c>
      <c r="E470" s="0" t="n">
        <f aca="false">E469+INT($E$2*(D470-E469)*1000)/1000</f>
        <v>21.996</v>
      </c>
    </row>
    <row r="471" customFormat="false" ht="15" hidden="false" customHeight="true" outlineLevel="0" collapsed="false">
      <c r="A471" s="0" t="n">
        <f aca="false">A470</f>
        <v>22</v>
      </c>
      <c r="B471" s="0" t="n">
        <f aca="false">B469</f>
        <v>19</v>
      </c>
      <c r="C471" s="0" t="n">
        <f aca="true">OFFSET(A471:B471,0,$C$2,1,1)</f>
        <v>22</v>
      </c>
      <c r="D471" s="0" t="n">
        <f aca="false">D470+INT($D$2*(C471-D470)*1000)/1000</f>
        <v>21.999</v>
      </c>
      <c r="E471" s="0" t="n">
        <f aca="false">E470+INT($E$2*(D471-E470)*1000)/1000</f>
        <v>21.996</v>
      </c>
    </row>
    <row r="472" customFormat="false" ht="15" hidden="false" customHeight="true" outlineLevel="0" collapsed="false">
      <c r="A472" s="0" t="n">
        <f aca="false">A471</f>
        <v>22</v>
      </c>
      <c r="B472" s="0" t="n">
        <f aca="false">B470</f>
        <v>25</v>
      </c>
      <c r="C472" s="0" t="n">
        <f aca="true">OFFSET(A472:B472,0,$C$2,1,1)</f>
        <v>22</v>
      </c>
      <c r="D472" s="0" t="n">
        <f aca="false">D471+INT($D$2*(C472-D471)*1000)/1000</f>
        <v>21.999</v>
      </c>
      <c r="E472" s="0" t="n">
        <f aca="false">E471+INT($E$2*(D472-E471)*1000)/1000</f>
        <v>21.996</v>
      </c>
    </row>
    <row r="473" customFormat="false" ht="15" hidden="false" customHeight="true" outlineLevel="0" collapsed="false">
      <c r="A473" s="0" t="n">
        <f aca="false">A472</f>
        <v>22</v>
      </c>
      <c r="B473" s="0" t="n">
        <f aca="false">B471</f>
        <v>19</v>
      </c>
      <c r="C473" s="0" t="n">
        <f aca="true">OFFSET(A473:B473,0,$C$2,1,1)</f>
        <v>22</v>
      </c>
      <c r="D473" s="0" t="n">
        <f aca="false">D472+INT($D$2*(C473-D472)*1000)/1000</f>
        <v>21.999</v>
      </c>
      <c r="E473" s="0" t="n">
        <f aca="false">E472+INT($E$2*(D473-E472)*1000)/1000</f>
        <v>21.996</v>
      </c>
    </row>
    <row r="474" customFormat="false" ht="15" hidden="false" customHeight="true" outlineLevel="0" collapsed="false">
      <c r="A474" s="0" t="n">
        <f aca="false">A473</f>
        <v>22</v>
      </c>
      <c r="B474" s="0" t="n">
        <f aca="false">B472</f>
        <v>25</v>
      </c>
      <c r="C474" s="0" t="n">
        <f aca="true">OFFSET(A474:B474,0,$C$2,1,1)</f>
        <v>22</v>
      </c>
      <c r="D474" s="0" t="n">
        <f aca="false">D473+INT($D$2*(C474-D473)*1000)/1000</f>
        <v>21.999</v>
      </c>
      <c r="E474" s="0" t="n">
        <f aca="false">E473+INT($E$2*(D474-E473)*1000)/1000</f>
        <v>21.996</v>
      </c>
    </row>
    <row r="475" customFormat="false" ht="15" hidden="false" customHeight="true" outlineLevel="0" collapsed="false">
      <c r="A475" s="0" t="n">
        <f aca="false">A474</f>
        <v>22</v>
      </c>
      <c r="B475" s="0" t="n">
        <f aca="false">B473</f>
        <v>19</v>
      </c>
      <c r="C475" s="0" t="n">
        <f aca="true">OFFSET(A475:B475,0,$C$2,1,1)</f>
        <v>22</v>
      </c>
      <c r="D475" s="0" t="n">
        <f aca="false">D474+INT($D$2*(C475-D474)*1000)/1000</f>
        <v>21.999</v>
      </c>
      <c r="E475" s="0" t="n">
        <f aca="false">E474+INT($E$2*(D475-E474)*1000)/1000</f>
        <v>21.996</v>
      </c>
    </row>
    <row r="476" customFormat="false" ht="15" hidden="false" customHeight="true" outlineLevel="0" collapsed="false">
      <c r="A476" s="0" t="n">
        <f aca="false">A475</f>
        <v>22</v>
      </c>
      <c r="B476" s="0" t="n">
        <f aca="false">B474</f>
        <v>25</v>
      </c>
      <c r="C476" s="0" t="n">
        <f aca="true">OFFSET(A476:B476,0,$C$2,1,1)</f>
        <v>22</v>
      </c>
      <c r="D476" s="0" t="n">
        <f aca="false">D475+INT($D$2*(C476-D475)*1000)/1000</f>
        <v>21.999</v>
      </c>
      <c r="E476" s="0" t="n">
        <f aca="false">E475+INT($E$2*(D476-E475)*1000)/1000</f>
        <v>21.996</v>
      </c>
    </row>
    <row r="477" customFormat="false" ht="15" hidden="false" customHeight="true" outlineLevel="0" collapsed="false">
      <c r="A477" s="0" t="n">
        <f aca="false">A476</f>
        <v>22</v>
      </c>
      <c r="B477" s="0" t="n">
        <f aca="false">B475</f>
        <v>19</v>
      </c>
      <c r="C477" s="0" t="n">
        <f aca="true">OFFSET(A477:B477,0,$C$2,1,1)</f>
        <v>22</v>
      </c>
      <c r="D477" s="0" t="n">
        <f aca="false">D476+INT($D$2*(C477-D476)*1000)/1000</f>
        <v>21.999</v>
      </c>
      <c r="E477" s="0" t="n">
        <f aca="false">E476+INT($E$2*(D477-E476)*1000)/1000</f>
        <v>21.996</v>
      </c>
    </row>
    <row r="478" customFormat="false" ht="15" hidden="false" customHeight="true" outlineLevel="0" collapsed="false">
      <c r="A478" s="0" t="n">
        <f aca="false">A477</f>
        <v>22</v>
      </c>
      <c r="B478" s="0" t="n">
        <f aca="false">B476</f>
        <v>25</v>
      </c>
      <c r="C478" s="0" t="n">
        <f aca="true">OFFSET(A478:B478,0,$C$2,1,1)</f>
        <v>22</v>
      </c>
      <c r="D478" s="0" t="n">
        <f aca="false">D477+INT($D$2*(C478-D477)*1000)/1000</f>
        <v>21.999</v>
      </c>
      <c r="E478" s="0" t="n">
        <f aca="false">E477+INT($E$2*(D478-E477)*1000)/1000</f>
        <v>21.996</v>
      </c>
    </row>
    <row r="479" customFormat="false" ht="15" hidden="false" customHeight="true" outlineLevel="0" collapsed="false">
      <c r="A479" s="0" t="n">
        <f aca="false">A478</f>
        <v>22</v>
      </c>
      <c r="B479" s="0" t="n">
        <f aca="false">B477</f>
        <v>19</v>
      </c>
      <c r="C479" s="0" t="n">
        <f aca="true">OFFSET(A479:B479,0,$C$2,1,1)</f>
        <v>22</v>
      </c>
      <c r="D479" s="0" t="n">
        <f aca="false">D478+INT($D$2*(C479-D478)*1000)/1000</f>
        <v>21.999</v>
      </c>
      <c r="E479" s="0" t="n">
        <f aca="false">E478+INT($E$2*(D479-E478)*1000)/1000</f>
        <v>21.996</v>
      </c>
    </row>
    <row r="480" customFormat="false" ht="15" hidden="false" customHeight="true" outlineLevel="0" collapsed="false">
      <c r="A480" s="0" t="n">
        <f aca="false">A479</f>
        <v>22</v>
      </c>
      <c r="B480" s="0" t="n">
        <f aca="false">B478</f>
        <v>25</v>
      </c>
      <c r="C480" s="0" t="n">
        <f aca="true">OFFSET(A480:B480,0,$C$2,1,1)</f>
        <v>22</v>
      </c>
      <c r="D480" s="0" t="n">
        <f aca="false">D479+INT($D$2*(C480-D479)*1000)/1000</f>
        <v>21.999</v>
      </c>
      <c r="E480" s="0" t="n">
        <f aca="false">E479+INT($E$2*(D480-E479)*1000)/1000</f>
        <v>21.996</v>
      </c>
    </row>
    <row r="481" customFormat="false" ht="15" hidden="false" customHeight="true" outlineLevel="0" collapsed="false">
      <c r="A481" s="0" t="n">
        <f aca="false">A480</f>
        <v>22</v>
      </c>
      <c r="B481" s="0" t="n">
        <f aca="false">B479</f>
        <v>19</v>
      </c>
      <c r="C481" s="0" t="n">
        <f aca="true">OFFSET(A481:B481,0,$C$2,1,1)</f>
        <v>22</v>
      </c>
      <c r="D481" s="0" t="n">
        <f aca="false">D480+INT($D$2*(C481-D480)*1000)/1000</f>
        <v>21.999</v>
      </c>
      <c r="E481" s="0" t="n">
        <f aca="false">E480+INT($E$2*(D481-E480)*1000)/1000</f>
        <v>21.996</v>
      </c>
    </row>
    <row r="482" customFormat="false" ht="15" hidden="false" customHeight="true" outlineLevel="0" collapsed="false">
      <c r="A482" s="0" t="n">
        <f aca="false">A481</f>
        <v>22</v>
      </c>
      <c r="B482" s="0" t="n">
        <f aca="false">B480</f>
        <v>25</v>
      </c>
      <c r="C482" s="0" t="n">
        <f aca="true">OFFSET(A482:B482,0,$C$2,1,1)</f>
        <v>22</v>
      </c>
      <c r="D482" s="0" t="n">
        <f aca="false">D481+INT($D$2*(C482-D481)*1000)/1000</f>
        <v>21.999</v>
      </c>
      <c r="E482" s="0" t="n">
        <f aca="false">E481+INT($E$2*(D482-E481)*1000)/1000</f>
        <v>21.996</v>
      </c>
    </row>
    <row r="483" customFormat="false" ht="15" hidden="false" customHeight="true" outlineLevel="0" collapsed="false">
      <c r="A483" s="0" t="n">
        <f aca="false">A482</f>
        <v>22</v>
      </c>
      <c r="B483" s="0" t="n">
        <f aca="false">B481</f>
        <v>19</v>
      </c>
      <c r="C483" s="0" t="n">
        <f aca="true">OFFSET(A483:B483,0,$C$2,1,1)</f>
        <v>22</v>
      </c>
      <c r="D483" s="0" t="n">
        <f aca="false">D482+INT($D$2*(C483-D482)*1000)/1000</f>
        <v>21.999</v>
      </c>
      <c r="E483" s="0" t="n">
        <f aca="false">E482+INT($E$2*(D483-E482)*1000)/1000</f>
        <v>21.996</v>
      </c>
    </row>
    <row r="484" customFormat="false" ht="15" hidden="false" customHeight="true" outlineLevel="0" collapsed="false">
      <c r="A484" s="0" t="n">
        <f aca="false">A483</f>
        <v>22</v>
      </c>
      <c r="B484" s="0" t="n">
        <f aca="false">B482</f>
        <v>25</v>
      </c>
      <c r="C484" s="0" t="n">
        <f aca="true">OFFSET(A484:B484,0,$C$2,1,1)</f>
        <v>22</v>
      </c>
      <c r="D484" s="0" t="n">
        <f aca="false">D483+INT($D$2*(C484-D483)*1000)/1000</f>
        <v>21.999</v>
      </c>
      <c r="E484" s="0" t="n">
        <f aca="false">E483+INT($E$2*(D484-E483)*1000)/1000</f>
        <v>21.996</v>
      </c>
    </row>
    <row r="485" customFormat="false" ht="15" hidden="false" customHeight="true" outlineLevel="0" collapsed="false">
      <c r="A485" s="0" t="n">
        <f aca="false">A484</f>
        <v>22</v>
      </c>
      <c r="B485" s="0" t="n">
        <f aca="false">B483</f>
        <v>19</v>
      </c>
      <c r="C485" s="0" t="n">
        <f aca="true">OFFSET(A485:B485,0,$C$2,1,1)</f>
        <v>22</v>
      </c>
      <c r="D485" s="0" t="n">
        <f aca="false">D484+INT($D$2*(C485-D484)*1000)/1000</f>
        <v>21.999</v>
      </c>
      <c r="E485" s="0" t="n">
        <f aca="false">E484+INT($E$2*(D485-E484)*1000)/1000</f>
        <v>21.996</v>
      </c>
    </row>
    <row r="486" customFormat="false" ht="15" hidden="false" customHeight="true" outlineLevel="0" collapsed="false">
      <c r="A486" s="0" t="n">
        <f aca="false">A485</f>
        <v>22</v>
      </c>
      <c r="B486" s="0" t="n">
        <f aca="false">B484</f>
        <v>25</v>
      </c>
      <c r="C486" s="0" t="n">
        <f aca="true">OFFSET(A486:B486,0,$C$2,1,1)</f>
        <v>22</v>
      </c>
      <c r="D486" s="0" t="n">
        <f aca="false">D485+INT($D$2*(C486-D485)*1000)/1000</f>
        <v>21.999</v>
      </c>
      <c r="E486" s="0" t="n">
        <f aca="false">E485+INT($E$2*(D486-E485)*1000)/1000</f>
        <v>21.996</v>
      </c>
    </row>
    <row r="487" customFormat="false" ht="15" hidden="false" customHeight="true" outlineLevel="0" collapsed="false">
      <c r="A487" s="0" t="n">
        <f aca="false">A486</f>
        <v>22</v>
      </c>
      <c r="B487" s="0" t="n">
        <f aca="false">B485</f>
        <v>19</v>
      </c>
      <c r="C487" s="0" t="n">
        <f aca="true">OFFSET(A487:B487,0,$C$2,1,1)</f>
        <v>22</v>
      </c>
      <c r="D487" s="0" t="n">
        <f aca="false">D486+INT($D$2*(C487-D486)*1000)/1000</f>
        <v>21.999</v>
      </c>
      <c r="E487" s="0" t="n">
        <f aca="false">E486+INT($E$2*(D487-E486)*1000)/1000</f>
        <v>21.996</v>
      </c>
    </row>
    <row r="488" customFormat="false" ht="15" hidden="false" customHeight="true" outlineLevel="0" collapsed="false">
      <c r="A488" s="0" t="n">
        <f aca="false">A487</f>
        <v>22</v>
      </c>
      <c r="B488" s="0" t="n">
        <f aca="false">B486</f>
        <v>25</v>
      </c>
      <c r="C488" s="0" t="n">
        <f aca="true">OFFSET(A488:B488,0,$C$2,1,1)</f>
        <v>22</v>
      </c>
      <c r="D488" s="0" t="n">
        <f aca="false">D487+INT($D$2*(C488-D487)*1000)/1000</f>
        <v>21.999</v>
      </c>
      <c r="E488" s="0" t="n">
        <f aca="false">E487+INT($E$2*(D488-E487)*1000)/1000</f>
        <v>21.996</v>
      </c>
    </row>
    <row r="489" customFormat="false" ht="15" hidden="false" customHeight="true" outlineLevel="0" collapsed="false">
      <c r="A489" s="0" t="n">
        <f aca="false">A488</f>
        <v>22</v>
      </c>
      <c r="B489" s="0" t="n">
        <f aca="false">B487</f>
        <v>19</v>
      </c>
      <c r="C489" s="0" t="n">
        <f aca="true">OFFSET(A489:B489,0,$C$2,1,1)</f>
        <v>22</v>
      </c>
      <c r="D489" s="0" t="n">
        <f aca="false">D488+INT($D$2*(C489-D488)*1000)/1000</f>
        <v>21.999</v>
      </c>
      <c r="E489" s="0" t="n">
        <f aca="false">E488+INT($E$2*(D489-E488)*1000)/1000</f>
        <v>21.996</v>
      </c>
    </row>
    <row r="490" customFormat="false" ht="15" hidden="false" customHeight="true" outlineLevel="0" collapsed="false">
      <c r="A490" s="0" t="n">
        <f aca="false">A489</f>
        <v>22</v>
      </c>
      <c r="B490" s="0" t="n">
        <f aca="false">B488</f>
        <v>25</v>
      </c>
      <c r="C490" s="0" t="n">
        <f aca="true">OFFSET(A490:B490,0,$C$2,1,1)</f>
        <v>22</v>
      </c>
      <c r="D490" s="0" t="n">
        <f aca="false">D489+INT($D$2*(C490-D489)*1000)/1000</f>
        <v>21.999</v>
      </c>
      <c r="E490" s="0" t="n">
        <f aca="false">E489+INT($E$2*(D490-E489)*1000)/1000</f>
        <v>21.996</v>
      </c>
    </row>
    <row r="491" customFormat="false" ht="15" hidden="false" customHeight="true" outlineLevel="0" collapsed="false">
      <c r="A491" s="0" t="n">
        <f aca="false">A490</f>
        <v>22</v>
      </c>
      <c r="B491" s="0" t="n">
        <f aca="false">B489</f>
        <v>19</v>
      </c>
      <c r="C491" s="0" t="n">
        <f aca="true">OFFSET(A491:B491,0,$C$2,1,1)</f>
        <v>22</v>
      </c>
      <c r="D491" s="0" t="n">
        <f aca="false">D490+INT($D$2*(C491-D490)*1000)/1000</f>
        <v>21.999</v>
      </c>
      <c r="E491" s="0" t="n">
        <f aca="false">E490+INT($E$2*(D491-E490)*1000)/1000</f>
        <v>21.996</v>
      </c>
    </row>
    <row r="492" customFormat="false" ht="15" hidden="false" customHeight="true" outlineLevel="0" collapsed="false">
      <c r="A492" s="0" t="n">
        <f aca="false">A491</f>
        <v>22</v>
      </c>
      <c r="B492" s="0" t="n">
        <f aca="false">B490</f>
        <v>25</v>
      </c>
      <c r="C492" s="0" t="n">
        <f aca="true">OFFSET(A492:B492,0,$C$2,1,1)</f>
        <v>22</v>
      </c>
      <c r="D492" s="0" t="n">
        <f aca="false">D491+INT($D$2*(C492-D491)*1000)/1000</f>
        <v>21.999</v>
      </c>
      <c r="E492" s="0" t="n">
        <f aca="false">E491+INT($E$2*(D492-E491)*1000)/1000</f>
        <v>21.996</v>
      </c>
    </row>
    <row r="493" customFormat="false" ht="15" hidden="false" customHeight="true" outlineLevel="0" collapsed="false">
      <c r="A493" s="0" t="n">
        <f aca="false">A492</f>
        <v>22</v>
      </c>
      <c r="B493" s="0" t="n">
        <f aca="false">B491</f>
        <v>19</v>
      </c>
      <c r="C493" s="0" t="n">
        <f aca="true">OFFSET(A493:B493,0,$C$2,1,1)</f>
        <v>22</v>
      </c>
      <c r="D493" s="0" t="n">
        <f aca="false">D492+INT($D$2*(C493-D492)*1000)/1000</f>
        <v>21.999</v>
      </c>
      <c r="E493" s="0" t="n">
        <f aca="false">E492+INT($E$2*(D493-E492)*1000)/1000</f>
        <v>21.996</v>
      </c>
    </row>
    <row r="494" customFormat="false" ht="15" hidden="false" customHeight="true" outlineLevel="0" collapsed="false">
      <c r="A494" s="0" t="n">
        <f aca="false">A493</f>
        <v>22</v>
      </c>
      <c r="B494" s="0" t="n">
        <f aca="false">B492</f>
        <v>25</v>
      </c>
      <c r="C494" s="0" t="n">
        <f aca="true">OFFSET(A494:B494,0,$C$2,1,1)</f>
        <v>22</v>
      </c>
      <c r="D494" s="0" t="n">
        <f aca="false">D493+INT($D$2*(C494-D493)*1000)/1000</f>
        <v>21.999</v>
      </c>
      <c r="E494" s="0" t="n">
        <f aca="false">E493+INT($E$2*(D494-E493)*1000)/1000</f>
        <v>21.996</v>
      </c>
    </row>
    <row r="495" customFormat="false" ht="15" hidden="false" customHeight="true" outlineLevel="0" collapsed="false">
      <c r="A495" s="0" t="n">
        <f aca="false">A494</f>
        <v>22</v>
      </c>
      <c r="B495" s="0" t="n">
        <f aca="false">B493</f>
        <v>19</v>
      </c>
      <c r="C495" s="0" t="n">
        <f aca="true">OFFSET(A495:B495,0,$C$2,1,1)</f>
        <v>22</v>
      </c>
      <c r="D495" s="0" t="n">
        <f aca="false">D494+INT($D$2*(C495-D494)*1000)/1000</f>
        <v>21.999</v>
      </c>
      <c r="E495" s="0" t="n">
        <f aca="false">E494+INT($E$2*(D495-E494)*1000)/1000</f>
        <v>21.996</v>
      </c>
    </row>
    <row r="496" customFormat="false" ht="15" hidden="false" customHeight="true" outlineLevel="0" collapsed="false">
      <c r="A496" s="0" t="n">
        <f aca="false">A495</f>
        <v>22</v>
      </c>
      <c r="B496" s="0" t="n">
        <f aca="false">B494</f>
        <v>25</v>
      </c>
      <c r="C496" s="0" t="n">
        <f aca="true">OFFSET(A496:B496,0,$C$2,1,1)</f>
        <v>22</v>
      </c>
      <c r="D496" s="0" t="n">
        <f aca="false">D495+INT($D$2*(C496-D495)*1000)/1000</f>
        <v>21.999</v>
      </c>
      <c r="E496" s="0" t="n">
        <f aca="false">E495+INT($E$2*(D496-E495)*1000)/1000</f>
        <v>21.996</v>
      </c>
    </row>
    <row r="497" customFormat="false" ht="15" hidden="false" customHeight="true" outlineLevel="0" collapsed="false">
      <c r="A497" s="0" t="n">
        <f aca="false">A496</f>
        <v>22</v>
      </c>
      <c r="B497" s="0" t="n">
        <f aca="false">B495</f>
        <v>19</v>
      </c>
      <c r="C497" s="0" t="n">
        <f aca="true">OFFSET(A497:B497,0,$C$2,1,1)</f>
        <v>22</v>
      </c>
      <c r="D497" s="0" t="n">
        <f aca="false">D496+INT($D$2*(C497-D496)*1000)/1000</f>
        <v>21.999</v>
      </c>
      <c r="E497" s="0" t="n">
        <f aca="false">E496+INT($E$2*(D497-E496)*1000)/1000</f>
        <v>21.996</v>
      </c>
    </row>
    <row r="498" customFormat="false" ht="15" hidden="false" customHeight="true" outlineLevel="0" collapsed="false">
      <c r="A498" s="0" t="n">
        <f aca="false">A497</f>
        <v>22</v>
      </c>
      <c r="B498" s="0" t="n">
        <f aca="false">B496</f>
        <v>25</v>
      </c>
      <c r="C498" s="0" t="n">
        <f aca="true">OFFSET(A498:B498,0,$C$2,1,1)</f>
        <v>22</v>
      </c>
      <c r="D498" s="0" t="n">
        <f aca="false">D497+INT($D$2*(C498-D497)*1000)/1000</f>
        <v>21.999</v>
      </c>
      <c r="E498" s="0" t="n">
        <f aca="false">E497+INT($E$2*(D498-E497)*1000)/1000</f>
        <v>21.996</v>
      </c>
    </row>
    <row r="499" customFormat="false" ht="15" hidden="false" customHeight="true" outlineLevel="0" collapsed="false">
      <c r="A499" s="0" t="n">
        <f aca="false">A498</f>
        <v>22</v>
      </c>
      <c r="B499" s="0" t="n">
        <f aca="false">B497</f>
        <v>19</v>
      </c>
      <c r="C499" s="0" t="n">
        <f aca="true">OFFSET(A499:B499,0,$C$2,1,1)</f>
        <v>22</v>
      </c>
      <c r="D499" s="0" t="n">
        <f aca="false">D498+INT($D$2*(C499-D498)*1000)/1000</f>
        <v>21.999</v>
      </c>
      <c r="E499" s="0" t="n">
        <f aca="false">E498+INT($E$2*(D499-E498)*1000)/1000</f>
        <v>21.996</v>
      </c>
    </row>
    <row r="500" customFormat="false" ht="15" hidden="false" customHeight="true" outlineLevel="0" collapsed="false">
      <c r="A500" s="0" t="n">
        <f aca="false">A499</f>
        <v>22</v>
      </c>
      <c r="B500" s="0" t="n">
        <f aca="false">B498</f>
        <v>25</v>
      </c>
      <c r="C500" s="0" t="n">
        <f aca="true">OFFSET(A500:B500,0,$C$2,1,1)</f>
        <v>22</v>
      </c>
      <c r="D500" s="0" t="n">
        <f aca="false">D499+INT($D$2*(C500-D499)*1000)/1000</f>
        <v>21.999</v>
      </c>
      <c r="E500" s="0" t="n">
        <f aca="false">E499+INT($E$2*(D500-E499)*1000)/1000</f>
        <v>21.996</v>
      </c>
    </row>
    <row r="501" customFormat="false" ht="15" hidden="false" customHeight="true" outlineLevel="0" collapsed="false">
      <c r="A501" s="0" t="n">
        <f aca="false">A500</f>
        <v>22</v>
      </c>
      <c r="B501" s="0" t="n">
        <f aca="false">B499</f>
        <v>19</v>
      </c>
      <c r="C501" s="0" t="n">
        <f aca="true">OFFSET(A501:B501,0,$C$2,1,1)</f>
        <v>22</v>
      </c>
      <c r="D501" s="0" t="n">
        <f aca="false">D500+INT($D$2*(C501-D500)*1000)/1000</f>
        <v>21.999</v>
      </c>
      <c r="E501" s="0" t="n">
        <f aca="false">E500+INT($E$2*(D501-E500)*1000)/1000</f>
        <v>21.996</v>
      </c>
    </row>
    <row r="502" customFormat="false" ht="15" hidden="false" customHeight="true" outlineLevel="0" collapsed="false">
      <c r="A502" s="0" t="n">
        <f aca="false">A501</f>
        <v>22</v>
      </c>
      <c r="B502" s="0" t="n">
        <f aca="false">B500</f>
        <v>25</v>
      </c>
      <c r="C502" s="0" t="n">
        <f aca="true">OFFSET(A502:B502,0,$C$2,1,1)</f>
        <v>22</v>
      </c>
      <c r="D502" s="0" t="n">
        <f aca="false">D501+INT($D$2*(C502-D501)*1000)/1000</f>
        <v>21.999</v>
      </c>
      <c r="E502" s="0" t="n">
        <f aca="false">E501+INT($E$2*(D502-E501)*1000)/1000</f>
        <v>21.996</v>
      </c>
    </row>
    <row r="503" customFormat="false" ht="15" hidden="false" customHeight="true" outlineLevel="0" collapsed="false">
      <c r="A503" s="0" t="n">
        <f aca="false">A502</f>
        <v>22</v>
      </c>
      <c r="B503" s="0" t="n">
        <f aca="false">B501</f>
        <v>19</v>
      </c>
      <c r="C503" s="0" t="n">
        <f aca="true">OFFSET(A503:B503,0,$C$2,1,1)</f>
        <v>22</v>
      </c>
      <c r="D503" s="0" t="n">
        <f aca="false">D502+INT($D$2*(C503-D502)*1000)/1000</f>
        <v>21.999</v>
      </c>
      <c r="E503" s="0" t="n">
        <f aca="false">E502+INT($E$2*(D503-E502)*1000)/1000</f>
        <v>21.996</v>
      </c>
    </row>
    <row r="504" customFormat="false" ht="15" hidden="false" customHeight="true" outlineLevel="0" collapsed="false">
      <c r="A504" s="0" t="n">
        <f aca="false">A503</f>
        <v>22</v>
      </c>
      <c r="B504" s="0" t="n">
        <f aca="false">B502</f>
        <v>25</v>
      </c>
      <c r="C504" s="0" t="n">
        <f aca="true">OFFSET(A504:B504,0,$C$2,1,1)</f>
        <v>22</v>
      </c>
      <c r="D504" s="0" t="n">
        <f aca="false">D503+INT($D$2*(C504-D503)*1000)/1000</f>
        <v>21.999</v>
      </c>
      <c r="E504" s="0" t="n">
        <f aca="false">E503+INT($E$2*(D504-E503)*1000)/1000</f>
        <v>21.996</v>
      </c>
    </row>
    <row r="505" customFormat="false" ht="15" hidden="false" customHeight="true" outlineLevel="0" collapsed="false">
      <c r="A505" s="0" t="n">
        <f aca="false">A504</f>
        <v>22</v>
      </c>
      <c r="B505" s="0" t="n">
        <f aca="false">B503</f>
        <v>19</v>
      </c>
      <c r="C505" s="0" t="n">
        <f aca="true">OFFSET(A505:B505,0,$C$2,1,1)</f>
        <v>22</v>
      </c>
      <c r="D505" s="0" t="n">
        <f aca="false">D504+INT($D$2*(C505-D504)*1000)/1000</f>
        <v>21.999</v>
      </c>
      <c r="E505" s="0" t="n">
        <f aca="false">E504+INT($E$2*(D505-E504)*1000)/1000</f>
        <v>21.996</v>
      </c>
    </row>
    <row r="506" customFormat="false" ht="15" hidden="false" customHeight="true" outlineLevel="0" collapsed="false">
      <c r="A506" s="0" t="n">
        <f aca="false">A505</f>
        <v>22</v>
      </c>
      <c r="B506" s="0" t="n">
        <f aca="false">B504</f>
        <v>25</v>
      </c>
      <c r="C506" s="0" t="n">
        <f aca="true">OFFSET(A506:B506,0,$C$2,1,1)</f>
        <v>22</v>
      </c>
      <c r="D506" s="0" t="n">
        <f aca="false">D505+INT($D$2*(C506-D505)*1000)/1000</f>
        <v>21.999</v>
      </c>
      <c r="E506" s="0" t="n">
        <f aca="false">E505+INT($E$2*(D506-E505)*1000)/1000</f>
        <v>21.996</v>
      </c>
    </row>
    <row r="507" customFormat="false" ht="15" hidden="false" customHeight="true" outlineLevel="0" collapsed="false">
      <c r="A507" s="0" t="n">
        <f aca="false">A506</f>
        <v>22</v>
      </c>
      <c r="B507" s="0" t="n">
        <f aca="false">B505</f>
        <v>19</v>
      </c>
      <c r="C507" s="0" t="n">
        <f aca="true">OFFSET(A507:B507,0,$C$2,1,1)</f>
        <v>22</v>
      </c>
      <c r="D507" s="0" t="n">
        <f aca="false">D506+INT($D$2*(C507-D506)*1000)/1000</f>
        <v>21.999</v>
      </c>
      <c r="E507" s="0" t="n">
        <f aca="false">E506+INT($E$2*(D507-E506)*1000)/1000</f>
        <v>21.996</v>
      </c>
    </row>
    <row r="508" customFormat="false" ht="15" hidden="false" customHeight="true" outlineLevel="0" collapsed="false">
      <c r="A508" s="0" t="n">
        <f aca="false">A507</f>
        <v>22</v>
      </c>
      <c r="B508" s="0" t="n">
        <f aca="false">B506</f>
        <v>25</v>
      </c>
      <c r="C508" s="0" t="n">
        <f aca="true">OFFSET(A508:B508,0,$C$2,1,1)</f>
        <v>22</v>
      </c>
      <c r="D508" s="0" t="n">
        <f aca="false">D507+INT($D$2*(C508-D507)*1000)/1000</f>
        <v>21.999</v>
      </c>
      <c r="E508" s="0" t="n">
        <f aca="false">E507+INT($E$2*(D508-E507)*1000)/1000</f>
        <v>21.996</v>
      </c>
    </row>
    <row r="509" customFormat="false" ht="15" hidden="false" customHeight="true" outlineLevel="0" collapsed="false">
      <c r="A509" s="0" t="n">
        <f aca="false">A508</f>
        <v>22</v>
      </c>
      <c r="B509" s="0" t="n">
        <f aca="false">B507</f>
        <v>19</v>
      </c>
      <c r="C509" s="0" t="n">
        <f aca="true">OFFSET(A509:B509,0,$C$2,1,1)</f>
        <v>22</v>
      </c>
      <c r="D509" s="0" t="n">
        <f aca="false">D508+INT($D$2*(C509-D508)*1000)/1000</f>
        <v>21.999</v>
      </c>
      <c r="E509" s="0" t="n">
        <f aca="false">E508+INT($E$2*(D509-E508)*1000)/1000</f>
        <v>21.996</v>
      </c>
    </row>
    <row r="510" customFormat="false" ht="15" hidden="false" customHeight="true" outlineLevel="0" collapsed="false">
      <c r="A510" s="0" t="n">
        <f aca="false">A509</f>
        <v>22</v>
      </c>
      <c r="B510" s="0" t="n">
        <f aca="false">B508</f>
        <v>25</v>
      </c>
      <c r="C510" s="0" t="n">
        <f aca="true">OFFSET(A510:B510,0,$C$2,1,1)</f>
        <v>22</v>
      </c>
      <c r="D510" s="0" t="n">
        <f aca="false">D509+INT($D$2*(C510-D509)*1000)/1000</f>
        <v>21.999</v>
      </c>
      <c r="E510" s="0" t="n">
        <f aca="false">E509+INT($E$2*(D510-E509)*1000)/1000</f>
        <v>21.996</v>
      </c>
    </row>
    <row r="511" customFormat="false" ht="15" hidden="false" customHeight="true" outlineLevel="0" collapsed="false">
      <c r="A511" s="0" t="n">
        <f aca="false">A510</f>
        <v>22</v>
      </c>
      <c r="B511" s="0" t="n">
        <f aca="false">B509</f>
        <v>19</v>
      </c>
      <c r="C511" s="0" t="n">
        <f aca="true">OFFSET(A511:B511,0,$C$2,1,1)</f>
        <v>22</v>
      </c>
      <c r="D511" s="0" t="n">
        <f aca="false">D510+INT($D$2*(C511-D510)*1000)/1000</f>
        <v>21.999</v>
      </c>
      <c r="E511" s="0" t="n">
        <f aca="false">E510+INT($E$2*(D511-E510)*1000)/1000</f>
        <v>21.996</v>
      </c>
    </row>
    <row r="512" customFormat="false" ht="15" hidden="false" customHeight="true" outlineLevel="0" collapsed="false">
      <c r="A512" s="0" t="n">
        <f aca="false">A511</f>
        <v>22</v>
      </c>
      <c r="B512" s="0" t="n">
        <f aca="false">B510</f>
        <v>25</v>
      </c>
      <c r="C512" s="0" t="n">
        <f aca="true">OFFSET(A512:B512,0,$C$2,1,1)</f>
        <v>22</v>
      </c>
      <c r="D512" s="0" t="n">
        <f aca="false">D511+INT($D$2*(C512-D511)*1000)/1000</f>
        <v>21.999</v>
      </c>
      <c r="E512" s="0" t="n">
        <f aca="false">E511+INT($E$2*(D512-E511)*1000)/1000</f>
        <v>21.996</v>
      </c>
    </row>
    <row r="513" customFormat="false" ht="15" hidden="false" customHeight="true" outlineLevel="0" collapsed="false">
      <c r="A513" s="0" t="n">
        <f aca="false">A512</f>
        <v>22</v>
      </c>
      <c r="B513" s="0" t="n">
        <f aca="false">B511</f>
        <v>19</v>
      </c>
      <c r="C513" s="0" t="n">
        <f aca="true">OFFSET(A513:B513,0,$C$2,1,1)</f>
        <v>22</v>
      </c>
      <c r="D513" s="0" t="n">
        <f aca="false">D512+INT($D$2*(C513-D512)*1000)/1000</f>
        <v>21.999</v>
      </c>
      <c r="E513" s="0" t="n">
        <f aca="false">E512+INT($E$2*(D513-E512)*1000)/1000</f>
        <v>21.996</v>
      </c>
    </row>
    <row r="514" customFormat="false" ht="15" hidden="false" customHeight="true" outlineLevel="0" collapsed="false">
      <c r="A514" s="0" t="n">
        <f aca="false">A513</f>
        <v>22</v>
      </c>
      <c r="B514" s="0" t="n">
        <f aca="false">B512</f>
        <v>25</v>
      </c>
      <c r="C514" s="0" t="n">
        <f aca="true">OFFSET(A514:B514,0,$C$2,1,1)</f>
        <v>22</v>
      </c>
      <c r="D514" s="0" t="n">
        <f aca="false">D513+INT($D$2*(C514-D513)*1000)/1000</f>
        <v>21.999</v>
      </c>
      <c r="E514" s="0" t="n">
        <f aca="false">E513+INT($E$2*(D514-E513)*1000)/1000</f>
        <v>21.996</v>
      </c>
    </row>
    <row r="515" customFormat="false" ht="15" hidden="false" customHeight="true" outlineLevel="0" collapsed="false">
      <c r="A515" s="0" t="n">
        <f aca="false">A514</f>
        <v>22</v>
      </c>
      <c r="B515" s="0" t="n">
        <f aca="false">B513</f>
        <v>19</v>
      </c>
      <c r="C515" s="0" t="n">
        <f aca="true">OFFSET(A515:B515,0,$C$2,1,1)</f>
        <v>22</v>
      </c>
      <c r="D515" s="0" t="n">
        <f aca="false">D514+INT($D$2*(C515-D514)*1000)/1000</f>
        <v>21.999</v>
      </c>
      <c r="E515" s="0" t="n">
        <f aca="false">E514+INT($E$2*(D515-E514)*1000)/1000</f>
        <v>21.996</v>
      </c>
    </row>
    <row r="516" customFormat="false" ht="15" hidden="false" customHeight="true" outlineLevel="0" collapsed="false">
      <c r="A516" s="0" t="n">
        <f aca="false">A515</f>
        <v>22</v>
      </c>
      <c r="B516" s="0" t="n">
        <f aca="false">B514</f>
        <v>25</v>
      </c>
      <c r="C516" s="0" t="n">
        <f aca="true">OFFSET(A516:B516,0,$C$2,1,1)</f>
        <v>22</v>
      </c>
      <c r="D516" s="0" t="n">
        <f aca="false">D515+INT($D$2*(C516-D515)*1000)/1000</f>
        <v>21.999</v>
      </c>
      <c r="E516" s="0" t="n">
        <f aca="false">E515+INT($E$2*(D516-E515)*1000)/1000</f>
        <v>21.996</v>
      </c>
    </row>
    <row r="517" customFormat="false" ht="15" hidden="false" customHeight="true" outlineLevel="0" collapsed="false">
      <c r="A517" s="0" t="n">
        <f aca="false">A516</f>
        <v>22</v>
      </c>
      <c r="B517" s="0" t="n">
        <f aca="false">B515</f>
        <v>19</v>
      </c>
      <c r="C517" s="0" t="n">
        <f aca="true">OFFSET(A517:B517,0,$C$2,1,1)</f>
        <v>22</v>
      </c>
      <c r="D517" s="0" t="n">
        <f aca="false">D516+INT($D$2*(C517-D516)*1000)/1000</f>
        <v>21.999</v>
      </c>
      <c r="E517" s="0" t="n">
        <f aca="false">E516+INT($E$2*(D517-E516)*1000)/1000</f>
        <v>21.996</v>
      </c>
    </row>
    <row r="518" customFormat="false" ht="15" hidden="false" customHeight="true" outlineLevel="0" collapsed="false">
      <c r="A518" s="0" t="n">
        <f aca="false">A517</f>
        <v>22</v>
      </c>
      <c r="B518" s="0" t="n">
        <f aca="false">B516</f>
        <v>25</v>
      </c>
      <c r="C518" s="0" t="n">
        <f aca="true">OFFSET(A518:B518,0,$C$2,1,1)</f>
        <v>22</v>
      </c>
      <c r="D518" s="0" t="n">
        <f aca="false">D517+INT($D$2*(C518-D517)*1000)/1000</f>
        <v>21.999</v>
      </c>
      <c r="E518" s="0" t="n">
        <f aca="false">E517+INT($E$2*(D518-E517)*1000)/1000</f>
        <v>21.996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6637</TotalTime>
  <Application>LibreOffice/7.1.8.1$Windows_X86_64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2013-06-26T05:00:30Z</dcterms:created>
  <dc:creator>Thomas A. Vago</dc:creator>
  <dc:description/>
  <dc:language>en-US</dc:language>
  <cp:lastModifiedBy/>
  <cp:lastPrinted>2013-06-26T18:25:33Z</cp:lastPrinted>
  <dcterms:modified xsi:type="dcterms:W3CDTF">2023-06-20T06:46:19Z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