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\Documents\Visual Studio 2015\Projects\university-numerical\NumStrm\hausaufgabe\"/>
    </mc:Choice>
  </mc:AlternateContent>
  <bookViews>
    <workbookView xWindow="0" yWindow="0" windowWidth="16380" windowHeight="8190" tabRatio="993" activeTab="1"/>
  </bookViews>
  <sheets>
    <sheet name="Tabelle1" sheetId="1" r:id="rId1"/>
    <sheet name="Sheet2" sheetId="2" r:id="rId2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4" i="1" l="1"/>
  <c r="J46" i="1"/>
  <c r="I44" i="1" s="1"/>
  <c r="S50" i="1"/>
  <c r="K43" i="1"/>
  <c r="W53" i="1"/>
  <c r="S53" i="1"/>
  <c r="W52" i="1"/>
  <c r="V50" i="1" s="1"/>
  <c r="S52" i="1"/>
  <c r="W50" i="1"/>
  <c r="R50" i="1"/>
  <c r="J47" i="1"/>
  <c r="W44" i="1"/>
  <c r="S44" i="1"/>
  <c r="P44" i="1"/>
  <c r="W43" i="1"/>
  <c r="V41" i="1" s="1"/>
  <c r="S43" i="1"/>
  <c r="Q46" i="1" s="1"/>
  <c r="P43" i="1"/>
  <c r="W41" i="1"/>
  <c r="S41" i="1"/>
  <c r="R41" i="1"/>
  <c r="P41" i="1"/>
  <c r="O41" i="1"/>
  <c r="S37" i="1"/>
  <c r="R34" i="1" s="1"/>
  <c r="P37" i="1"/>
  <c r="K37" i="1"/>
  <c r="S36" i="1"/>
  <c r="Q39" i="1" s="1"/>
  <c r="P36" i="1"/>
  <c r="O34" i="1" s="1"/>
  <c r="K36" i="1"/>
  <c r="J34" i="1" s="1"/>
  <c r="S34" i="1"/>
  <c r="P34" i="1"/>
  <c r="K34" i="1"/>
  <c r="P30" i="1"/>
  <c r="H30" i="1"/>
  <c r="P29" i="1"/>
  <c r="O27" i="1" s="1"/>
  <c r="L29" i="1"/>
  <c r="H29" i="1"/>
  <c r="G27" i="1" s="1"/>
  <c r="L28" i="1"/>
  <c r="P27" i="1"/>
  <c r="L27" i="1"/>
  <c r="K27" i="1"/>
  <c r="H27" i="1"/>
  <c r="I20" i="1"/>
  <c r="I19" i="1"/>
  <c r="C19" i="1"/>
  <c r="I18" i="1"/>
  <c r="C18" i="1"/>
  <c r="I17" i="1"/>
  <c r="C17" i="1"/>
  <c r="I16" i="1"/>
  <c r="C16" i="1"/>
  <c r="I15" i="1"/>
  <c r="C15" i="1"/>
  <c r="I14" i="1"/>
  <c r="C14" i="1"/>
  <c r="I13" i="1"/>
  <c r="C13" i="1"/>
  <c r="I12" i="1"/>
  <c r="C12" i="1"/>
  <c r="I11" i="1"/>
  <c r="C11" i="1"/>
  <c r="I10" i="1"/>
  <c r="C10" i="1"/>
  <c r="I9" i="1"/>
  <c r="C9" i="1"/>
  <c r="I8" i="1"/>
  <c r="C8" i="1"/>
  <c r="I7" i="1"/>
  <c r="C7" i="1"/>
  <c r="I6" i="1"/>
  <c r="C6" i="1"/>
  <c r="I5" i="1"/>
  <c r="C5" i="1"/>
  <c r="I4" i="1"/>
  <c r="C4" i="1"/>
  <c r="H1" i="1"/>
  <c r="B1" i="1"/>
</calcChain>
</file>

<file path=xl/sharedStrings.xml><?xml version="1.0" encoding="utf-8"?>
<sst xmlns="http://schemas.openxmlformats.org/spreadsheetml/2006/main" count="57" uniqueCount="10">
  <si>
    <t>deltat</t>
  </si>
  <si>
    <t>N</t>
  </si>
  <si>
    <t>err</t>
  </si>
  <si>
    <t>dt=</t>
  </si>
  <si>
    <t>dx=</t>
  </si>
  <si>
    <t>pe=</t>
  </si>
  <si>
    <t>lambda</t>
  </si>
  <si>
    <t>unser krit.</t>
  </si>
  <si>
    <t>alpha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</si>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</sst>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Tabelle1!$A$4:$A$19</c:f>
              <c:numCache>
                <c:formatCode>General</c:formatCode>
                <c:ptCount val="1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</c:numCache>
            </c:numRef>
          </c:xVal>
          <c:yVal>
            <c:numRef>
              <c:f>Tabelle1!$B$4:$B$19</c:f>
              <c:numCache>
                <c:formatCode>General</c:formatCode>
                <c:ptCount val="16"/>
                <c:pt idx="0">
                  <c:v>2.0546499999999999E-2</c:v>
                </c:pt>
                <c:pt idx="1">
                  <c:v>1.9748100000000001E-2</c:v>
                </c:pt>
                <c:pt idx="2">
                  <c:v>1.900052E-2</c:v>
                </c:pt>
                <c:pt idx="3">
                  <c:v>1.8312800000000001E-2</c:v>
                </c:pt>
                <c:pt idx="4">
                  <c:v>1.7666399999999999E-2</c:v>
                </c:pt>
                <c:pt idx="5">
                  <c:v>1.7062000000000001E-2</c:v>
                </c:pt>
                <c:pt idx="6">
                  <c:v>1.6495800000000001E-2</c:v>
                </c:pt>
                <c:pt idx="7">
                  <c:v>1.5964699999999998E-2</c:v>
                </c:pt>
                <c:pt idx="8">
                  <c:v>1.5465599999999999E-2</c:v>
                </c:pt>
                <c:pt idx="9">
                  <c:v>1.4995700000000001E-2</c:v>
                </c:pt>
                <c:pt idx="10">
                  <c:v>1.4552900000000001E-2</c:v>
                </c:pt>
                <c:pt idx="11">
                  <c:v>1.41347E-2</c:v>
                </c:pt>
                <c:pt idx="12">
                  <c:v>1.3739400000000001E-2</c:v>
                </c:pt>
                <c:pt idx="13">
                  <c:v>1.3365200000000001E-2</c:v>
                </c:pt>
                <c:pt idx="14">
                  <c:v>1.30104E-2</c:v>
                </c:pt>
                <c:pt idx="15">
                  <c:v>1.26736E-2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C-4E01-88D1-CAE54255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67567"/>
        <c:axId val="1528666"/>
      </c:scatterChart>
      <c:valAx>
        <c:axId val="686675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1528666"/>
        <c:crosses val="autoZero"/>
        <c:crossBetween val="midCat"/>
      </c:valAx>
      <c:valAx>
        <c:axId val="15286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686675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Tabelle1!$G$4:$G$20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Tabelle1!$H$4:$H$20</c:f>
              <c:numCache>
                <c:formatCode>General</c:formatCode>
                <c:ptCount val="17"/>
                <c:pt idx="0">
                  <c:v>2.0546700000000001E-2</c:v>
                </c:pt>
                <c:pt idx="1">
                  <c:v>1.70622E-2</c:v>
                </c:pt>
                <c:pt idx="2">
                  <c:v>1.45535E-2</c:v>
                </c:pt>
                <c:pt idx="3">
                  <c:v>1.2674E-2</c:v>
                </c:pt>
                <c:pt idx="4">
                  <c:v>1.123E-2</c:v>
                </c:pt>
                <c:pt idx="5">
                  <c:v>1.00597E-2</c:v>
                </c:pt>
                <c:pt idx="6">
                  <c:v>9.1170000000000001E-3</c:v>
                </c:pt>
                <c:pt idx="7">
                  <c:v>8.3339999999999994E-3</c:v>
                </c:pt>
                <c:pt idx="8">
                  <c:v>7.6740000000000003E-3</c:v>
                </c:pt>
                <c:pt idx="9">
                  <c:v>7.11E-3</c:v>
                </c:pt>
                <c:pt idx="10">
                  <c:v>6.6224999999999999E-3</c:v>
                </c:pt>
                <c:pt idx="11">
                  <c:v>6.2001599999999997E-3</c:v>
                </c:pt>
                <c:pt idx="12">
                  <c:v>5.8567999999999997E-3</c:v>
                </c:pt>
                <c:pt idx="13">
                  <c:v>5.4957000000000001E-3</c:v>
                </c:pt>
                <c:pt idx="14">
                  <c:v>5.2002400000000001E-3</c:v>
                </c:pt>
                <c:pt idx="15">
                  <c:v>4.9500000000000004E-3</c:v>
                </c:pt>
                <c:pt idx="16">
                  <c:v>4.7000000000000002E-3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F-4968-83B5-66A83D7B8947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Tabelle1!$G$4:$G$20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Tabelle1!$I$4:$I$20</c:f>
              <c:numCache>
                <c:formatCode>General</c:formatCode>
                <c:ptCount val="17"/>
                <c:pt idx="0">
                  <c:v>2.665346678737969E-2</c:v>
                </c:pt>
                <c:pt idx="1">
                  <c:v>2.0346634774991067E-2</c:v>
                </c:pt>
                <c:pt idx="2">
                  <c:v>1.6318614452221651E-2</c:v>
                </c:pt>
                <c:pt idx="3">
                  <c:v>1.3541839630037937E-2</c:v>
                </c:pt>
                <c:pt idx="4">
                  <c:v>1.1521457190558691E-2</c:v>
                </c:pt>
                <c:pt idx="5">
                  <c:v>9.9910897056869202E-3</c:v>
                </c:pt>
                <c:pt idx="6">
                  <c:v>8.7952116474015532E-3</c:v>
                </c:pt>
                <c:pt idx="7">
                  <c:v>7.8372038961581451E-3</c:v>
                </c:pt>
                <c:pt idx="8">
                  <c:v>7.0540248786521145E-3</c:v>
                </c:pt>
                <c:pt idx="9">
                  <c:v>6.4028722734087813E-3</c:v>
                </c:pt>
                <c:pt idx="10">
                  <c:v>5.8537122702840595E-3</c:v>
                </c:pt>
                <c:pt idx="11">
                  <c:v>5.3848780364884495E-3</c:v>
                </c:pt>
                <c:pt idx="12">
                  <c:v>4.9803643500788549E-3</c:v>
                </c:pt>
                <c:pt idx="13">
                  <c:v>4.6281038965146747E-3</c:v>
                </c:pt>
                <c:pt idx="14">
                  <c:v>4.3188345159515442E-3</c:v>
                </c:pt>
                <c:pt idx="15">
                  <c:v>4.0453344934030678E-3</c:v>
                </c:pt>
                <c:pt idx="16">
                  <c:v>3.8018939632056123E-3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F-4968-83B5-66A83D7B8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3496819"/>
        <c:axId val="89145163"/>
      </c:lineChart>
      <c:catAx>
        <c:axId val="834968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89145163"/>
        <c:crosses val="autoZero"/>
        <c:auto val="1"/>
        <c:lblAlgn val="ctr"/>
        <c:lblOffset val="100"/>
        <c:noMultiLvlLbl val="1"/>
      </c:catAx>
      <c:valAx>
        <c:axId val="891451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8349681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Sheet2!$A$3:$A$19</c:f>
              <c:numCache>
                <c:formatCode>General</c:formatCode>
                <c:ptCount val="17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1.405</c:v>
                </c:pt>
                <c:pt idx="10">
                  <c:v>1.41</c:v>
                </c:pt>
                <c:pt idx="11">
                  <c:v>1.415</c:v>
                </c:pt>
                <c:pt idx="12">
                  <c:v>1.4175</c:v>
                </c:pt>
                <c:pt idx="13">
                  <c:v>1.42</c:v>
                </c:pt>
                <c:pt idx="14">
                  <c:v>1.425</c:v>
                </c:pt>
                <c:pt idx="15">
                  <c:v>1.43</c:v>
                </c:pt>
                <c:pt idx="16">
                  <c:v>1.4350000000000001</c:v>
                </c:pt>
              </c:numCache>
            </c:numRef>
          </c:xVal>
          <c:yVal>
            <c:numRef>
              <c:f>Sheet2!$C$3:$C$19</c:f>
              <c:numCache>
                <c:formatCode>General</c:formatCode>
                <c:ptCount val="17"/>
                <c:pt idx="0">
                  <c:v>411</c:v>
                </c:pt>
                <c:pt idx="1">
                  <c:v>382</c:v>
                </c:pt>
                <c:pt idx="2">
                  <c:v>355</c:v>
                </c:pt>
                <c:pt idx="3">
                  <c:v>329</c:v>
                </c:pt>
                <c:pt idx="4">
                  <c:v>305</c:v>
                </c:pt>
                <c:pt idx="5">
                  <c:v>282</c:v>
                </c:pt>
                <c:pt idx="6">
                  <c:v>260</c:v>
                </c:pt>
                <c:pt idx="7">
                  <c:v>239</c:v>
                </c:pt>
                <c:pt idx="8">
                  <c:v>219</c:v>
                </c:pt>
                <c:pt idx="9">
                  <c:v>217</c:v>
                </c:pt>
                <c:pt idx="10">
                  <c:v>215</c:v>
                </c:pt>
                <c:pt idx="11">
                  <c:v>216</c:v>
                </c:pt>
                <c:pt idx="12">
                  <c:v>225</c:v>
                </c:pt>
                <c:pt idx="13">
                  <c:v>246</c:v>
                </c:pt>
                <c:pt idx="14">
                  <c:v>321</c:v>
                </c:pt>
                <c:pt idx="15">
                  <c:v>475</c:v>
                </c:pt>
                <c:pt idx="16">
                  <c:v>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2-430C-8F5B-F4BE81C72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3834"/>
        <c:axId val="10041957"/>
      </c:scatterChart>
      <c:valAx>
        <c:axId val="485138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10041957"/>
        <c:crosses val="autoZero"/>
        <c:crossBetween val="midCat"/>
      </c:valAx>
      <c:valAx>
        <c:axId val="100419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485138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Sheet2!$A$3:$A$19</c:f>
              <c:numCache>
                <c:formatCode>General</c:formatCode>
                <c:ptCount val="17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1.405</c:v>
                </c:pt>
                <c:pt idx="10">
                  <c:v>1.41</c:v>
                </c:pt>
                <c:pt idx="11">
                  <c:v>1.415</c:v>
                </c:pt>
                <c:pt idx="12">
                  <c:v>1.4175</c:v>
                </c:pt>
                <c:pt idx="13">
                  <c:v>1.42</c:v>
                </c:pt>
                <c:pt idx="14">
                  <c:v>1.425</c:v>
                </c:pt>
                <c:pt idx="15">
                  <c:v>1.43</c:v>
                </c:pt>
                <c:pt idx="16">
                  <c:v>1.4350000000000001</c:v>
                </c:pt>
              </c:numCache>
            </c:numRef>
          </c:xVal>
          <c:yVal>
            <c:numRef>
              <c:f>Sheet2!$B$3:$B$19</c:f>
              <c:numCache>
                <c:formatCode>General</c:formatCode>
                <c:ptCount val="17"/>
                <c:pt idx="0">
                  <c:v>1449</c:v>
                </c:pt>
                <c:pt idx="1">
                  <c:v>1314</c:v>
                </c:pt>
                <c:pt idx="2">
                  <c:v>1191</c:v>
                </c:pt>
                <c:pt idx="3">
                  <c:v>1079</c:v>
                </c:pt>
                <c:pt idx="4">
                  <c:v>976</c:v>
                </c:pt>
                <c:pt idx="5">
                  <c:v>881</c:v>
                </c:pt>
                <c:pt idx="6">
                  <c:v>794</c:v>
                </c:pt>
                <c:pt idx="7">
                  <c:v>713</c:v>
                </c:pt>
                <c:pt idx="8">
                  <c:v>638</c:v>
                </c:pt>
                <c:pt idx="9">
                  <c:v>630</c:v>
                </c:pt>
                <c:pt idx="10">
                  <c:v>623</c:v>
                </c:pt>
                <c:pt idx="11">
                  <c:v>616</c:v>
                </c:pt>
                <c:pt idx="12">
                  <c:v>613</c:v>
                </c:pt>
                <c:pt idx="13">
                  <c:v>613</c:v>
                </c:pt>
                <c:pt idx="14">
                  <c:v>777</c:v>
                </c:pt>
                <c:pt idx="15">
                  <c:v>1142</c:v>
                </c:pt>
                <c:pt idx="16">
                  <c:v>2177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FC-4565-B649-C23852364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08536"/>
        <c:axId val="549408864"/>
      </c:scatterChart>
      <c:valAx>
        <c:axId val="54940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408864"/>
        <c:crosses val="autoZero"/>
        <c:crossBetween val="midCat"/>
      </c:valAx>
      <c:valAx>
        <c:axId val="5494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40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217440</xdr:colOff>
      <xdr:row>20</xdr:row>
      <xdr:rowOff>133920</xdr:rowOff>
    </xdr:from>
    <xdr:to>
      <xdr:col>5</xdr:col>
      <xdr:colOff>207720</xdr:colOff>
      <xdr:row>33</xdr:row>
      <xdr:rowOff>133560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65160</xdr:colOff>
      <xdr:row>3</xdr:row>
      <xdr:rowOff>76680</xdr:rowOff>
    </xdr:from>
    <xdr:to>
      <xdr:col>17</xdr:col>
      <xdr:colOff>64800</xdr:colOff>
      <xdr:row>17</xdr:row>
      <xdr:rowOff>152640</xdr:rowOff>
    </xdr:to>
    <xdr:graphicFrame macro="">
      <xdr:nvGraphicFramePr>
        <xdr:cNvPr id="3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383220</xdr:colOff>
      <xdr:row>3</xdr:row>
      <xdr:rowOff>28575</xdr:rowOff>
    </xdr:from>
    <xdr:to>
      <xdr:col>11</xdr:col>
      <xdr:colOff>628650</xdr:colOff>
      <xdr:row>35</xdr:row>
      <xdr:rowOff>26175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438150</xdr:colOff>
      <xdr:row>9</xdr:row>
      <xdr:rowOff>9525</xdr:rowOff>
    </xdr:from>
    <xdr:to>
      <xdr:col>18</xdr:col>
      <xdr:colOff>381000</xdr:colOff>
      <xdr:row>23</xdr:row>
      <xdr:rowOff>85725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opLeftCell="G22" zoomScaleNormal="100" workbookViewId="0">
      <selection activeCell="J44" sqref="J44"/>
    </sheetView>
  </sheetViews>
  <sheetFormatPr baseColWidth="10" defaultColWidth="9.140625" defaultRowHeight="15" x14ac:dyDescent="0.25"/>
  <cols>
    <col min="1" max="2" width="10.5703125"/>
    <col min="3" max="3" width="11.7109375"/>
    <col min="4" max="1025" width="10.5703125"/>
  </cols>
  <sheetData>
    <row r="1" spans="1:9" x14ac:dyDescent="0.25">
      <c r="A1" t="s">
        <v>0</v>
      </c>
      <c r="B1">
        <f>0.0002</f>
        <v>2.0000000000000001E-4</v>
      </c>
      <c r="G1" t="s">
        <v>0</v>
      </c>
      <c r="H1">
        <f>2*10^-5</f>
        <v>2.0000000000000002E-5</v>
      </c>
    </row>
    <row r="3" spans="1:9" x14ac:dyDescent="0.25">
      <c r="A3" t="s">
        <v>1</v>
      </c>
      <c r="B3" t="s">
        <v>2</v>
      </c>
      <c r="G3" t="s">
        <v>1</v>
      </c>
      <c r="H3" t="s">
        <v>2</v>
      </c>
    </row>
    <row r="4" spans="1:9" x14ac:dyDescent="0.25">
      <c r="A4">
        <v>20</v>
      </c>
      <c r="B4">
        <v>2.0546499999999999E-2</v>
      </c>
      <c r="C4">
        <f t="shared" ref="C4:C19" si="0">B4/(A4^2)</f>
        <v>5.136625E-5</v>
      </c>
      <c r="G4">
        <v>20</v>
      </c>
      <c r="H4">
        <v>2.0546700000000001E-2</v>
      </c>
      <c r="I4">
        <f t="shared" ref="I4:I20" si="1">1*G4^(-1.21)</f>
        <v>2.665346678737969E-2</v>
      </c>
    </row>
    <row r="5" spans="1:9" x14ac:dyDescent="0.25">
      <c r="A5">
        <v>21</v>
      </c>
      <c r="B5">
        <v>1.9748100000000001E-2</v>
      </c>
      <c r="C5">
        <f t="shared" si="0"/>
        <v>4.4780272108843543E-5</v>
      </c>
      <c r="G5">
        <v>25</v>
      </c>
      <c r="H5">
        <v>1.70622E-2</v>
      </c>
      <c r="I5">
        <f t="shared" si="1"/>
        <v>2.0346634774991067E-2</v>
      </c>
    </row>
    <row r="6" spans="1:9" x14ac:dyDescent="0.25">
      <c r="A6">
        <v>22</v>
      </c>
      <c r="B6">
        <v>1.900052E-2</v>
      </c>
      <c r="C6">
        <f t="shared" si="0"/>
        <v>3.9257272727272725E-5</v>
      </c>
      <c r="G6">
        <v>30</v>
      </c>
      <c r="H6">
        <v>1.45535E-2</v>
      </c>
      <c r="I6">
        <f t="shared" si="1"/>
        <v>1.6318614452221651E-2</v>
      </c>
    </row>
    <row r="7" spans="1:9" x14ac:dyDescent="0.25">
      <c r="A7">
        <v>23</v>
      </c>
      <c r="B7">
        <v>1.8312800000000001E-2</v>
      </c>
      <c r="C7">
        <f t="shared" si="0"/>
        <v>3.4617769376181475E-5</v>
      </c>
      <c r="G7">
        <v>35</v>
      </c>
      <c r="H7">
        <v>1.2674E-2</v>
      </c>
      <c r="I7">
        <f t="shared" si="1"/>
        <v>1.3541839630037937E-2</v>
      </c>
    </row>
    <row r="8" spans="1:9" x14ac:dyDescent="0.25">
      <c r="A8">
        <v>24</v>
      </c>
      <c r="B8">
        <v>1.7666399999999999E-2</v>
      </c>
      <c r="C8">
        <f t="shared" si="0"/>
        <v>3.0670833333333331E-5</v>
      </c>
      <c r="G8">
        <v>40</v>
      </c>
      <c r="H8">
        <v>1.123E-2</v>
      </c>
      <c r="I8">
        <f t="shared" si="1"/>
        <v>1.1521457190558691E-2</v>
      </c>
    </row>
    <row r="9" spans="1:9" x14ac:dyDescent="0.25">
      <c r="A9">
        <v>25</v>
      </c>
      <c r="B9">
        <v>1.7062000000000001E-2</v>
      </c>
      <c r="C9">
        <f t="shared" si="0"/>
        <v>2.7299200000000001E-5</v>
      </c>
      <c r="G9">
        <v>45</v>
      </c>
      <c r="H9">
        <v>1.00597E-2</v>
      </c>
      <c r="I9">
        <f t="shared" si="1"/>
        <v>9.9910897056869202E-3</v>
      </c>
    </row>
    <row r="10" spans="1:9" x14ac:dyDescent="0.25">
      <c r="A10">
        <v>26</v>
      </c>
      <c r="B10">
        <v>1.6495800000000001E-2</v>
      </c>
      <c r="C10">
        <f t="shared" si="0"/>
        <v>2.4402071005917161E-5</v>
      </c>
      <c r="G10">
        <v>50</v>
      </c>
      <c r="H10">
        <v>9.1170000000000001E-3</v>
      </c>
      <c r="I10">
        <f t="shared" si="1"/>
        <v>8.7952116474015532E-3</v>
      </c>
    </row>
    <row r="11" spans="1:9" x14ac:dyDescent="0.25">
      <c r="A11">
        <v>27</v>
      </c>
      <c r="B11">
        <v>1.5964699999999998E-2</v>
      </c>
      <c r="C11">
        <f t="shared" si="0"/>
        <v>2.1899451303155005E-5</v>
      </c>
      <c r="G11">
        <v>55</v>
      </c>
      <c r="H11">
        <v>8.3339999999999994E-3</v>
      </c>
      <c r="I11">
        <f t="shared" si="1"/>
        <v>7.8372038961581451E-3</v>
      </c>
    </row>
    <row r="12" spans="1:9" x14ac:dyDescent="0.25">
      <c r="A12">
        <v>28</v>
      </c>
      <c r="B12">
        <v>1.5465599999999999E-2</v>
      </c>
      <c r="C12">
        <f t="shared" si="0"/>
        <v>1.9726530612244898E-5</v>
      </c>
      <c r="G12">
        <v>60</v>
      </c>
      <c r="H12">
        <v>7.6740000000000003E-3</v>
      </c>
      <c r="I12">
        <f t="shared" si="1"/>
        <v>7.0540248786521145E-3</v>
      </c>
    </row>
    <row r="13" spans="1:9" x14ac:dyDescent="0.25">
      <c r="A13">
        <v>29</v>
      </c>
      <c r="B13">
        <v>1.4995700000000001E-2</v>
      </c>
      <c r="C13">
        <f t="shared" si="0"/>
        <v>1.7830796670630202E-5</v>
      </c>
      <c r="G13">
        <v>65</v>
      </c>
      <c r="H13">
        <v>7.11E-3</v>
      </c>
      <c r="I13">
        <f t="shared" si="1"/>
        <v>6.4028722734087813E-3</v>
      </c>
    </row>
    <row r="14" spans="1:9" x14ac:dyDescent="0.25">
      <c r="A14">
        <v>30</v>
      </c>
      <c r="B14">
        <v>1.4552900000000001E-2</v>
      </c>
      <c r="C14">
        <f t="shared" si="0"/>
        <v>1.616988888888889E-5</v>
      </c>
      <c r="G14">
        <v>70</v>
      </c>
      <c r="H14">
        <v>6.6224999999999999E-3</v>
      </c>
      <c r="I14">
        <f t="shared" si="1"/>
        <v>5.8537122702840595E-3</v>
      </c>
    </row>
    <row r="15" spans="1:9" x14ac:dyDescent="0.25">
      <c r="A15">
        <v>31</v>
      </c>
      <c r="B15">
        <v>1.41347E-2</v>
      </c>
      <c r="C15">
        <f t="shared" si="0"/>
        <v>1.4708324661810615E-5</v>
      </c>
      <c r="G15">
        <v>75</v>
      </c>
      <c r="H15">
        <v>6.2001599999999997E-3</v>
      </c>
      <c r="I15">
        <f t="shared" si="1"/>
        <v>5.3848780364884495E-3</v>
      </c>
    </row>
    <row r="16" spans="1:9" x14ac:dyDescent="0.25">
      <c r="A16">
        <v>32</v>
      </c>
      <c r="B16">
        <v>1.3739400000000001E-2</v>
      </c>
      <c r="C16">
        <f t="shared" si="0"/>
        <v>1.3417382812500001E-5</v>
      </c>
      <c r="G16">
        <v>80</v>
      </c>
      <c r="H16">
        <v>5.8567999999999997E-3</v>
      </c>
      <c r="I16">
        <f t="shared" si="1"/>
        <v>4.9803643500788549E-3</v>
      </c>
    </row>
    <row r="17" spans="1:16" x14ac:dyDescent="0.25">
      <c r="A17">
        <v>33</v>
      </c>
      <c r="B17">
        <v>1.3365200000000001E-2</v>
      </c>
      <c r="C17">
        <f t="shared" si="0"/>
        <v>1.2272910927456382E-5</v>
      </c>
      <c r="G17">
        <v>85</v>
      </c>
      <c r="H17">
        <v>5.4957000000000001E-3</v>
      </c>
      <c r="I17">
        <f t="shared" si="1"/>
        <v>4.6281038965146747E-3</v>
      </c>
    </row>
    <row r="18" spans="1:16" x14ac:dyDescent="0.25">
      <c r="A18">
        <v>34</v>
      </c>
      <c r="B18">
        <v>1.30104E-2</v>
      </c>
      <c r="C18">
        <f t="shared" si="0"/>
        <v>1.1254671280276817E-5</v>
      </c>
      <c r="G18">
        <v>90</v>
      </c>
      <c r="H18">
        <v>5.2002400000000001E-3</v>
      </c>
      <c r="I18">
        <f t="shared" si="1"/>
        <v>4.3188345159515442E-3</v>
      </c>
    </row>
    <row r="19" spans="1:16" x14ac:dyDescent="0.25">
      <c r="A19">
        <v>35</v>
      </c>
      <c r="B19">
        <v>1.26736E-2</v>
      </c>
      <c r="C19">
        <f t="shared" si="0"/>
        <v>1.0345795918367346E-5</v>
      </c>
      <c r="G19">
        <v>95</v>
      </c>
      <c r="H19">
        <v>4.9500000000000004E-3</v>
      </c>
      <c r="I19">
        <f t="shared" si="1"/>
        <v>4.0453344934030678E-3</v>
      </c>
    </row>
    <row r="20" spans="1:16" x14ac:dyDescent="0.25">
      <c r="G20">
        <v>100</v>
      </c>
      <c r="H20">
        <v>4.7000000000000002E-3</v>
      </c>
      <c r="I20">
        <f t="shared" si="1"/>
        <v>3.8018939632056123E-3</v>
      </c>
    </row>
    <row r="27" spans="1:16" x14ac:dyDescent="0.25">
      <c r="G27">
        <f>H29/H30^2</f>
        <v>0.18000000000000002</v>
      </c>
      <c r="H27">
        <f>16*(H31/H30)^2/(3*PI()^2 + 64*(H31/H30)^2)</f>
        <v>0.24987155555185514</v>
      </c>
      <c r="K27">
        <f>L28/L29^2</f>
        <v>0.25083</v>
      </c>
      <c r="L27">
        <f>16*(L30/L29)^2/(3*PI()^2 + 64*(L30/L29)^2)</f>
        <v>0.24987155555185514</v>
      </c>
      <c r="O27">
        <f>P29/P30^2</f>
        <v>0.26450000000000001</v>
      </c>
      <c r="P27">
        <f>16*(P31/P30)^2/(3*PI()^2 + 64*(P31/P30)^2)</f>
        <v>0.24999125479162856</v>
      </c>
    </row>
    <row r="28" spans="1:16" x14ac:dyDescent="0.25">
      <c r="G28" t="s">
        <v>1</v>
      </c>
      <c r="H28">
        <v>30</v>
      </c>
      <c r="K28" t="s">
        <v>3</v>
      </c>
      <c r="L28">
        <f>2.787*10^-4</f>
        <v>2.787E-4</v>
      </c>
      <c r="O28" t="s">
        <v>1</v>
      </c>
      <c r="P28">
        <v>115</v>
      </c>
    </row>
    <row r="29" spans="1:16" x14ac:dyDescent="0.25">
      <c r="G29" t="s">
        <v>3</v>
      </c>
      <c r="H29">
        <f>2*10^-4</f>
        <v>2.0000000000000001E-4</v>
      </c>
      <c r="K29" t="s">
        <v>4</v>
      </c>
      <c r="L29">
        <f>1/30</f>
        <v>3.3333333333333333E-2</v>
      </c>
      <c r="O29" t="s">
        <v>3</v>
      </c>
      <c r="P29">
        <f>2*10^-5</f>
        <v>2.0000000000000002E-5</v>
      </c>
    </row>
    <row r="30" spans="1:16" x14ac:dyDescent="0.25">
      <c r="G30" t="s">
        <v>4</v>
      </c>
      <c r="H30">
        <f>1/H28</f>
        <v>3.3333333333333333E-2</v>
      </c>
      <c r="K30" t="s">
        <v>5</v>
      </c>
      <c r="L30">
        <v>1</v>
      </c>
      <c r="O30" t="s">
        <v>4</v>
      </c>
      <c r="P30">
        <f>1/P28</f>
        <v>8.6956521739130436E-3</v>
      </c>
    </row>
    <row r="31" spans="1:16" x14ac:dyDescent="0.25">
      <c r="G31" t="s">
        <v>5</v>
      </c>
      <c r="H31">
        <v>1</v>
      </c>
      <c r="O31" t="s">
        <v>5</v>
      </c>
      <c r="P31">
        <v>1</v>
      </c>
    </row>
    <row r="34" spans="9:23" x14ac:dyDescent="0.25">
      <c r="J34">
        <f>K36/K37^2</f>
        <v>0.18000000000000002</v>
      </c>
      <c r="K34">
        <f>8*(K38/K37)^2/(PI()^2 + 32*(K38/K37)^2)</f>
        <v>0.2499143557005237</v>
      </c>
      <c r="O34">
        <f>P36/P37^2</f>
        <v>0.24642000000000003</v>
      </c>
      <c r="P34">
        <f>8*(P38/P37)^2/(PI()^2 + 32*(P38/P37)^2)</f>
        <v>0.2499937420376373</v>
      </c>
      <c r="R34">
        <f>S36/S37^2</f>
        <v>0.24999309</v>
      </c>
      <c r="S34">
        <f>8*(S38/S37)^2/(PI()^2 + 32*(S38/S37)^2)</f>
        <v>0.24999993741882551</v>
      </c>
    </row>
    <row r="35" spans="9:23" x14ac:dyDescent="0.25">
      <c r="J35" t="s">
        <v>1</v>
      </c>
      <c r="K35">
        <v>30</v>
      </c>
      <c r="O35" t="s">
        <v>1</v>
      </c>
      <c r="P35">
        <v>111</v>
      </c>
      <c r="R35" t="s">
        <v>1</v>
      </c>
      <c r="S35">
        <v>111</v>
      </c>
    </row>
    <row r="36" spans="9:23" x14ac:dyDescent="0.25">
      <c r="J36" t="s">
        <v>3</v>
      </c>
      <c r="K36">
        <f>2*10^-4</f>
        <v>2.0000000000000001E-4</v>
      </c>
      <c r="O36" t="s">
        <v>3</v>
      </c>
      <c r="P36">
        <f>2*10^-5</f>
        <v>2.0000000000000002E-5</v>
      </c>
      <c r="R36" t="s">
        <v>3</v>
      </c>
      <c r="S36">
        <f>2.029*10^-5</f>
        <v>2.0290000000000001E-5</v>
      </c>
    </row>
    <row r="37" spans="9:23" x14ac:dyDescent="0.25">
      <c r="J37" t="s">
        <v>4</v>
      </c>
      <c r="K37">
        <f>1/K35</f>
        <v>3.3333333333333333E-2</v>
      </c>
      <c r="O37" t="s">
        <v>4</v>
      </c>
      <c r="P37">
        <f>1/P35</f>
        <v>9.0090090090090089E-3</v>
      </c>
      <c r="R37" t="s">
        <v>4</v>
      </c>
      <c r="S37">
        <f>1/S35</f>
        <v>9.0090090090090089E-3</v>
      </c>
    </row>
    <row r="38" spans="9:23" x14ac:dyDescent="0.25">
      <c r="J38" t="s">
        <v>5</v>
      </c>
      <c r="K38">
        <v>1</v>
      </c>
      <c r="O38" t="s">
        <v>5</v>
      </c>
      <c r="P38">
        <v>1</v>
      </c>
      <c r="R38" t="s">
        <v>5</v>
      </c>
      <c r="S38">
        <v>10</v>
      </c>
    </row>
    <row r="39" spans="9:23" x14ac:dyDescent="0.25">
      <c r="Q39">
        <f>ABS(S36-P36)</f>
        <v>2.8999999999999892E-7</v>
      </c>
    </row>
    <row r="41" spans="9:23" x14ac:dyDescent="0.25">
      <c r="O41">
        <f>P43/P44^2</f>
        <v>0.24991200000000002</v>
      </c>
      <c r="P41">
        <f>8*(P45/P44)^2/(PI()^2 + 32*(P45/P44)^2)</f>
        <v>0.2499143557005237</v>
      </c>
      <c r="R41">
        <f>S43/S44^2</f>
        <v>0.24999930000000001</v>
      </c>
      <c r="S41">
        <f>8*(S45/S44)^2/(PI()^2 + 32*(S45/S44)^2)</f>
        <v>0.24999914326644282</v>
      </c>
      <c r="V41">
        <f>W43/W44^2</f>
        <v>0.24999930000000001</v>
      </c>
      <c r="W41">
        <f>8*(W45/W44)^2/(PI()^2 + 32*(W45/W44)^2)</f>
        <v>0.24999978581606019</v>
      </c>
    </row>
    <row r="42" spans="9:23" x14ac:dyDescent="0.25">
      <c r="O42" t="s">
        <v>1</v>
      </c>
      <c r="P42">
        <v>30</v>
      </c>
      <c r="R42" t="s">
        <v>1</v>
      </c>
      <c r="S42">
        <v>30</v>
      </c>
      <c r="V42" t="s">
        <v>1</v>
      </c>
      <c r="W42">
        <v>30</v>
      </c>
    </row>
    <row r="43" spans="9:23" x14ac:dyDescent="0.25">
      <c r="I43" t="s">
        <v>6</v>
      </c>
      <c r="J43" t="s">
        <v>7</v>
      </c>
      <c r="K43">
        <f>16/(64+9*PI()*(J47*J48)^2)</f>
        <v>0.2383023602456136</v>
      </c>
      <c r="O43" t="s">
        <v>3</v>
      </c>
      <c r="P43">
        <f>2.7768*10^-4</f>
        <v>2.7768000000000004E-4</v>
      </c>
      <c r="R43" t="s">
        <v>3</v>
      </c>
      <c r="S43">
        <f>2.77777*10^-4</f>
        <v>2.7777699999999999E-4</v>
      </c>
      <c r="V43" t="s">
        <v>3</v>
      </c>
      <c r="W43">
        <f>2.77777*10^-4</f>
        <v>2.7777699999999999E-4</v>
      </c>
    </row>
    <row r="44" spans="9:23" x14ac:dyDescent="0.25">
      <c r="I44">
        <f>J46/J47^2</f>
        <v>0.25155</v>
      </c>
      <c r="J44" t="e">
        <f>Sheet2!A2:B20+Tabelle1!H54</f>
        <v>#VALUE!</v>
      </c>
      <c r="O44" t="s">
        <v>4</v>
      </c>
      <c r="P44">
        <f>1/P42</f>
        <v>3.3333333333333333E-2</v>
      </c>
      <c r="R44" t="s">
        <v>4</v>
      </c>
      <c r="S44">
        <f>1/S42</f>
        <v>3.3333333333333333E-2</v>
      </c>
      <c r="V44" t="s">
        <v>4</v>
      </c>
      <c r="W44">
        <f>1/W42</f>
        <v>3.3333333333333333E-2</v>
      </c>
    </row>
    <row r="45" spans="9:23" x14ac:dyDescent="0.25">
      <c r="I45" t="s">
        <v>1</v>
      </c>
      <c r="J45">
        <v>30</v>
      </c>
      <c r="O45" t="s">
        <v>5</v>
      </c>
      <c r="P45">
        <v>1</v>
      </c>
      <c r="R45" t="s">
        <v>5</v>
      </c>
      <c r="S45">
        <v>10</v>
      </c>
      <c r="V45" t="s">
        <v>5</v>
      </c>
      <c r="W45">
        <v>20</v>
      </c>
    </row>
    <row r="46" spans="9:23" x14ac:dyDescent="0.25">
      <c r="I46" t="s">
        <v>3</v>
      </c>
      <c r="J46">
        <f>2.795*10^-4</f>
        <v>2.7950000000000002E-4</v>
      </c>
      <c r="Q46">
        <f>ABS(S43-P43)</f>
        <v>9.6999999999955195E-8</v>
      </c>
    </row>
    <row r="47" spans="9:23" x14ac:dyDescent="0.25">
      <c r="I47" t="s">
        <v>4</v>
      </c>
      <c r="J47">
        <f>1/J45</f>
        <v>3.3333333333333333E-2</v>
      </c>
    </row>
    <row r="48" spans="9:23" x14ac:dyDescent="0.25">
      <c r="I48" t="s">
        <v>5</v>
      </c>
      <c r="J48">
        <v>10</v>
      </c>
    </row>
    <row r="50" spans="18:23" x14ac:dyDescent="0.25">
      <c r="R50">
        <f>S52/S53^2</f>
        <v>0.24999930000000001</v>
      </c>
      <c r="S50">
        <f>4/(16-(3/2*S54*PI()*S53)^2)</f>
        <v>0.29558254328224409</v>
      </c>
      <c r="V50">
        <f>W52/W53^2</f>
        <v>0.24999930000000001</v>
      </c>
      <c r="W50">
        <f>16/(64+9*PI()*(W53*W54)^2)</f>
        <v>0.24987734174669843</v>
      </c>
    </row>
    <row r="51" spans="18:23" x14ac:dyDescent="0.25">
      <c r="R51" t="s">
        <v>1</v>
      </c>
      <c r="S51">
        <v>30</v>
      </c>
      <c r="V51" t="s">
        <v>1</v>
      </c>
      <c r="W51">
        <v>30</v>
      </c>
    </row>
    <row r="52" spans="18:23" x14ac:dyDescent="0.25">
      <c r="R52" t="s">
        <v>3</v>
      </c>
      <c r="S52">
        <f>2.77777*10^-4</f>
        <v>2.7777699999999999E-4</v>
      </c>
      <c r="V52" t="s">
        <v>3</v>
      </c>
      <c r="W52">
        <f>2.77777*10^-4</f>
        <v>2.7777699999999999E-4</v>
      </c>
    </row>
    <row r="53" spans="18:23" x14ac:dyDescent="0.25">
      <c r="R53" t="s">
        <v>4</v>
      </c>
      <c r="S53">
        <f>1/S51</f>
        <v>3.3333333333333333E-2</v>
      </c>
      <c r="V53" t="s">
        <v>4</v>
      </c>
      <c r="W53">
        <f>1/W51</f>
        <v>3.3333333333333333E-2</v>
      </c>
    </row>
    <row r="54" spans="18:23" x14ac:dyDescent="0.25">
      <c r="R54" t="s">
        <v>5</v>
      </c>
      <c r="S54">
        <v>10</v>
      </c>
      <c r="V54" t="s">
        <v>5</v>
      </c>
      <c r="W54">
        <v>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tabSelected="1" zoomScaleNormal="100" workbookViewId="0">
      <selection activeCell="F21" sqref="F21"/>
    </sheetView>
  </sheetViews>
  <sheetFormatPr baseColWidth="10" defaultColWidth="9.140625" defaultRowHeight="15" x14ac:dyDescent="0.25"/>
  <cols>
    <col min="1" max="1025" width="11.5703125"/>
  </cols>
  <sheetData>
    <row r="2" spans="1:3" x14ac:dyDescent="0.25">
      <c r="A2" t="s">
        <v>8</v>
      </c>
      <c r="B2" t="s">
        <v>9</v>
      </c>
    </row>
    <row r="3" spans="1:3" x14ac:dyDescent="0.25">
      <c r="A3">
        <v>1</v>
      </c>
      <c r="B3">
        <v>1449</v>
      </c>
      <c r="C3">
        <v>411</v>
      </c>
    </row>
    <row r="4" spans="1:3" x14ac:dyDescent="0.25">
      <c r="A4">
        <v>1.05</v>
      </c>
      <c r="B4">
        <v>1314</v>
      </c>
      <c r="C4">
        <v>382</v>
      </c>
    </row>
    <row r="5" spans="1:3" x14ac:dyDescent="0.25">
      <c r="A5">
        <v>1.1000000000000001</v>
      </c>
      <c r="B5">
        <v>1191</v>
      </c>
      <c r="C5">
        <v>355</v>
      </c>
    </row>
    <row r="6" spans="1:3" x14ac:dyDescent="0.25">
      <c r="A6">
        <v>1.1499999999999999</v>
      </c>
      <c r="B6">
        <v>1079</v>
      </c>
      <c r="C6">
        <v>329</v>
      </c>
    </row>
    <row r="7" spans="1:3" x14ac:dyDescent="0.25">
      <c r="A7">
        <v>1.2</v>
      </c>
      <c r="B7">
        <v>976</v>
      </c>
      <c r="C7">
        <v>305</v>
      </c>
    </row>
    <row r="8" spans="1:3" x14ac:dyDescent="0.25">
      <c r="A8">
        <v>1.25</v>
      </c>
      <c r="B8">
        <v>881</v>
      </c>
      <c r="C8">
        <v>282</v>
      </c>
    </row>
    <row r="9" spans="1:3" x14ac:dyDescent="0.25">
      <c r="A9">
        <v>1.3</v>
      </c>
      <c r="B9">
        <v>794</v>
      </c>
      <c r="C9">
        <v>260</v>
      </c>
    </row>
    <row r="10" spans="1:3" x14ac:dyDescent="0.25">
      <c r="A10">
        <v>1.35</v>
      </c>
      <c r="B10">
        <v>713</v>
      </c>
      <c r="C10">
        <v>239</v>
      </c>
    </row>
    <row r="11" spans="1:3" x14ac:dyDescent="0.25">
      <c r="A11">
        <v>1.4</v>
      </c>
      <c r="B11">
        <v>638</v>
      </c>
      <c r="C11">
        <v>219</v>
      </c>
    </row>
    <row r="12" spans="1:3" x14ac:dyDescent="0.25">
      <c r="A12">
        <v>1.405</v>
      </c>
      <c r="B12">
        <v>630</v>
      </c>
      <c r="C12">
        <v>217</v>
      </c>
    </row>
    <row r="13" spans="1:3" x14ac:dyDescent="0.25">
      <c r="A13">
        <v>1.41</v>
      </c>
      <c r="B13">
        <v>623</v>
      </c>
      <c r="C13">
        <v>215</v>
      </c>
    </row>
    <row r="14" spans="1:3" x14ac:dyDescent="0.25">
      <c r="A14">
        <v>1.415</v>
      </c>
      <c r="B14">
        <v>616</v>
      </c>
      <c r="C14">
        <v>216</v>
      </c>
    </row>
    <row r="15" spans="1:3" x14ac:dyDescent="0.25">
      <c r="A15">
        <v>1.4175</v>
      </c>
      <c r="B15">
        <v>613</v>
      </c>
      <c r="C15">
        <v>225</v>
      </c>
    </row>
    <row r="16" spans="1:3" x14ac:dyDescent="0.25">
      <c r="A16">
        <v>1.42</v>
      </c>
      <c r="B16">
        <v>613</v>
      </c>
      <c r="C16">
        <v>246</v>
      </c>
    </row>
    <row r="17" spans="1:3" x14ac:dyDescent="0.25">
      <c r="A17">
        <v>1.425</v>
      </c>
      <c r="B17">
        <v>777</v>
      </c>
      <c r="C17">
        <v>321</v>
      </c>
    </row>
    <row r="18" spans="1:3" x14ac:dyDescent="0.25">
      <c r="A18">
        <v>1.43</v>
      </c>
      <c r="B18">
        <v>1142</v>
      </c>
      <c r="C18">
        <v>475</v>
      </c>
    </row>
    <row r="19" spans="1:3" x14ac:dyDescent="0.25">
      <c r="A19">
        <v>1.4350000000000001</v>
      </c>
      <c r="B19">
        <v>2177</v>
      </c>
      <c r="C19">
        <v>909</v>
      </c>
    </row>
    <row r="20" spans="1:3" x14ac:dyDescent="0.25">
      <c r="A20">
        <v>1.44</v>
      </c>
      <c r="B20">
        <v>25892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1200" verticalDpi="12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cp:revision>2</cp:revision>
  <dcterms:created xsi:type="dcterms:W3CDTF">2016-07-30T10:09:16Z</dcterms:created>
  <dcterms:modified xsi:type="dcterms:W3CDTF">2016-07-30T23:10:37Z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