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showInkAnnotation="0"/>
  <mc:AlternateContent xmlns:mc="http://schemas.openxmlformats.org/markup-compatibility/2006">
    <mc:Choice Requires="x15">
      <x15ac:absPath xmlns:x15ac="http://schemas.microsoft.com/office/spreadsheetml/2010/11/ac" url="C:\Users\Taillandier\Desktop\PERLE DATA\"/>
    </mc:Choice>
  </mc:AlternateContent>
  <xr:revisionPtr revIDLastSave="0" documentId="13_ncr:1_{F7CAC3DA-E877-4176-9828-EDC9B9D24B0D}" xr6:coauthVersionLast="36" xr6:coauthVersionMax="36" xr10:uidLastSave="{00000000-0000-0000-0000-000000000000}"/>
  <bookViews>
    <workbookView xWindow="940" yWindow="2400" windowWidth="24660" windowHeight="12660" tabRatio="500" activeTab="1" xr2:uid="{00000000-000D-0000-FFFF-FFFF00000000}"/>
  </bookViews>
  <sheets>
    <sheet name="Row Counts" sheetId="7" r:id="rId1"/>
    <sheet name="Abundances" sheetId="2" r:id="rId2"/>
    <sheet name="Volume" sheetId="8" r:id="rId3"/>
    <sheet name="Sheet1" sheetId="4" r:id="rId4"/>
  </sheets>
  <definedNames>
    <definedName name="_xlnm._FilterDatabase" localSheetId="2" hidden="1">Volume!$A$3:$V$2904</definedName>
    <definedName name="Excel_BuiltIn__FilterDatabase" localSheetId="2">#REF!</definedName>
    <definedName name="Excel_BuiltIn__FilterDatabase">#REF!</definedName>
    <definedName name="Z_36E6CAE2_B037_4FF3_BC55_8E9863199969_.wvu.FilterData" localSheetId="2">#REF!</definedName>
    <definedName name="Z_36E6CAE2_B037_4FF3_BC55_8E9863199969_.wvu.FilterData">#REF!</definedName>
    <definedName name="Z_376D1E7F_1E40_4B82_A012_89A28AB74FC3_.wvu.FilterData" localSheetId="2">#REF!</definedName>
    <definedName name="Z_376D1E7F_1E40_4B82_A012_89A28AB74FC3_.wvu.FilterData">#REF!</definedName>
    <definedName name="Z_A4582F5B_FB4F_43AB_A39B_0043E600BFAF_.wvu.FilterData" localSheetId="2">#REF!</definedName>
    <definedName name="Z_A4582F5B_FB4F_43AB_A39B_0043E600BFAF_.wvu.FilterData">#REF!</definedName>
    <definedName name="Z_E423867A_6352_440D_8E9C_10768DA070F8_.wvu.FilterData" localSheetId="2">#REF!</definedName>
    <definedName name="Z_E423867A_6352_440D_8E9C_10768DA070F8_.wvu.FilterData">#REF!</definedName>
  </definedNames>
  <calcPr calcId="191029" concurrentCalc="0"/>
</workbook>
</file>

<file path=xl/calcChain.xml><?xml version="1.0" encoding="utf-8"?>
<calcChain xmlns="http://schemas.openxmlformats.org/spreadsheetml/2006/main">
  <c r="O2904" i="8" l="1"/>
  <c r="P2904" i="8"/>
  <c r="Q2904" i="8"/>
  <c r="O2903" i="8"/>
  <c r="P2903" i="8"/>
  <c r="Q2903" i="8"/>
  <c r="O2902" i="8"/>
  <c r="P2902" i="8"/>
  <c r="Q2902" i="8"/>
  <c r="O2901" i="8"/>
  <c r="P2901" i="8"/>
  <c r="Q2901" i="8"/>
  <c r="O2900" i="8"/>
  <c r="P2900" i="8"/>
  <c r="Q2900" i="8"/>
  <c r="O2899" i="8"/>
  <c r="P2899" i="8"/>
  <c r="Q2899" i="8"/>
  <c r="O2898" i="8"/>
  <c r="P2898" i="8"/>
  <c r="Q2898" i="8"/>
  <c r="O2897" i="8"/>
  <c r="P2897" i="8"/>
  <c r="Q2897" i="8"/>
  <c r="O2896" i="8"/>
  <c r="P2896" i="8"/>
  <c r="Q2896" i="8"/>
  <c r="O2895" i="8"/>
  <c r="P2895" i="8"/>
  <c r="Q2895" i="8"/>
  <c r="O2894" i="8"/>
  <c r="P2894" i="8"/>
  <c r="Q2894" i="8"/>
  <c r="O2893" i="8"/>
  <c r="P2893" i="8"/>
  <c r="Q2893" i="8"/>
  <c r="O2892" i="8"/>
  <c r="Q2892" i="8"/>
  <c r="O2891" i="8"/>
  <c r="P2891" i="8"/>
  <c r="Q2891" i="8"/>
  <c r="O2890" i="8"/>
  <c r="P2890" i="8"/>
  <c r="Q2890" i="8"/>
  <c r="O2889" i="8"/>
  <c r="P2889" i="8"/>
  <c r="Q2889" i="8"/>
  <c r="O2888" i="8"/>
  <c r="Q2888" i="8"/>
  <c r="O2887" i="8"/>
  <c r="P2887" i="8"/>
  <c r="Q2887" i="8"/>
  <c r="O2886" i="8"/>
  <c r="P2886" i="8"/>
  <c r="Q2886" i="8"/>
  <c r="O2885" i="8"/>
  <c r="P2885" i="8"/>
  <c r="Q2885" i="8"/>
  <c r="O2884" i="8"/>
  <c r="P2884" i="8"/>
  <c r="Q2884" i="8"/>
  <c r="O2883" i="8"/>
  <c r="P2883" i="8"/>
  <c r="Q2883" i="8"/>
  <c r="O2882" i="8"/>
  <c r="P2882" i="8"/>
  <c r="Q2882" i="8"/>
  <c r="O2881" i="8"/>
  <c r="P2881" i="8"/>
  <c r="Q2881" i="8"/>
  <c r="O2880" i="8"/>
  <c r="P2880" i="8"/>
  <c r="Q2880" i="8"/>
  <c r="O2879" i="8"/>
  <c r="P2879" i="8"/>
  <c r="Q2879" i="8"/>
  <c r="O2878" i="8"/>
  <c r="P2878" i="8"/>
  <c r="Q2878" i="8"/>
  <c r="O2877" i="8"/>
  <c r="P2877" i="8"/>
  <c r="Q2877" i="8"/>
  <c r="O2876" i="8"/>
  <c r="P2876" i="8"/>
  <c r="Q2876" i="8"/>
  <c r="O2875" i="8"/>
  <c r="P2875" i="8"/>
  <c r="Q2875" i="8"/>
  <c r="O2874" i="8"/>
  <c r="Q2874" i="8"/>
  <c r="O2873" i="8"/>
  <c r="P2873" i="8"/>
  <c r="Q2873" i="8"/>
  <c r="O2872" i="8"/>
  <c r="P2872" i="8"/>
  <c r="Q2872" i="8"/>
  <c r="O2871" i="8"/>
  <c r="Q2871" i="8"/>
  <c r="O2870" i="8"/>
  <c r="P2870" i="8"/>
  <c r="Q2870" i="8"/>
  <c r="I2869" i="8"/>
  <c r="O2869" i="8"/>
  <c r="Q2869" i="8"/>
  <c r="O2868" i="8"/>
  <c r="P2868" i="8"/>
  <c r="Q2868" i="8"/>
  <c r="O2867" i="8"/>
  <c r="P2867" i="8"/>
  <c r="Q2867" i="8"/>
  <c r="O2866" i="8"/>
  <c r="P2866" i="8"/>
  <c r="Q2866" i="8"/>
  <c r="O2865" i="8"/>
  <c r="P2865" i="8"/>
  <c r="Q2865" i="8"/>
  <c r="O2864" i="8"/>
  <c r="P2864" i="8"/>
  <c r="Q2864" i="8"/>
  <c r="O2863" i="8"/>
  <c r="P2863" i="8"/>
  <c r="Q2863" i="8"/>
  <c r="O2862" i="8"/>
  <c r="P2862" i="8"/>
  <c r="Q2862" i="8"/>
  <c r="O2861" i="8"/>
  <c r="P2861" i="8"/>
  <c r="Q2861" i="8"/>
  <c r="O2860" i="8"/>
  <c r="P2860" i="8"/>
  <c r="Q2860" i="8"/>
  <c r="O2859" i="8"/>
  <c r="P2859" i="8"/>
  <c r="Q2859" i="8"/>
  <c r="O2858" i="8"/>
  <c r="P2858" i="8"/>
  <c r="Q2858" i="8"/>
  <c r="O2857" i="8"/>
  <c r="P2857" i="8"/>
  <c r="Q2857" i="8"/>
  <c r="O2856" i="8"/>
  <c r="P2856" i="8"/>
  <c r="Q2856" i="8"/>
  <c r="O2855" i="8"/>
  <c r="P2855" i="8"/>
  <c r="Q2855" i="8"/>
  <c r="O2854" i="8"/>
  <c r="P2854" i="8"/>
  <c r="Q2854" i="8"/>
  <c r="O2853" i="8"/>
  <c r="P2853" i="8"/>
  <c r="Q2853" i="8"/>
  <c r="O2852" i="8"/>
  <c r="P2852" i="8"/>
  <c r="Q2852" i="8"/>
  <c r="O2851" i="8"/>
  <c r="Q2851" i="8"/>
  <c r="O2850" i="8"/>
  <c r="P2850" i="8"/>
  <c r="Q2850" i="8"/>
  <c r="O2849" i="8"/>
  <c r="P2849" i="8"/>
  <c r="Q2849" i="8"/>
  <c r="O2848" i="8"/>
  <c r="P2848" i="8"/>
  <c r="Q2848" i="8"/>
  <c r="O2847" i="8"/>
  <c r="P2847" i="8"/>
  <c r="Q2847" i="8"/>
  <c r="O2846" i="8"/>
  <c r="P2846" i="8"/>
  <c r="Q2846" i="8"/>
  <c r="O2845" i="8"/>
  <c r="P2845" i="8"/>
  <c r="Q2845" i="8"/>
  <c r="O2844" i="8"/>
  <c r="P2844" i="8"/>
  <c r="Q2844" i="8"/>
  <c r="O2843" i="8"/>
  <c r="P2843" i="8"/>
  <c r="Q2843" i="8"/>
  <c r="O2842" i="8"/>
  <c r="P2842" i="8"/>
  <c r="Q2842" i="8"/>
  <c r="O2841" i="8"/>
  <c r="Q2841" i="8"/>
  <c r="O2840" i="8"/>
  <c r="P2840" i="8"/>
  <c r="Q2840" i="8"/>
  <c r="O2839" i="8"/>
  <c r="P2839" i="8"/>
  <c r="Q2839" i="8"/>
  <c r="O2838" i="8"/>
  <c r="P2838" i="8"/>
  <c r="Q2838" i="8"/>
  <c r="O2837" i="8"/>
  <c r="P2837" i="8"/>
  <c r="Q2837" i="8"/>
  <c r="O2836" i="8"/>
  <c r="P2836" i="8"/>
  <c r="Q2836" i="8"/>
  <c r="O2835" i="8"/>
  <c r="P2835" i="8"/>
  <c r="Q2835" i="8"/>
  <c r="O2834" i="8"/>
  <c r="Q2834" i="8"/>
  <c r="O2833" i="8"/>
  <c r="P2833" i="8"/>
  <c r="Q2833" i="8"/>
  <c r="O2832" i="8"/>
  <c r="P2832" i="8"/>
  <c r="Q2832" i="8"/>
  <c r="O2831" i="8"/>
  <c r="P2831" i="8"/>
  <c r="Q2831" i="8"/>
  <c r="O2830" i="8"/>
  <c r="Q2830" i="8"/>
  <c r="O2829" i="8"/>
  <c r="P2829" i="8"/>
  <c r="Q2829" i="8"/>
  <c r="O2828" i="8"/>
  <c r="Q2828" i="8"/>
  <c r="O2827" i="8"/>
  <c r="P2827" i="8"/>
  <c r="Q2827" i="8"/>
  <c r="O2826" i="8"/>
  <c r="P2826" i="8"/>
  <c r="Q2826" i="8"/>
  <c r="O2825" i="8"/>
  <c r="P2825" i="8"/>
  <c r="Q2825" i="8"/>
  <c r="O2824" i="8"/>
  <c r="P2824" i="8"/>
  <c r="Q2824" i="8"/>
  <c r="O2823" i="8"/>
  <c r="Q2823" i="8"/>
  <c r="O2822" i="8"/>
  <c r="P2822" i="8"/>
  <c r="Q2822" i="8"/>
  <c r="O2821" i="8"/>
  <c r="P2821" i="8"/>
  <c r="Q2821" i="8"/>
  <c r="O2820" i="8"/>
  <c r="P2820" i="8"/>
  <c r="Q2820" i="8"/>
  <c r="O2819" i="8"/>
  <c r="P2819" i="8"/>
  <c r="Q2819" i="8"/>
  <c r="O2818" i="8"/>
  <c r="P2818" i="8"/>
  <c r="Q2818" i="8"/>
  <c r="O2817" i="8"/>
  <c r="P2817" i="8"/>
  <c r="Q2817" i="8"/>
  <c r="O2816" i="8"/>
  <c r="P2816" i="8"/>
  <c r="Q2816" i="8"/>
  <c r="O2815" i="8"/>
  <c r="P2815" i="8"/>
  <c r="Q2815" i="8"/>
  <c r="O2814" i="8"/>
  <c r="P2814" i="8"/>
  <c r="Q2814" i="8"/>
  <c r="O2813" i="8"/>
  <c r="P2813" i="8"/>
  <c r="Q2813" i="8"/>
  <c r="O2812" i="8"/>
  <c r="P2812" i="8"/>
  <c r="Q2812" i="8"/>
  <c r="O2811" i="8"/>
  <c r="Q2811" i="8"/>
  <c r="O2810" i="8"/>
  <c r="P2810" i="8"/>
  <c r="Q2810" i="8"/>
  <c r="O2809" i="8"/>
  <c r="P2809" i="8"/>
  <c r="Q2809" i="8"/>
  <c r="O2808" i="8"/>
  <c r="P2808" i="8"/>
  <c r="Q2808" i="8"/>
  <c r="O2807" i="8"/>
  <c r="Q2807" i="8"/>
  <c r="O2806" i="8"/>
  <c r="P2806" i="8"/>
  <c r="Q2806" i="8"/>
  <c r="O2805" i="8"/>
  <c r="P2805" i="8"/>
  <c r="Q2805" i="8"/>
  <c r="O2804" i="8"/>
  <c r="P2804" i="8"/>
  <c r="Q2804" i="8"/>
  <c r="O2803" i="8"/>
  <c r="P2803" i="8"/>
  <c r="Q2803" i="8"/>
  <c r="O2802" i="8"/>
  <c r="P2802" i="8"/>
  <c r="Q2802" i="8"/>
  <c r="O2801" i="8"/>
  <c r="P2801" i="8"/>
  <c r="Q2801" i="8"/>
  <c r="O2800" i="8"/>
  <c r="Q2800" i="8"/>
  <c r="O2799" i="8"/>
  <c r="Q2799" i="8"/>
  <c r="O2798" i="8"/>
  <c r="P2798" i="8"/>
  <c r="Q2798" i="8"/>
  <c r="O2797" i="8"/>
  <c r="Q2797" i="8"/>
  <c r="O2796" i="8"/>
  <c r="Q2796" i="8"/>
  <c r="O2795" i="8"/>
  <c r="Q2795" i="8"/>
  <c r="O2794" i="8"/>
  <c r="Q2794" i="8"/>
  <c r="O2793" i="8"/>
  <c r="P2793" i="8"/>
  <c r="Q2793" i="8"/>
  <c r="O2792" i="8"/>
  <c r="P2792" i="8"/>
  <c r="Q2792" i="8"/>
  <c r="O2791" i="8"/>
  <c r="P2791" i="8"/>
  <c r="Q2791" i="8"/>
  <c r="O2790" i="8"/>
  <c r="P2790" i="8"/>
  <c r="Q2790" i="8"/>
  <c r="O2789" i="8"/>
  <c r="P2789" i="8"/>
  <c r="Q2789" i="8"/>
  <c r="O2788" i="8"/>
  <c r="Q2788" i="8"/>
  <c r="O2787" i="8"/>
  <c r="Q2787" i="8"/>
  <c r="O2786" i="8"/>
  <c r="Q2786" i="8"/>
  <c r="O2785" i="8"/>
  <c r="P2785" i="8"/>
  <c r="Q2785" i="8"/>
  <c r="O2784" i="8"/>
  <c r="P2784" i="8"/>
  <c r="Q2784" i="8"/>
  <c r="O2783" i="8"/>
  <c r="P2783" i="8"/>
  <c r="Q2783" i="8"/>
  <c r="O2782" i="8"/>
  <c r="P2782" i="8"/>
  <c r="Q2782" i="8"/>
  <c r="O2781" i="8"/>
  <c r="P2781" i="8"/>
  <c r="Q2781" i="8"/>
  <c r="O2780" i="8"/>
  <c r="P2780" i="8"/>
  <c r="Q2780" i="8"/>
  <c r="O2779" i="8"/>
  <c r="P2779" i="8"/>
  <c r="Q2779" i="8"/>
  <c r="O2778" i="8"/>
  <c r="Q2778" i="8"/>
  <c r="O2777" i="8"/>
  <c r="P2777" i="8"/>
  <c r="Q2777" i="8"/>
  <c r="O2776" i="8"/>
  <c r="Q2776" i="8"/>
  <c r="O2775" i="8"/>
  <c r="P2775" i="8"/>
  <c r="Q2775" i="8"/>
  <c r="O2774" i="8"/>
  <c r="P2774" i="8"/>
  <c r="Q2774" i="8"/>
  <c r="O2773" i="8"/>
  <c r="P2773" i="8"/>
  <c r="Q2773" i="8"/>
  <c r="O2772" i="8"/>
  <c r="P2772" i="8"/>
  <c r="Q2772" i="8"/>
  <c r="O2771" i="8"/>
  <c r="P2771" i="8"/>
  <c r="Q2771" i="8"/>
  <c r="O2770" i="8"/>
  <c r="P2770" i="8"/>
  <c r="Q2770" i="8"/>
  <c r="O2769" i="8"/>
  <c r="P2769" i="8"/>
  <c r="Q2769" i="8"/>
  <c r="O2768" i="8"/>
  <c r="P2768" i="8"/>
  <c r="Q2768" i="8"/>
  <c r="O2767" i="8"/>
  <c r="P2767" i="8"/>
  <c r="Q2767" i="8"/>
  <c r="O2766" i="8"/>
  <c r="P2766" i="8"/>
  <c r="Q2766" i="8"/>
  <c r="O2765" i="8"/>
  <c r="P2765" i="8"/>
  <c r="Q2765" i="8"/>
  <c r="O2764" i="8"/>
  <c r="P2764" i="8"/>
  <c r="Q2764" i="8"/>
  <c r="O2763" i="8"/>
  <c r="Q2763" i="8"/>
  <c r="O2762" i="8"/>
  <c r="P2762" i="8"/>
  <c r="Q2762" i="8"/>
  <c r="O2761" i="8"/>
  <c r="Q2761" i="8"/>
  <c r="O2760" i="8"/>
  <c r="Q2760" i="8"/>
  <c r="O2759" i="8"/>
  <c r="Q2759" i="8"/>
  <c r="O2758" i="8"/>
  <c r="P2758" i="8"/>
  <c r="Q2758" i="8"/>
  <c r="O2757" i="8"/>
  <c r="P2757" i="8"/>
  <c r="Q2757" i="8"/>
  <c r="O2756" i="8"/>
  <c r="P2756" i="8"/>
  <c r="Q2756" i="8"/>
  <c r="O2755" i="8"/>
  <c r="Q2755" i="8"/>
  <c r="O2754" i="8"/>
  <c r="P2754" i="8"/>
  <c r="Q2754" i="8"/>
  <c r="O2753" i="8"/>
  <c r="P2753" i="8"/>
  <c r="Q2753" i="8"/>
  <c r="O2752" i="8"/>
  <c r="P2752" i="8"/>
  <c r="Q2752" i="8"/>
  <c r="O2751" i="8"/>
  <c r="P2751" i="8"/>
  <c r="Q2751" i="8"/>
  <c r="O2750" i="8"/>
  <c r="P2750" i="8"/>
  <c r="Q2750" i="8"/>
  <c r="O2749" i="8"/>
  <c r="Q2749" i="8"/>
  <c r="O2748" i="8"/>
  <c r="Q2748" i="8"/>
  <c r="O2747" i="8"/>
  <c r="Q2747" i="8"/>
  <c r="O2746" i="8"/>
  <c r="P2746" i="8"/>
  <c r="Q2746" i="8"/>
  <c r="O2745" i="8"/>
  <c r="P2745" i="8"/>
  <c r="Q2745" i="8"/>
  <c r="O2744" i="8"/>
  <c r="P2744" i="8"/>
  <c r="Q2744" i="8"/>
  <c r="O2743" i="8"/>
  <c r="P2743" i="8"/>
  <c r="Q2743" i="8"/>
  <c r="O2742" i="8"/>
  <c r="P2742" i="8"/>
  <c r="Q2742" i="8"/>
  <c r="O2741" i="8"/>
  <c r="P2741" i="8"/>
  <c r="Q2741" i="8"/>
  <c r="O2740" i="8"/>
  <c r="P2740" i="8"/>
  <c r="Q2740" i="8"/>
  <c r="O2739" i="8"/>
  <c r="P2739" i="8"/>
  <c r="Q2739" i="8"/>
  <c r="O2738" i="8"/>
  <c r="P2738" i="8"/>
  <c r="Q2738" i="8"/>
  <c r="O2737" i="8"/>
  <c r="P2737" i="8"/>
  <c r="Q2737" i="8"/>
  <c r="O2736" i="8"/>
  <c r="P2736" i="8"/>
  <c r="Q2736" i="8"/>
  <c r="O2735" i="8"/>
  <c r="P2735" i="8"/>
  <c r="Q2735" i="8"/>
  <c r="O2734" i="8"/>
  <c r="P2734" i="8"/>
  <c r="Q2734" i="8"/>
  <c r="O2733" i="8"/>
  <c r="P2733" i="8"/>
  <c r="Q2733" i="8"/>
  <c r="O2732" i="8"/>
  <c r="P2732" i="8"/>
  <c r="Q2732" i="8"/>
  <c r="O2731" i="8"/>
  <c r="P2731" i="8"/>
  <c r="Q2731" i="8"/>
  <c r="O2730" i="8"/>
  <c r="P2730" i="8"/>
  <c r="Q2730" i="8"/>
  <c r="O2729" i="8"/>
  <c r="P2729" i="8"/>
  <c r="Q2729" i="8"/>
  <c r="O2728" i="8"/>
  <c r="Q2728" i="8"/>
  <c r="O2727" i="8"/>
  <c r="Q2727" i="8"/>
  <c r="O2726" i="8"/>
  <c r="P2726" i="8"/>
  <c r="Q2726" i="8"/>
  <c r="O2725" i="8"/>
  <c r="P2725" i="8"/>
  <c r="Q2725" i="8"/>
  <c r="O2724" i="8"/>
  <c r="P2724" i="8"/>
  <c r="Q2724" i="8"/>
  <c r="O2723" i="8"/>
  <c r="P2723" i="8"/>
  <c r="Q2723" i="8"/>
  <c r="O2722" i="8"/>
  <c r="P2722" i="8"/>
  <c r="Q2722" i="8"/>
  <c r="O2721" i="8"/>
  <c r="P2721" i="8"/>
  <c r="Q2721" i="8"/>
  <c r="O2720" i="8"/>
  <c r="P2720" i="8"/>
  <c r="Q2720" i="8"/>
  <c r="O2719" i="8"/>
  <c r="P2719" i="8"/>
  <c r="Q2719" i="8"/>
  <c r="O2718" i="8"/>
  <c r="P2718" i="8"/>
  <c r="Q2718" i="8"/>
  <c r="O2717" i="8"/>
  <c r="P2717" i="8"/>
  <c r="Q2717" i="8"/>
  <c r="O2716" i="8"/>
  <c r="P2716" i="8"/>
  <c r="Q2716" i="8"/>
  <c r="O2715" i="8"/>
  <c r="Q2715" i="8"/>
  <c r="O2714" i="8"/>
  <c r="P2714" i="8"/>
  <c r="Q2714" i="8"/>
  <c r="O2713" i="8"/>
  <c r="P2713" i="8"/>
  <c r="Q2713" i="8"/>
  <c r="O2712" i="8"/>
  <c r="Q2712" i="8"/>
  <c r="O2711" i="8"/>
  <c r="Q2711" i="8"/>
  <c r="P2710" i="8"/>
  <c r="Q2710" i="8"/>
  <c r="O2710" i="8"/>
  <c r="O2709" i="8"/>
  <c r="P2709" i="8"/>
  <c r="Q2709" i="8"/>
  <c r="O2708" i="8"/>
  <c r="P2708" i="8"/>
  <c r="Q2708" i="8"/>
  <c r="O2707" i="8"/>
  <c r="P2707" i="8"/>
  <c r="Q2707" i="8"/>
  <c r="O2706" i="8"/>
  <c r="P2706" i="8"/>
  <c r="Q2706" i="8"/>
  <c r="O2705" i="8"/>
  <c r="Q2705" i="8"/>
  <c r="O2704" i="8"/>
  <c r="P2704" i="8"/>
  <c r="Q2704" i="8"/>
  <c r="O2703" i="8"/>
  <c r="P2703" i="8"/>
  <c r="Q2703" i="8"/>
  <c r="O2702" i="8"/>
  <c r="P2702" i="8"/>
  <c r="Q2702" i="8"/>
  <c r="O2701" i="8"/>
  <c r="P2701" i="8"/>
  <c r="Q2701" i="8"/>
  <c r="O2700" i="8"/>
  <c r="P2700" i="8"/>
  <c r="Q2700" i="8"/>
  <c r="P2699" i="8"/>
  <c r="Q2699" i="8"/>
  <c r="O2699" i="8"/>
  <c r="O2698" i="8"/>
  <c r="P2698" i="8"/>
  <c r="Q2698" i="8"/>
  <c r="O2697" i="8"/>
  <c r="P2697" i="8"/>
  <c r="Q2697" i="8"/>
  <c r="O2696" i="8"/>
  <c r="P2696" i="8"/>
  <c r="Q2696" i="8"/>
  <c r="O2695" i="8"/>
  <c r="P2695" i="8"/>
  <c r="Q2695" i="8"/>
  <c r="O2694" i="8"/>
  <c r="P2694" i="8"/>
  <c r="Q2694" i="8"/>
  <c r="O2693" i="8"/>
  <c r="P2693" i="8"/>
  <c r="Q2693" i="8"/>
  <c r="O2692" i="8"/>
  <c r="P2692" i="8"/>
  <c r="Q2692" i="8"/>
  <c r="O2691" i="8"/>
  <c r="Q2691" i="8"/>
  <c r="P2690" i="8"/>
  <c r="Q2690" i="8"/>
  <c r="O2690" i="8"/>
  <c r="O2689" i="8"/>
  <c r="P2689" i="8"/>
  <c r="Q2689" i="8"/>
  <c r="O2688" i="8"/>
  <c r="P2688" i="8"/>
  <c r="Q2688" i="8"/>
  <c r="P2687" i="8"/>
  <c r="Q2687" i="8"/>
  <c r="O2687" i="8"/>
  <c r="O2686" i="8"/>
  <c r="P2686" i="8"/>
  <c r="Q2686" i="8"/>
  <c r="O2685" i="8"/>
  <c r="P2685" i="8"/>
  <c r="Q2685" i="8"/>
  <c r="O2684" i="8"/>
  <c r="P2684" i="8"/>
  <c r="Q2684" i="8"/>
  <c r="O2683" i="8"/>
  <c r="P2683" i="8"/>
  <c r="Q2683" i="8"/>
  <c r="O2682" i="8"/>
  <c r="P2682" i="8"/>
  <c r="Q2682" i="8"/>
  <c r="O2681" i="8"/>
  <c r="P2681" i="8"/>
  <c r="Q2681" i="8"/>
  <c r="O2680" i="8"/>
  <c r="P2680" i="8"/>
  <c r="Q2680" i="8"/>
  <c r="O2679" i="8"/>
  <c r="P2679" i="8"/>
  <c r="Q2679" i="8"/>
  <c r="O2678" i="8"/>
  <c r="P2678" i="8"/>
  <c r="Q2678" i="8"/>
  <c r="O2677" i="8"/>
  <c r="P2677" i="8"/>
  <c r="Q2677" i="8"/>
  <c r="O2676" i="8"/>
  <c r="Q2676" i="8"/>
  <c r="O2675" i="8"/>
  <c r="P2675" i="8"/>
  <c r="Q2675" i="8"/>
  <c r="O2674" i="8"/>
  <c r="Q2674" i="8"/>
  <c r="O2673" i="8"/>
  <c r="Q2673" i="8"/>
  <c r="O2672" i="8"/>
  <c r="P2672" i="8"/>
  <c r="Q2672" i="8"/>
  <c r="O2671" i="8"/>
  <c r="P2671" i="8"/>
  <c r="Q2671" i="8"/>
  <c r="I2670" i="8"/>
  <c r="O2670" i="8"/>
  <c r="Q2670" i="8"/>
  <c r="O2669" i="8"/>
  <c r="Q2669" i="8"/>
  <c r="O2668" i="8"/>
  <c r="P2668" i="8"/>
  <c r="Q2668" i="8"/>
  <c r="O2667" i="8"/>
  <c r="P2667" i="8"/>
  <c r="Q2667" i="8"/>
  <c r="O2666" i="8"/>
  <c r="P2666" i="8"/>
  <c r="Q2666" i="8"/>
  <c r="O2665" i="8"/>
  <c r="P2665" i="8"/>
  <c r="Q2665" i="8"/>
  <c r="O2664" i="8"/>
  <c r="P2664" i="8"/>
  <c r="Q2664" i="8"/>
  <c r="O2663" i="8"/>
  <c r="P2663" i="8"/>
  <c r="Q2663" i="8"/>
  <c r="O2662" i="8"/>
  <c r="P2662" i="8"/>
  <c r="Q2662" i="8"/>
  <c r="O2661" i="8"/>
  <c r="P2661" i="8"/>
  <c r="Q2661" i="8"/>
  <c r="O2660" i="8"/>
  <c r="Q2660" i="8"/>
  <c r="O2659" i="8"/>
  <c r="P2659" i="8"/>
  <c r="Q2659" i="8"/>
  <c r="O2658" i="8"/>
  <c r="P2658" i="8"/>
  <c r="Q2658" i="8"/>
  <c r="O2657" i="8"/>
  <c r="P2657" i="8"/>
  <c r="Q2657" i="8"/>
  <c r="O2656" i="8"/>
  <c r="Q2656" i="8"/>
  <c r="O2655" i="8"/>
  <c r="P2655" i="8"/>
  <c r="Q2655" i="8"/>
  <c r="O2654" i="8"/>
  <c r="Q2654" i="8"/>
  <c r="O2653" i="8"/>
  <c r="Q2653" i="8"/>
  <c r="O2652" i="8"/>
  <c r="Q2652" i="8"/>
  <c r="O2651" i="8"/>
  <c r="Q2651" i="8"/>
  <c r="O2650" i="8"/>
  <c r="Q2650" i="8"/>
  <c r="O2649" i="8"/>
  <c r="Q2649" i="8"/>
  <c r="O2648" i="8"/>
  <c r="Q2648" i="8"/>
  <c r="O2647" i="8"/>
  <c r="Q2647" i="8"/>
  <c r="O2646" i="8"/>
  <c r="P2646" i="8"/>
  <c r="Q2646" i="8"/>
  <c r="O2645" i="8"/>
  <c r="P2645" i="8"/>
  <c r="Q2645" i="8"/>
  <c r="O2644" i="8"/>
  <c r="P2644" i="8"/>
  <c r="Q2644" i="8"/>
  <c r="O2643" i="8"/>
  <c r="P2643" i="8"/>
  <c r="Q2643" i="8"/>
  <c r="O2642" i="8"/>
  <c r="Q2642" i="8"/>
  <c r="O2641" i="8"/>
  <c r="P2641" i="8"/>
  <c r="Q2641" i="8"/>
  <c r="O2640" i="8"/>
  <c r="P2640" i="8"/>
  <c r="Q2640" i="8"/>
  <c r="O2639" i="8"/>
  <c r="P2639" i="8"/>
  <c r="Q2639" i="8"/>
  <c r="O2638" i="8"/>
  <c r="P2638" i="8"/>
  <c r="Q2638" i="8"/>
  <c r="O2637" i="8"/>
  <c r="Q2637" i="8"/>
  <c r="O2636" i="8"/>
  <c r="Q2636" i="8"/>
  <c r="O2635" i="8"/>
  <c r="P2635" i="8"/>
  <c r="Q2635" i="8"/>
  <c r="O2634" i="8"/>
  <c r="P2634" i="8"/>
  <c r="Q2634" i="8"/>
  <c r="O2633" i="8"/>
  <c r="P2633" i="8"/>
  <c r="Q2633" i="8"/>
  <c r="O2632" i="8"/>
  <c r="P2632" i="8"/>
  <c r="Q2632" i="8"/>
  <c r="O2631" i="8"/>
  <c r="P2631" i="8"/>
  <c r="Q2631" i="8"/>
  <c r="O2630" i="8"/>
  <c r="P2630" i="8"/>
  <c r="Q2630" i="8"/>
  <c r="O2629" i="8"/>
  <c r="P2629" i="8"/>
  <c r="Q2629" i="8"/>
  <c r="O2628" i="8"/>
  <c r="Q2628" i="8"/>
  <c r="O2627" i="8"/>
  <c r="Q2627" i="8"/>
  <c r="O2626" i="8"/>
  <c r="Q2626" i="8"/>
  <c r="O2625" i="8"/>
  <c r="Q2625" i="8"/>
  <c r="O2624" i="8"/>
  <c r="Q2624" i="8"/>
  <c r="O2623" i="8"/>
  <c r="P2623" i="8"/>
  <c r="Q2623" i="8"/>
  <c r="O2622" i="8"/>
  <c r="P2622" i="8"/>
  <c r="Q2622" i="8"/>
  <c r="O2621" i="8"/>
  <c r="Q2621" i="8"/>
  <c r="O2620" i="8"/>
  <c r="P2620" i="8"/>
  <c r="Q2620" i="8"/>
  <c r="O2619" i="8"/>
  <c r="P2619" i="8"/>
  <c r="Q2619" i="8"/>
  <c r="O2618" i="8"/>
  <c r="P2618" i="8"/>
  <c r="Q2618" i="8"/>
  <c r="O2617" i="8"/>
  <c r="Q2617" i="8"/>
  <c r="O2616" i="8"/>
  <c r="P2616" i="8"/>
  <c r="Q2616" i="8"/>
  <c r="O2615" i="8"/>
  <c r="P2615" i="8"/>
  <c r="Q2615" i="8"/>
  <c r="O2614" i="8"/>
  <c r="Q2614" i="8"/>
  <c r="O2613" i="8"/>
  <c r="P2613" i="8"/>
  <c r="Q2613" i="8"/>
  <c r="O2612" i="8"/>
  <c r="P2612" i="8"/>
  <c r="Q2612" i="8"/>
  <c r="O2611" i="8"/>
  <c r="P2611" i="8"/>
  <c r="Q2611" i="8"/>
  <c r="O2610" i="8"/>
  <c r="P2610" i="8"/>
  <c r="Q2610" i="8"/>
  <c r="O2609" i="8"/>
  <c r="P2609" i="8"/>
  <c r="Q2609" i="8"/>
  <c r="O2608" i="8"/>
  <c r="P2608" i="8"/>
  <c r="Q2608" i="8"/>
  <c r="O2607" i="8"/>
  <c r="P2607" i="8"/>
  <c r="Q2607" i="8"/>
  <c r="O2606" i="8"/>
  <c r="P2606" i="8"/>
  <c r="Q2606" i="8"/>
  <c r="O2605" i="8"/>
  <c r="Q2605" i="8"/>
  <c r="O2604" i="8"/>
  <c r="Q2604" i="8"/>
  <c r="O2603" i="8"/>
  <c r="P2603" i="8"/>
  <c r="Q2603" i="8"/>
  <c r="O2602" i="8"/>
  <c r="Q2602" i="8"/>
  <c r="O2601" i="8"/>
  <c r="P2601" i="8"/>
  <c r="Q2601" i="8"/>
  <c r="O2600" i="8"/>
  <c r="P2600" i="8"/>
  <c r="Q2600" i="8"/>
  <c r="O2599" i="8"/>
  <c r="P2599" i="8"/>
  <c r="Q2599" i="8"/>
  <c r="O2598" i="8"/>
  <c r="P2598" i="8"/>
  <c r="Q2598" i="8"/>
  <c r="O2597" i="8"/>
  <c r="P2597" i="8"/>
  <c r="Q2597" i="8"/>
  <c r="O2596" i="8"/>
  <c r="P2596" i="8"/>
  <c r="Q2596" i="8"/>
  <c r="O2595" i="8"/>
  <c r="P2595" i="8"/>
  <c r="Q2595" i="8"/>
  <c r="O2594" i="8"/>
  <c r="P2594" i="8"/>
  <c r="Q2594" i="8"/>
  <c r="O2593" i="8"/>
  <c r="P2593" i="8"/>
  <c r="Q2593" i="8"/>
  <c r="O2592" i="8"/>
  <c r="P2592" i="8"/>
  <c r="Q2592" i="8"/>
  <c r="O2591" i="8"/>
  <c r="P2591" i="8"/>
  <c r="Q2591" i="8"/>
  <c r="O2590" i="8"/>
  <c r="P2590" i="8"/>
  <c r="Q2590" i="8"/>
  <c r="O2589" i="8"/>
  <c r="P2589" i="8"/>
  <c r="Q2589" i="8"/>
  <c r="O2588" i="8"/>
  <c r="P2588" i="8"/>
  <c r="Q2588" i="8"/>
  <c r="O2587" i="8"/>
  <c r="P2587" i="8"/>
  <c r="Q2587" i="8"/>
  <c r="O2586" i="8"/>
  <c r="P2586" i="8"/>
  <c r="Q2586" i="8"/>
  <c r="O2585" i="8"/>
  <c r="P2585" i="8"/>
  <c r="Q2585" i="8"/>
  <c r="O2584" i="8"/>
  <c r="Q2584" i="8"/>
  <c r="O2583" i="8"/>
  <c r="P2583" i="8"/>
  <c r="Q2583" i="8"/>
  <c r="O2582" i="8"/>
  <c r="P2582" i="8"/>
  <c r="Q2582" i="8"/>
  <c r="O2581" i="8"/>
  <c r="Q2581" i="8"/>
  <c r="O2580" i="8"/>
  <c r="Q2580" i="8"/>
  <c r="O2579" i="8"/>
  <c r="Q2579" i="8"/>
  <c r="O2578" i="8"/>
  <c r="P2578" i="8"/>
  <c r="Q2578" i="8"/>
  <c r="O2577" i="8"/>
  <c r="P2577" i="8"/>
  <c r="Q2577" i="8"/>
  <c r="I2576" i="8"/>
  <c r="O2576" i="8"/>
  <c r="Q2576" i="8"/>
  <c r="O2575" i="8"/>
  <c r="P2575" i="8"/>
  <c r="Q2575" i="8"/>
  <c r="O2574" i="8"/>
  <c r="Q2574" i="8"/>
  <c r="O2573" i="8"/>
  <c r="Q2573" i="8"/>
  <c r="O2572" i="8"/>
  <c r="Q2572" i="8"/>
  <c r="O2571" i="8"/>
  <c r="Q2571" i="8"/>
  <c r="O2570" i="8"/>
  <c r="P2570" i="8"/>
  <c r="Q2570" i="8"/>
  <c r="O2569" i="8"/>
  <c r="O2568" i="8"/>
  <c r="O2567" i="8"/>
  <c r="O2566" i="8"/>
  <c r="O2565" i="8"/>
  <c r="O2564" i="8"/>
  <c r="O2563" i="8"/>
  <c r="O2562" i="8"/>
  <c r="Q2562" i="8"/>
  <c r="O2561" i="8"/>
  <c r="P2561" i="8"/>
  <c r="Q2561" i="8"/>
  <c r="O2560" i="8"/>
  <c r="Q2560" i="8"/>
  <c r="O2559" i="8"/>
  <c r="P2559" i="8"/>
  <c r="Q2559" i="8"/>
  <c r="O2558" i="8"/>
  <c r="P2558" i="8"/>
  <c r="Q2558" i="8"/>
  <c r="O2557" i="8"/>
  <c r="P2557" i="8"/>
  <c r="Q2557" i="8"/>
  <c r="O2556" i="8"/>
  <c r="Q2556" i="8"/>
  <c r="I2555" i="8"/>
  <c r="O2555" i="8"/>
  <c r="Q2555" i="8"/>
  <c r="O2554" i="8"/>
  <c r="Q2554" i="8"/>
  <c r="O2553" i="8"/>
  <c r="Q2553" i="8"/>
  <c r="O2552" i="8"/>
  <c r="Q2552" i="8"/>
  <c r="O2551" i="8"/>
  <c r="P2551" i="8"/>
  <c r="Q2551" i="8"/>
  <c r="O2550" i="8"/>
  <c r="Q2550" i="8"/>
  <c r="O2549" i="8"/>
  <c r="Q2549" i="8"/>
  <c r="O2548" i="8"/>
  <c r="Q2548" i="8"/>
  <c r="O2547" i="8"/>
  <c r="P2547" i="8"/>
  <c r="Q2547" i="8"/>
  <c r="O2546" i="8"/>
  <c r="P2546" i="8"/>
  <c r="Q2546" i="8"/>
  <c r="O2545" i="8"/>
  <c r="Q2545" i="8"/>
  <c r="O2544" i="8"/>
  <c r="Q2544" i="8"/>
  <c r="O2543" i="8"/>
  <c r="Q2543" i="8"/>
  <c r="O2542" i="8"/>
  <c r="P2542" i="8"/>
  <c r="Q2542" i="8"/>
  <c r="O2541" i="8"/>
  <c r="Q2541" i="8"/>
  <c r="O2540" i="8"/>
  <c r="Q2540" i="8"/>
  <c r="O2539" i="8"/>
  <c r="P2539" i="8"/>
  <c r="Q2539" i="8"/>
  <c r="O2538" i="8"/>
  <c r="Q2538" i="8"/>
  <c r="O2537" i="8"/>
  <c r="Q2537" i="8"/>
  <c r="O2536" i="8"/>
  <c r="P2536" i="8"/>
  <c r="Q2536" i="8"/>
  <c r="O2535" i="8"/>
  <c r="P2535" i="8"/>
  <c r="Q2535" i="8"/>
  <c r="O2534" i="8"/>
  <c r="P2534" i="8"/>
  <c r="Q2534" i="8"/>
  <c r="O2533" i="8"/>
  <c r="P2533" i="8"/>
  <c r="Q2533" i="8"/>
  <c r="O2532" i="8"/>
  <c r="P2532" i="8"/>
  <c r="Q2532" i="8"/>
  <c r="O2531" i="8"/>
  <c r="P2531" i="8"/>
  <c r="Q2531" i="8"/>
  <c r="O2530" i="8"/>
  <c r="Q2530" i="8"/>
  <c r="O2529" i="8"/>
  <c r="Q2529" i="8"/>
  <c r="O2528" i="8"/>
  <c r="Q2528" i="8"/>
  <c r="O2527" i="8"/>
  <c r="Q2527" i="8"/>
  <c r="O2526" i="8"/>
  <c r="P2526" i="8"/>
  <c r="Q2526" i="8"/>
  <c r="P2525" i="8"/>
  <c r="Q2525" i="8"/>
  <c r="O2525" i="8"/>
  <c r="O2523" i="8"/>
  <c r="P2523" i="8"/>
  <c r="Q2523" i="8"/>
  <c r="O2522" i="8"/>
  <c r="P2522" i="8"/>
  <c r="Q2522" i="8"/>
  <c r="O2521" i="8"/>
  <c r="P2521" i="8"/>
  <c r="Q2521" i="8"/>
  <c r="O2520" i="8"/>
  <c r="Q2520" i="8"/>
  <c r="O2519" i="8"/>
  <c r="P2519" i="8"/>
  <c r="Q2519" i="8"/>
  <c r="O2518" i="8"/>
  <c r="P2518" i="8"/>
  <c r="Q2518" i="8"/>
  <c r="P2517" i="8"/>
  <c r="Q2517" i="8"/>
  <c r="O2517" i="8"/>
  <c r="O2516" i="8"/>
  <c r="P2516" i="8"/>
  <c r="Q2516" i="8"/>
  <c r="P2515" i="8"/>
  <c r="Q2515" i="8"/>
  <c r="O2515" i="8"/>
  <c r="O2514" i="8"/>
  <c r="P2514" i="8"/>
  <c r="Q2514" i="8"/>
  <c r="O2513" i="8"/>
  <c r="P2513" i="8"/>
  <c r="Q2513" i="8"/>
  <c r="O2512" i="8"/>
  <c r="Q2512" i="8"/>
  <c r="O2511" i="8"/>
  <c r="P2511" i="8"/>
  <c r="Q2511" i="8"/>
  <c r="O2510" i="8"/>
  <c r="P2510" i="8"/>
  <c r="Q2510" i="8"/>
  <c r="O2509" i="8"/>
  <c r="P2509" i="8"/>
  <c r="Q2509" i="8"/>
  <c r="O2508" i="8"/>
  <c r="Q2508" i="8"/>
  <c r="O2507" i="8"/>
  <c r="Q2507" i="8"/>
  <c r="O2506" i="8"/>
  <c r="P2506" i="8"/>
  <c r="Q2506" i="8"/>
  <c r="O2505" i="8"/>
  <c r="P2505" i="8"/>
  <c r="Q2505" i="8"/>
  <c r="O2504" i="8"/>
  <c r="P2504" i="8"/>
  <c r="Q2504" i="8"/>
  <c r="O2503" i="8"/>
  <c r="P2503" i="8"/>
  <c r="Q2503" i="8"/>
  <c r="O2502" i="8"/>
  <c r="P2502" i="8"/>
  <c r="Q2502" i="8"/>
  <c r="O2501" i="8"/>
  <c r="P2501" i="8"/>
  <c r="Q2501" i="8"/>
  <c r="O2500" i="8"/>
  <c r="P2500" i="8"/>
  <c r="Q2500" i="8"/>
  <c r="O2499" i="8"/>
  <c r="P2499" i="8"/>
  <c r="Q2499" i="8"/>
  <c r="O2498" i="8"/>
  <c r="P2498" i="8"/>
  <c r="Q2498" i="8"/>
  <c r="O2497" i="8"/>
  <c r="P2497" i="8"/>
  <c r="Q2497" i="8"/>
  <c r="O2496" i="8"/>
  <c r="P2496" i="8"/>
  <c r="Q2496" i="8"/>
  <c r="O2495" i="8"/>
  <c r="P2495" i="8"/>
  <c r="Q2495" i="8"/>
  <c r="O2494" i="8"/>
  <c r="Q2494" i="8"/>
  <c r="O2493" i="8"/>
  <c r="P2493" i="8"/>
  <c r="Q2493" i="8"/>
  <c r="O2492" i="8"/>
  <c r="P2492" i="8"/>
  <c r="Q2492" i="8"/>
  <c r="O2491" i="8"/>
  <c r="P2491" i="8"/>
  <c r="Q2491" i="8"/>
  <c r="O2490" i="8"/>
  <c r="P2490" i="8"/>
  <c r="Q2490" i="8"/>
  <c r="O2489" i="8"/>
  <c r="P2489" i="8"/>
  <c r="Q2489" i="8"/>
  <c r="O2488" i="8"/>
  <c r="P2488" i="8"/>
  <c r="Q2488" i="8"/>
  <c r="O2487" i="8"/>
  <c r="P2487" i="8"/>
  <c r="Q2487" i="8"/>
  <c r="O2486" i="8"/>
  <c r="P2486" i="8"/>
  <c r="Q2486" i="8"/>
  <c r="O2485" i="8"/>
  <c r="P2485" i="8"/>
  <c r="Q2485" i="8"/>
  <c r="O2484" i="8"/>
  <c r="Q2484" i="8"/>
  <c r="O2483" i="8"/>
  <c r="Q2483" i="8"/>
  <c r="O2482" i="8"/>
  <c r="P2482" i="8"/>
  <c r="Q2482" i="8"/>
  <c r="O2481" i="8"/>
  <c r="P2481" i="8"/>
  <c r="Q2481" i="8"/>
  <c r="O2480" i="8"/>
  <c r="P2480" i="8"/>
  <c r="Q2480" i="8"/>
  <c r="O2479" i="8"/>
  <c r="P2479" i="8"/>
  <c r="Q2479" i="8"/>
  <c r="O2478" i="8"/>
  <c r="Q2478" i="8"/>
  <c r="O2477" i="8"/>
  <c r="Q2477" i="8"/>
  <c r="O2476" i="8"/>
  <c r="P2476" i="8"/>
  <c r="Q2476" i="8"/>
  <c r="O2475" i="8"/>
  <c r="P2475" i="8"/>
  <c r="Q2475" i="8"/>
  <c r="O2474" i="8"/>
  <c r="P2474" i="8"/>
  <c r="Q2474" i="8"/>
  <c r="O2473" i="8"/>
  <c r="P2473" i="8"/>
  <c r="Q2473" i="8"/>
  <c r="O2472" i="8"/>
  <c r="P2472" i="8"/>
  <c r="Q2472" i="8"/>
  <c r="O2471" i="8"/>
  <c r="P2471" i="8"/>
  <c r="Q2471" i="8"/>
  <c r="O2470" i="8"/>
  <c r="P2470" i="8"/>
  <c r="Q2470" i="8"/>
  <c r="O2469" i="8"/>
  <c r="P2469" i="8"/>
  <c r="Q2469" i="8"/>
  <c r="O2468" i="8"/>
  <c r="P2468" i="8"/>
  <c r="Q2468" i="8"/>
  <c r="O2467" i="8"/>
  <c r="P2467" i="8"/>
  <c r="Q2467" i="8"/>
  <c r="O2466" i="8"/>
  <c r="P2466" i="8"/>
  <c r="Q2466" i="8"/>
  <c r="O2465" i="8"/>
  <c r="P2465" i="8"/>
  <c r="Q2465" i="8"/>
  <c r="O2464" i="8"/>
  <c r="P2464" i="8"/>
  <c r="Q2464" i="8"/>
  <c r="O2463" i="8"/>
  <c r="P2463" i="8"/>
  <c r="Q2463" i="8"/>
  <c r="O2462" i="8"/>
  <c r="P2462" i="8"/>
  <c r="Q2462" i="8"/>
  <c r="O2461" i="8"/>
  <c r="Q2461" i="8"/>
  <c r="O2460" i="8"/>
  <c r="P2460" i="8"/>
  <c r="Q2460" i="8"/>
  <c r="O2459" i="8"/>
  <c r="Q2459" i="8"/>
  <c r="O2458" i="8"/>
  <c r="P2458" i="8"/>
  <c r="Q2458" i="8"/>
  <c r="O2457" i="8"/>
  <c r="P2457" i="8"/>
  <c r="Q2457" i="8"/>
  <c r="O2456" i="8"/>
  <c r="P2456" i="8"/>
  <c r="Q2456" i="8"/>
  <c r="O2455" i="8"/>
  <c r="P2455" i="8"/>
  <c r="Q2455" i="8"/>
  <c r="O2454" i="8"/>
  <c r="P2454" i="8"/>
  <c r="Q2454" i="8"/>
  <c r="O2453" i="8"/>
  <c r="P2453" i="8"/>
  <c r="Q2453" i="8"/>
  <c r="O2452" i="8"/>
  <c r="P2452" i="8"/>
  <c r="Q2452" i="8"/>
  <c r="O2451" i="8"/>
  <c r="P2451" i="8"/>
  <c r="Q2451" i="8"/>
  <c r="O2450" i="8"/>
  <c r="Q2450" i="8"/>
  <c r="O2449" i="8"/>
  <c r="P2449" i="8"/>
  <c r="Q2449" i="8"/>
  <c r="O2448" i="8"/>
  <c r="Q2448" i="8"/>
  <c r="O2447" i="8"/>
  <c r="Q2447" i="8"/>
  <c r="O2446" i="8"/>
  <c r="P2446" i="8"/>
  <c r="Q2446" i="8"/>
  <c r="O2445" i="8"/>
  <c r="P2445" i="8"/>
  <c r="Q2445" i="8"/>
  <c r="O2444" i="8"/>
  <c r="Q2444" i="8"/>
  <c r="O2443" i="8"/>
  <c r="P2443" i="8"/>
  <c r="Q2443" i="8"/>
  <c r="O2442" i="8"/>
  <c r="P2442" i="8"/>
  <c r="Q2442" i="8"/>
  <c r="O2441" i="8"/>
  <c r="P2441" i="8"/>
  <c r="Q2441" i="8"/>
  <c r="O2440" i="8"/>
  <c r="P2440" i="8"/>
  <c r="Q2440" i="8"/>
  <c r="O2439" i="8"/>
  <c r="P2439" i="8"/>
  <c r="Q2439" i="8"/>
  <c r="O2438" i="8"/>
  <c r="P2438" i="8"/>
  <c r="Q2438" i="8"/>
  <c r="O2437" i="8"/>
  <c r="P2437" i="8"/>
  <c r="Q2437" i="8"/>
  <c r="O2436" i="8"/>
  <c r="P2436" i="8"/>
  <c r="Q2436" i="8"/>
  <c r="O2435" i="8"/>
  <c r="P2435" i="8"/>
  <c r="Q2435" i="8"/>
  <c r="O2434" i="8"/>
  <c r="P2434" i="8"/>
  <c r="Q2434" i="8"/>
  <c r="O2433" i="8"/>
  <c r="P2433" i="8"/>
  <c r="Q2433" i="8"/>
  <c r="O2432" i="8"/>
  <c r="P2432" i="8"/>
  <c r="Q2432" i="8"/>
  <c r="O2431" i="8"/>
  <c r="P2431" i="8"/>
  <c r="Q2431" i="8"/>
  <c r="O2430" i="8"/>
  <c r="P2430" i="8"/>
  <c r="Q2430" i="8"/>
  <c r="O2429" i="8"/>
  <c r="P2429" i="8"/>
  <c r="Q2429" i="8"/>
  <c r="O2428" i="8"/>
  <c r="P2428" i="8"/>
  <c r="Q2428" i="8"/>
  <c r="O2427" i="8"/>
  <c r="Q2427" i="8"/>
  <c r="O2426" i="8"/>
  <c r="P2426" i="8"/>
  <c r="Q2426" i="8"/>
  <c r="O2425" i="8"/>
  <c r="P2425" i="8"/>
  <c r="Q2425" i="8"/>
  <c r="O2424" i="8"/>
  <c r="Q2424" i="8"/>
  <c r="O2423" i="8"/>
  <c r="P2423" i="8"/>
  <c r="Q2423" i="8"/>
  <c r="O2422" i="8"/>
  <c r="Q2422" i="8"/>
  <c r="O2421" i="8"/>
  <c r="Q2421" i="8"/>
  <c r="O2420" i="8"/>
  <c r="P2420" i="8"/>
  <c r="Q2420" i="8"/>
  <c r="O2419" i="8"/>
  <c r="P2419" i="8"/>
  <c r="Q2419" i="8"/>
  <c r="O2418" i="8"/>
  <c r="P2418" i="8"/>
  <c r="Q2418" i="8"/>
  <c r="O2417" i="8"/>
  <c r="P2417" i="8"/>
  <c r="Q2417" i="8"/>
  <c r="O2416" i="8"/>
  <c r="P2416" i="8"/>
  <c r="Q2416" i="8"/>
  <c r="O2415" i="8"/>
  <c r="P2415" i="8"/>
  <c r="Q2415" i="8"/>
  <c r="O2414" i="8"/>
  <c r="P2414" i="8"/>
  <c r="Q2414" i="8"/>
  <c r="O2413" i="8"/>
  <c r="P2413" i="8"/>
  <c r="Q2413" i="8"/>
  <c r="O2412" i="8"/>
  <c r="P2412" i="8"/>
  <c r="Q2412" i="8"/>
  <c r="O2411" i="8"/>
  <c r="P2411" i="8"/>
  <c r="Q2411" i="8"/>
  <c r="O2410" i="8"/>
  <c r="P2410" i="8"/>
  <c r="Q2410" i="8"/>
  <c r="O2409" i="8"/>
  <c r="Q2409" i="8"/>
  <c r="O2408" i="8"/>
  <c r="Q2408" i="8"/>
  <c r="O2407" i="8"/>
  <c r="P2407" i="8"/>
  <c r="Q2407" i="8"/>
  <c r="P2406" i="8"/>
  <c r="Q2406" i="8"/>
  <c r="O2406" i="8"/>
  <c r="O2405" i="8"/>
  <c r="Q2405" i="8"/>
  <c r="O2404" i="8"/>
  <c r="Q2404" i="8"/>
  <c r="O2403" i="8"/>
  <c r="P2403" i="8"/>
  <c r="Q2403" i="8"/>
  <c r="O2402" i="8"/>
  <c r="Q2402" i="8"/>
  <c r="O2401" i="8"/>
  <c r="P2401" i="8"/>
  <c r="Q2401" i="8"/>
  <c r="O2400" i="8"/>
  <c r="P2400" i="8"/>
  <c r="Q2400" i="8"/>
  <c r="O2399" i="8"/>
  <c r="P2399" i="8"/>
  <c r="Q2399" i="8"/>
  <c r="O2398" i="8"/>
  <c r="P2398" i="8"/>
  <c r="Q2398" i="8"/>
  <c r="O2397" i="8"/>
  <c r="P2397" i="8"/>
  <c r="Q2397" i="8"/>
  <c r="O2396" i="8"/>
  <c r="P2396" i="8"/>
  <c r="Q2396" i="8"/>
  <c r="O2395" i="8"/>
  <c r="Q2395" i="8"/>
  <c r="O2394" i="8"/>
  <c r="Q2394" i="8"/>
  <c r="O2393" i="8"/>
  <c r="P2393" i="8"/>
  <c r="Q2393" i="8"/>
  <c r="O2392" i="8"/>
  <c r="P2392" i="8"/>
  <c r="Q2392" i="8"/>
  <c r="O2391" i="8"/>
  <c r="P2391" i="8"/>
  <c r="Q2391" i="8"/>
  <c r="O2390" i="8"/>
  <c r="P2390" i="8"/>
  <c r="Q2390" i="8"/>
  <c r="O2389" i="8"/>
  <c r="P2389" i="8"/>
  <c r="Q2389" i="8"/>
  <c r="O2388" i="8"/>
  <c r="Q2388" i="8"/>
  <c r="O2387" i="8"/>
  <c r="P2387" i="8"/>
  <c r="Q2387" i="8"/>
  <c r="O2386" i="8"/>
  <c r="P2386" i="8"/>
  <c r="Q2386" i="8"/>
  <c r="O2385" i="8"/>
  <c r="P2385" i="8"/>
  <c r="Q2385" i="8"/>
  <c r="O2384" i="8"/>
  <c r="Q2384" i="8"/>
  <c r="O2383" i="8"/>
  <c r="P2383" i="8"/>
  <c r="Q2383" i="8"/>
  <c r="O2382" i="8"/>
  <c r="P2382" i="8"/>
  <c r="Q2382" i="8"/>
  <c r="O2381" i="8"/>
  <c r="P2381" i="8"/>
  <c r="Q2381" i="8"/>
  <c r="O2380" i="8"/>
  <c r="P2380" i="8"/>
  <c r="Q2380" i="8"/>
  <c r="O2379" i="8"/>
  <c r="P2379" i="8"/>
  <c r="Q2379" i="8"/>
  <c r="O2378" i="8"/>
  <c r="P2378" i="8"/>
  <c r="Q2378" i="8"/>
  <c r="O2377" i="8"/>
  <c r="P2377" i="8"/>
  <c r="Q2377" i="8"/>
  <c r="O2376" i="8"/>
  <c r="P2376" i="8"/>
  <c r="Q2376" i="8"/>
  <c r="O2375" i="8"/>
  <c r="P2375" i="8"/>
  <c r="Q2375" i="8"/>
  <c r="O2374" i="8"/>
  <c r="P2374" i="8"/>
  <c r="Q2374" i="8"/>
  <c r="O2373" i="8"/>
  <c r="P2373" i="8"/>
  <c r="Q2373" i="8"/>
  <c r="O2372" i="8"/>
  <c r="P2372" i="8"/>
  <c r="Q2372" i="8"/>
  <c r="O2371" i="8"/>
  <c r="P2371" i="8"/>
  <c r="Q2371" i="8"/>
  <c r="O2370" i="8"/>
  <c r="P2370" i="8"/>
  <c r="Q2370" i="8"/>
  <c r="O2369" i="8"/>
  <c r="P2369" i="8"/>
  <c r="Q2369" i="8"/>
  <c r="O2368" i="8"/>
  <c r="P2368" i="8"/>
  <c r="Q2368" i="8"/>
  <c r="O2367" i="8"/>
  <c r="P2367" i="8"/>
  <c r="Q2367" i="8"/>
  <c r="O2366" i="8"/>
  <c r="P2366" i="8"/>
  <c r="Q2366" i="8"/>
  <c r="O2365" i="8"/>
  <c r="P2365" i="8"/>
  <c r="Q2365" i="8"/>
  <c r="O2364" i="8"/>
  <c r="P2364" i="8"/>
  <c r="Q2364" i="8"/>
  <c r="O2363" i="8"/>
  <c r="Q2363" i="8"/>
  <c r="O2362" i="8"/>
  <c r="P2362" i="8"/>
  <c r="Q2362" i="8"/>
  <c r="O2361" i="8"/>
  <c r="P2361" i="8"/>
  <c r="Q2361" i="8"/>
  <c r="O2360" i="8"/>
  <c r="Q2360" i="8"/>
  <c r="O2359" i="8"/>
  <c r="P2359" i="8"/>
  <c r="Q2359" i="8"/>
  <c r="O2358" i="8"/>
  <c r="Q2358" i="8"/>
  <c r="O2357" i="8"/>
  <c r="P2357" i="8"/>
  <c r="Q2357" i="8"/>
  <c r="O2356" i="8"/>
  <c r="P2356" i="8"/>
  <c r="Q2356" i="8"/>
  <c r="O2355" i="8"/>
  <c r="P2355" i="8"/>
  <c r="Q2355" i="8"/>
  <c r="O2354" i="8"/>
  <c r="P2354" i="8"/>
  <c r="Q2354" i="8"/>
  <c r="O2353" i="8"/>
  <c r="P2353" i="8"/>
  <c r="Q2353" i="8"/>
  <c r="O2352" i="8"/>
  <c r="P2352" i="8"/>
  <c r="Q2352" i="8"/>
  <c r="O2351" i="8"/>
  <c r="P2351" i="8"/>
  <c r="Q2351" i="8"/>
  <c r="O2350" i="8"/>
  <c r="Q2350" i="8"/>
  <c r="O2349" i="8"/>
  <c r="P2349" i="8"/>
  <c r="Q2349" i="8"/>
  <c r="O2348" i="8"/>
  <c r="P2348" i="8"/>
  <c r="Q2348" i="8"/>
  <c r="O2347" i="8"/>
  <c r="Q2347" i="8"/>
  <c r="O2346" i="8"/>
  <c r="P2346" i="8"/>
  <c r="Q2346" i="8"/>
  <c r="O2345" i="8"/>
  <c r="P2345" i="8"/>
  <c r="Q2345" i="8"/>
  <c r="O2344" i="8"/>
  <c r="P2344" i="8"/>
  <c r="Q2344" i="8"/>
  <c r="O2343" i="8"/>
  <c r="P2343" i="8"/>
  <c r="Q2343" i="8"/>
  <c r="O2342" i="8"/>
  <c r="P2342" i="8"/>
  <c r="Q2342" i="8"/>
  <c r="O2341" i="8"/>
  <c r="Q2341" i="8"/>
  <c r="O2340" i="8"/>
  <c r="P2340" i="8"/>
  <c r="Q2340" i="8"/>
  <c r="O2339" i="8"/>
  <c r="P2339" i="8"/>
  <c r="Q2339" i="8"/>
  <c r="O2338" i="8"/>
  <c r="P2338" i="8"/>
  <c r="Q2338" i="8"/>
  <c r="O2337" i="8"/>
  <c r="P2337" i="8"/>
  <c r="Q2337" i="8"/>
  <c r="O2336" i="8"/>
  <c r="P2336" i="8"/>
  <c r="Q2336" i="8"/>
  <c r="O2335" i="8"/>
  <c r="P2335" i="8"/>
  <c r="Q2335" i="8"/>
  <c r="O2334" i="8"/>
  <c r="P2334" i="8"/>
  <c r="Q2334" i="8"/>
  <c r="O2333" i="8"/>
  <c r="P2333" i="8"/>
  <c r="Q2333" i="8"/>
  <c r="O2332" i="8"/>
  <c r="P2332" i="8"/>
  <c r="Q2332" i="8"/>
  <c r="O2331" i="8"/>
  <c r="O2330" i="8"/>
  <c r="O2329" i="8"/>
  <c r="O2328" i="8"/>
  <c r="P2328" i="8"/>
  <c r="Q2328" i="8"/>
  <c r="O2327" i="8"/>
  <c r="P2327" i="8"/>
  <c r="Q2327" i="8"/>
  <c r="O2326" i="8"/>
  <c r="P2326" i="8"/>
  <c r="Q2326" i="8"/>
  <c r="O2325" i="8"/>
  <c r="Q2325" i="8"/>
  <c r="O2324" i="8"/>
  <c r="Q2324" i="8"/>
  <c r="O2323" i="8"/>
  <c r="P2323" i="8"/>
  <c r="Q2323" i="8"/>
  <c r="O2322" i="8"/>
  <c r="P2322" i="8"/>
  <c r="Q2322" i="8"/>
  <c r="O2321" i="8"/>
  <c r="Q2321" i="8"/>
  <c r="O2320" i="8"/>
  <c r="P2320" i="8"/>
  <c r="Q2320" i="8"/>
  <c r="O2319" i="8"/>
  <c r="Q2319" i="8"/>
  <c r="O2318" i="8"/>
  <c r="P2318" i="8"/>
  <c r="Q2318" i="8"/>
  <c r="O2317" i="8"/>
  <c r="P2317" i="8"/>
  <c r="Q2317" i="8"/>
  <c r="O2316" i="8"/>
  <c r="Q2316" i="8"/>
  <c r="O2315" i="8"/>
  <c r="Q2315" i="8"/>
  <c r="O2314" i="8"/>
  <c r="Q2314" i="8"/>
  <c r="O2313" i="8"/>
  <c r="P2313" i="8"/>
  <c r="Q2313" i="8"/>
  <c r="O2312" i="8"/>
  <c r="P2312" i="8"/>
  <c r="Q2312" i="8"/>
  <c r="O2311" i="8"/>
  <c r="P2311" i="8"/>
  <c r="Q2311" i="8"/>
  <c r="O2310" i="8"/>
  <c r="P2310" i="8"/>
  <c r="Q2310" i="8"/>
  <c r="O2309" i="8"/>
  <c r="Q2309" i="8"/>
  <c r="O2308" i="8"/>
  <c r="Q2308" i="8"/>
  <c r="O2307" i="8"/>
  <c r="P2307" i="8"/>
  <c r="Q2307" i="8"/>
  <c r="O2306" i="8"/>
  <c r="P2306" i="8"/>
  <c r="Q2306" i="8"/>
  <c r="O2305" i="8"/>
  <c r="P2305" i="8"/>
  <c r="Q2305" i="8"/>
  <c r="O2304" i="8"/>
  <c r="P2304" i="8"/>
  <c r="Q2304" i="8"/>
  <c r="O2303" i="8"/>
  <c r="P2303" i="8"/>
  <c r="Q2303" i="8"/>
  <c r="O2302" i="8"/>
  <c r="P2302" i="8"/>
  <c r="Q2302" i="8"/>
  <c r="O2301" i="8"/>
  <c r="P2301" i="8"/>
  <c r="Q2301" i="8"/>
  <c r="O2300" i="8"/>
  <c r="P2300" i="8"/>
  <c r="Q2300" i="8"/>
  <c r="O2299" i="8"/>
  <c r="P2299" i="8"/>
  <c r="Q2299" i="8"/>
  <c r="O2298" i="8"/>
  <c r="P2298" i="8"/>
  <c r="Q2298" i="8"/>
  <c r="O2297" i="8"/>
  <c r="P2297" i="8"/>
  <c r="Q2297" i="8"/>
  <c r="O2296" i="8"/>
  <c r="P2296" i="8"/>
  <c r="Q2296" i="8"/>
  <c r="O2295" i="8"/>
  <c r="P2295" i="8"/>
  <c r="Q2295" i="8"/>
  <c r="O2294" i="8"/>
  <c r="Q2294" i="8"/>
  <c r="O2293" i="8"/>
  <c r="P2293" i="8"/>
  <c r="Q2293" i="8"/>
  <c r="I2292" i="8"/>
  <c r="O2292" i="8"/>
  <c r="Q2292" i="8"/>
  <c r="O2291" i="8"/>
  <c r="P2291" i="8"/>
  <c r="Q2291" i="8"/>
  <c r="O2290" i="8"/>
  <c r="P2290" i="8"/>
  <c r="Q2290" i="8"/>
  <c r="O2289" i="8"/>
  <c r="Q2289" i="8"/>
  <c r="O2288" i="8"/>
  <c r="Q2288" i="8"/>
  <c r="O2287" i="8"/>
  <c r="P2287" i="8"/>
  <c r="Q2287" i="8"/>
  <c r="O2286" i="8"/>
  <c r="P2286" i="8"/>
  <c r="Q2286" i="8"/>
  <c r="O2285" i="8"/>
  <c r="P2285" i="8"/>
  <c r="Q2285" i="8"/>
  <c r="O2284" i="8"/>
  <c r="Q2284" i="8"/>
  <c r="O2283" i="8"/>
  <c r="P2283" i="8"/>
  <c r="Q2283" i="8"/>
  <c r="O2282" i="8"/>
  <c r="P2282" i="8"/>
  <c r="Q2282" i="8"/>
  <c r="O2281" i="8"/>
  <c r="P2281" i="8"/>
  <c r="Q2281" i="8"/>
  <c r="O2280" i="8"/>
  <c r="P2280" i="8"/>
  <c r="Q2280" i="8"/>
  <c r="O2279" i="8"/>
  <c r="P2279" i="8"/>
  <c r="Q2279" i="8"/>
  <c r="O2278" i="8"/>
  <c r="P2278" i="8"/>
  <c r="Q2278" i="8"/>
  <c r="O2277" i="8"/>
  <c r="P2277" i="8"/>
  <c r="Q2277" i="8"/>
  <c r="O2276" i="8"/>
  <c r="Q2276" i="8"/>
  <c r="O2275" i="8"/>
  <c r="Q2275" i="8"/>
  <c r="O2274" i="8"/>
  <c r="Q2274" i="8"/>
  <c r="O2273" i="8"/>
  <c r="P2273" i="8"/>
  <c r="Q2273" i="8"/>
  <c r="O2272" i="8"/>
  <c r="P2272" i="8"/>
  <c r="Q2272" i="8"/>
  <c r="O2271" i="8"/>
  <c r="P2271" i="8"/>
  <c r="Q2271" i="8"/>
  <c r="O2270" i="8"/>
  <c r="P2270" i="8"/>
  <c r="Q2270" i="8"/>
  <c r="O2269" i="8"/>
  <c r="Q2269" i="8"/>
  <c r="O2268" i="8"/>
  <c r="Q2268" i="8"/>
  <c r="O2267" i="8"/>
  <c r="P2267" i="8"/>
  <c r="Q2267" i="8"/>
  <c r="O2266" i="8"/>
  <c r="P2266" i="8"/>
  <c r="Q2266" i="8"/>
  <c r="O2265" i="8"/>
  <c r="P2265" i="8"/>
  <c r="Q2265" i="8"/>
  <c r="O2264" i="8"/>
  <c r="P2264" i="8"/>
  <c r="Q2264" i="8"/>
  <c r="O2263" i="8"/>
  <c r="P2263" i="8"/>
  <c r="Q2263" i="8"/>
  <c r="O2262" i="8"/>
  <c r="P2262" i="8"/>
  <c r="Q2262" i="8"/>
  <c r="O2261" i="8"/>
  <c r="Q2261" i="8"/>
  <c r="O2260" i="8"/>
  <c r="Q2260" i="8"/>
  <c r="O2259" i="8"/>
  <c r="P2259" i="8"/>
  <c r="Q2259" i="8"/>
  <c r="O2258" i="8"/>
  <c r="P2258" i="8"/>
  <c r="Q2258" i="8"/>
  <c r="O2257" i="8"/>
  <c r="P2257" i="8"/>
  <c r="Q2257" i="8"/>
  <c r="O2256" i="8"/>
  <c r="P2256" i="8"/>
  <c r="Q2256" i="8"/>
  <c r="O2255" i="8"/>
  <c r="P2255" i="8"/>
  <c r="Q2255" i="8"/>
  <c r="O2254" i="8"/>
  <c r="P2254" i="8"/>
  <c r="Q2254" i="8"/>
  <c r="O2253" i="8"/>
  <c r="P2253" i="8"/>
  <c r="Q2253" i="8"/>
  <c r="O2252" i="8"/>
  <c r="P2252" i="8"/>
  <c r="Q2252" i="8"/>
  <c r="O2251" i="8"/>
  <c r="P2251" i="8"/>
  <c r="Q2251" i="8"/>
  <c r="O2250" i="8"/>
  <c r="Q2250" i="8"/>
  <c r="O2249" i="8"/>
  <c r="Q2249" i="8"/>
  <c r="O2248" i="8"/>
  <c r="Q2248" i="8"/>
  <c r="O2247" i="8"/>
  <c r="P2247" i="8"/>
  <c r="Q2247" i="8"/>
  <c r="O2246" i="8"/>
  <c r="P2246" i="8"/>
  <c r="Q2246" i="8"/>
  <c r="O2245" i="8"/>
  <c r="P2245" i="8"/>
  <c r="Q2245" i="8"/>
  <c r="O2244" i="8"/>
  <c r="P2244" i="8"/>
  <c r="Q2244" i="8"/>
  <c r="O2243" i="8"/>
  <c r="P2243" i="8"/>
  <c r="Q2243" i="8"/>
  <c r="O2242" i="8"/>
  <c r="P2242" i="8"/>
  <c r="Q2242" i="8"/>
  <c r="O2241" i="8"/>
  <c r="P2241" i="8"/>
  <c r="Q2241" i="8"/>
  <c r="O2240" i="8"/>
  <c r="P2240" i="8"/>
  <c r="Q2240" i="8"/>
  <c r="O2239" i="8"/>
  <c r="Q2239" i="8"/>
  <c r="O2238" i="8"/>
  <c r="P2238" i="8"/>
  <c r="Q2238" i="8"/>
  <c r="O2237" i="8"/>
  <c r="P2237" i="8"/>
  <c r="Q2237" i="8"/>
  <c r="O2236" i="8"/>
  <c r="P2236" i="8"/>
  <c r="Q2236" i="8"/>
  <c r="O2235" i="8"/>
  <c r="P2235" i="8"/>
  <c r="Q2235" i="8"/>
  <c r="O2234" i="8"/>
  <c r="P2234" i="8"/>
  <c r="Q2234" i="8"/>
  <c r="O2233" i="8"/>
  <c r="Q2233" i="8"/>
  <c r="O2232" i="8"/>
  <c r="Q2232" i="8"/>
  <c r="O2231" i="8"/>
  <c r="Q2231" i="8"/>
  <c r="O2230" i="8"/>
  <c r="P2230" i="8"/>
  <c r="Q2230" i="8"/>
  <c r="O2229" i="8"/>
  <c r="P2229" i="8"/>
  <c r="Q2229" i="8"/>
  <c r="O2228" i="8"/>
  <c r="P2228" i="8"/>
  <c r="Q2228" i="8"/>
  <c r="O2227" i="8"/>
  <c r="P2227" i="8"/>
  <c r="Q2227" i="8"/>
  <c r="O2226" i="8"/>
  <c r="P2226" i="8"/>
  <c r="Q2226" i="8"/>
  <c r="O2225" i="8"/>
  <c r="P2225" i="8"/>
  <c r="Q2225" i="8"/>
  <c r="O2224" i="8"/>
  <c r="P2224" i="8"/>
  <c r="Q2224" i="8"/>
  <c r="O2223" i="8"/>
  <c r="P2223" i="8"/>
  <c r="Q2223" i="8"/>
  <c r="O2222" i="8"/>
  <c r="P2222" i="8"/>
  <c r="Q2222" i="8"/>
  <c r="O2221" i="8"/>
  <c r="P2221" i="8"/>
  <c r="Q2221" i="8"/>
  <c r="O2220" i="8"/>
  <c r="P2220" i="8"/>
  <c r="Q2220" i="8"/>
  <c r="O2219" i="8"/>
  <c r="Q2219" i="8"/>
  <c r="P2218" i="8"/>
  <c r="Q2218" i="8"/>
  <c r="O2218" i="8"/>
  <c r="O2217" i="8"/>
  <c r="P2217" i="8"/>
  <c r="Q2217" i="8"/>
  <c r="O2216" i="8"/>
  <c r="P2216" i="8"/>
  <c r="Q2216" i="8"/>
  <c r="O2215" i="8"/>
  <c r="Q2215" i="8"/>
  <c r="O2214" i="8"/>
  <c r="P2214" i="8"/>
  <c r="Q2214" i="8"/>
  <c r="O2213" i="8"/>
  <c r="P2213" i="8"/>
  <c r="Q2213" i="8"/>
  <c r="O2212" i="8"/>
  <c r="P2212" i="8"/>
  <c r="Q2212" i="8"/>
  <c r="O2211" i="8"/>
  <c r="P2211" i="8"/>
  <c r="Q2211" i="8"/>
  <c r="O2210" i="8"/>
  <c r="P2210" i="8"/>
  <c r="Q2210" i="8"/>
  <c r="O2209" i="8"/>
  <c r="P2209" i="8"/>
  <c r="Q2209" i="8"/>
  <c r="O2208" i="8"/>
  <c r="P2208" i="8"/>
  <c r="Q2208" i="8"/>
  <c r="O2207" i="8"/>
  <c r="P2207" i="8"/>
  <c r="Q2207" i="8"/>
  <c r="O2206" i="8"/>
  <c r="P2206" i="8"/>
  <c r="Q2206" i="8"/>
  <c r="O2205" i="8"/>
  <c r="P2205" i="8"/>
  <c r="Q2205" i="8"/>
  <c r="O2204" i="8"/>
  <c r="P2204" i="8"/>
  <c r="Q2204" i="8"/>
  <c r="O2203" i="8"/>
  <c r="P2203" i="8"/>
  <c r="Q2203" i="8"/>
  <c r="O2202" i="8"/>
  <c r="P2202" i="8"/>
  <c r="Q2202" i="8"/>
  <c r="O2201" i="8"/>
  <c r="P2201" i="8"/>
  <c r="Q2201" i="8"/>
  <c r="O2200" i="8"/>
  <c r="P2200" i="8"/>
  <c r="Q2200" i="8"/>
  <c r="O2199" i="8"/>
  <c r="Q2199" i="8"/>
  <c r="O2198" i="8"/>
  <c r="P2198" i="8"/>
  <c r="Q2198" i="8"/>
  <c r="O2197" i="8"/>
  <c r="P2197" i="8"/>
  <c r="Q2197" i="8"/>
  <c r="O2196" i="8"/>
  <c r="P2196" i="8"/>
  <c r="Q2196" i="8"/>
  <c r="O2195" i="8"/>
  <c r="P2195" i="8"/>
  <c r="Q2195" i="8"/>
  <c r="O2194" i="8"/>
  <c r="P2194" i="8"/>
  <c r="Q2194" i="8"/>
  <c r="O2193" i="8"/>
  <c r="P2193" i="8"/>
  <c r="Q2193" i="8"/>
  <c r="O2192" i="8"/>
  <c r="P2192" i="8"/>
  <c r="Q2192" i="8"/>
  <c r="O2191" i="8"/>
  <c r="P2191" i="8"/>
  <c r="Q2191" i="8"/>
  <c r="O2190" i="8"/>
  <c r="P2190" i="8"/>
  <c r="Q2190" i="8"/>
  <c r="O2189" i="8"/>
  <c r="P2189" i="8"/>
  <c r="Q2189" i="8"/>
  <c r="O2188" i="8"/>
  <c r="P2188" i="8"/>
  <c r="Q2188" i="8"/>
  <c r="O2187" i="8"/>
  <c r="P2187" i="8"/>
  <c r="Q2187" i="8"/>
  <c r="O2186" i="8"/>
  <c r="P2186" i="8"/>
  <c r="Q2186" i="8"/>
  <c r="O2185" i="8"/>
  <c r="Q2185" i="8"/>
  <c r="O2184" i="8"/>
  <c r="P2184" i="8"/>
  <c r="Q2184" i="8"/>
  <c r="O2183" i="8"/>
  <c r="Q2183" i="8"/>
  <c r="O2182" i="8"/>
  <c r="P2182" i="8"/>
  <c r="Q2182" i="8"/>
  <c r="O2181" i="8"/>
  <c r="Q2181" i="8"/>
  <c r="O2180" i="8"/>
  <c r="Q2180" i="8"/>
  <c r="O2179" i="8"/>
  <c r="P2179" i="8"/>
  <c r="Q2179" i="8"/>
  <c r="O2178" i="8"/>
  <c r="P2178" i="8"/>
  <c r="Q2178" i="8"/>
  <c r="O2177" i="8"/>
  <c r="P2177" i="8"/>
  <c r="Q2177" i="8"/>
  <c r="O2176" i="8"/>
  <c r="P2176" i="8"/>
  <c r="Q2176" i="8"/>
  <c r="O2175" i="8"/>
  <c r="P2175" i="8"/>
  <c r="Q2175" i="8"/>
  <c r="P2174" i="8"/>
  <c r="Q2174" i="8"/>
  <c r="O2174" i="8"/>
  <c r="O2173" i="8"/>
  <c r="Q2173" i="8"/>
  <c r="O2172" i="8"/>
  <c r="P2172" i="8"/>
  <c r="Q2172" i="8"/>
  <c r="O2171" i="8"/>
  <c r="P2171" i="8"/>
  <c r="Q2171" i="8"/>
  <c r="O2170" i="8"/>
  <c r="Q2170" i="8"/>
  <c r="O2169" i="8"/>
  <c r="P2169" i="8"/>
  <c r="Q2169" i="8"/>
  <c r="O2168" i="8"/>
  <c r="Q2168" i="8"/>
  <c r="O2167" i="8"/>
  <c r="P2167" i="8"/>
  <c r="Q2167" i="8"/>
  <c r="O2166" i="8"/>
  <c r="P2166" i="8"/>
  <c r="Q2166" i="8"/>
  <c r="O2165" i="8"/>
  <c r="P2165" i="8"/>
  <c r="Q2165" i="8"/>
  <c r="O2164" i="8"/>
  <c r="P2164" i="8"/>
  <c r="Q2164" i="8"/>
  <c r="O2163" i="8"/>
  <c r="P2163" i="8"/>
  <c r="Q2163" i="8"/>
  <c r="O2162" i="8"/>
  <c r="P2162" i="8"/>
  <c r="Q2162" i="8"/>
  <c r="O2161" i="8"/>
  <c r="P2161" i="8"/>
  <c r="Q2161" i="8"/>
  <c r="O2160" i="8"/>
  <c r="P2160" i="8"/>
  <c r="Q2160" i="8"/>
  <c r="O2159" i="8"/>
  <c r="P2159" i="8"/>
  <c r="Q2159" i="8"/>
  <c r="O2158" i="8"/>
  <c r="P2158" i="8"/>
  <c r="Q2158" i="8"/>
  <c r="O2157" i="8"/>
  <c r="P2157" i="8"/>
  <c r="Q2157" i="8"/>
  <c r="O2156" i="8"/>
  <c r="P2156" i="8"/>
  <c r="Q2156" i="8"/>
  <c r="O2155" i="8"/>
  <c r="P2155" i="8"/>
  <c r="Q2155" i="8"/>
  <c r="O2154" i="8"/>
  <c r="P2154" i="8"/>
  <c r="Q2154" i="8"/>
  <c r="O2153" i="8"/>
  <c r="P2153" i="8"/>
  <c r="Q2153" i="8"/>
  <c r="O2152" i="8"/>
  <c r="P2152" i="8"/>
  <c r="Q2152" i="8"/>
  <c r="O2151" i="8"/>
  <c r="P2151" i="8"/>
  <c r="Q2151" i="8"/>
  <c r="O2150" i="8"/>
  <c r="Q2150" i="8"/>
  <c r="O2149" i="8"/>
  <c r="P2149" i="8"/>
  <c r="Q2149" i="8"/>
  <c r="O2148" i="8"/>
  <c r="P2148" i="8"/>
  <c r="Q2148" i="8"/>
  <c r="O2147" i="8"/>
  <c r="P2147" i="8"/>
  <c r="Q2147" i="8"/>
  <c r="O2146" i="8"/>
  <c r="P2146" i="8"/>
  <c r="Q2146" i="8"/>
  <c r="O2145" i="8"/>
  <c r="Q2145" i="8"/>
  <c r="O2144" i="8"/>
  <c r="P2144" i="8"/>
  <c r="Q2144" i="8"/>
  <c r="O2143" i="8"/>
  <c r="P2143" i="8"/>
  <c r="Q2143" i="8"/>
  <c r="O2142" i="8"/>
  <c r="P2142" i="8"/>
  <c r="Q2142" i="8"/>
  <c r="O2141" i="8"/>
  <c r="Q2141" i="8"/>
  <c r="O2140" i="8"/>
  <c r="Q2140" i="8"/>
  <c r="O2139" i="8"/>
  <c r="Q2139" i="8"/>
  <c r="O2138" i="8"/>
  <c r="P2138" i="8"/>
  <c r="Q2138" i="8"/>
  <c r="O2137" i="8"/>
  <c r="Q2137" i="8"/>
  <c r="O2136" i="8"/>
  <c r="Q2136" i="8"/>
  <c r="O2135" i="8"/>
  <c r="Q2135" i="8"/>
  <c r="O2134" i="8"/>
  <c r="P2134" i="8"/>
  <c r="Q2134" i="8"/>
  <c r="O2133" i="8"/>
  <c r="Q2133" i="8"/>
  <c r="O2132" i="8"/>
  <c r="Q2132" i="8"/>
  <c r="O2131" i="8"/>
  <c r="P2131" i="8"/>
  <c r="Q2131" i="8"/>
  <c r="O2130" i="8"/>
  <c r="P2130" i="8"/>
  <c r="Q2130" i="8"/>
  <c r="O2129" i="8"/>
  <c r="Q2129" i="8"/>
  <c r="O2128" i="8"/>
  <c r="P2128" i="8"/>
  <c r="Q2128" i="8"/>
  <c r="O2127" i="8"/>
  <c r="P2127" i="8"/>
  <c r="Q2127" i="8"/>
  <c r="O2126" i="8"/>
  <c r="P2126" i="8"/>
  <c r="Q2126" i="8"/>
  <c r="O2125" i="8"/>
  <c r="P2125" i="8"/>
  <c r="Q2125" i="8"/>
  <c r="O2124" i="8"/>
  <c r="P2124" i="8"/>
  <c r="Q2124" i="8"/>
  <c r="O2123" i="8"/>
  <c r="Q2123" i="8"/>
  <c r="O2122" i="8"/>
  <c r="P2122" i="8"/>
  <c r="Q2122" i="8"/>
  <c r="O2121" i="8"/>
  <c r="P2121" i="8"/>
  <c r="Q2121" i="8"/>
  <c r="O2120" i="8"/>
  <c r="P2120" i="8"/>
  <c r="Q2120" i="8"/>
  <c r="O2119" i="8"/>
  <c r="Q2119" i="8"/>
  <c r="O2118" i="8"/>
  <c r="Q2118" i="8"/>
  <c r="O2117" i="8"/>
  <c r="Q2117" i="8"/>
  <c r="O2116" i="8"/>
  <c r="Q2116" i="8"/>
  <c r="O2115" i="8"/>
  <c r="P2115" i="8"/>
  <c r="Q2115" i="8"/>
  <c r="O2114" i="8"/>
  <c r="P2114" i="8"/>
  <c r="Q2114" i="8"/>
  <c r="O2113" i="8"/>
  <c r="Q2113" i="8"/>
  <c r="O2112" i="8"/>
  <c r="Q2112" i="8"/>
  <c r="O2111" i="8"/>
  <c r="Q2111" i="8"/>
  <c r="O2110" i="8"/>
  <c r="Q2110" i="8"/>
  <c r="O2109" i="8"/>
  <c r="P2109" i="8"/>
  <c r="Q2109" i="8"/>
  <c r="O2108" i="8"/>
  <c r="P2108" i="8"/>
  <c r="Q2108" i="8"/>
  <c r="O2107" i="8"/>
  <c r="P2107" i="8"/>
  <c r="Q2107" i="8"/>
  <c r="O2106" i="8"/>
  <c r="P2106" i="8"/>
  <c r="Q2106" i="8"/>
  <c r="O2105" i="8"/>
  <c r="Q2105" i="8"/>
  <c r="O2104" i="8"/>
  <c r="Q2104" i="8"/>
  <c r="O2103" i="8"/>
  <c r="Q2103" i="8"/>
  <c r="O2102" i="8"/>
  <c r="P2102" i="8"/>
  <c r="Q2102" i="8"/>
  <c r="O2101" i="8"/>
  <c r="P2101" i="8"/>
  <c r="Q2101" i="8"/>
  <c r="O2100" i="8"/>
  <c r="P2100" i="8"/>
  <c r="Q2100" i="8"/>
  <c r="O2099" i="8"/>
  <c r="Q2099" i="8"/>
  <c r="O2098" i="8"/>
  <c r="Q2098" i="8"/>
  <c r="O2097" i="8"/>
  <c r="P2097" i="8"/>
  <c r="Q2097" i="8"/>
  <c r="I2096" i="8"/>
  <c r="O2096" i="8"/>
  <c r="Q2096" i="8"/>
  <c r="O2095" i="8"/>
  <c r="Q2095" i="8"/>
  <c r="O2094" i="8"/>
  <c r="P2094" i="8"/>
  <c r="Q2094" i="8"/>
  <c r="O2093" i="8"/>
  <c r="P2093" i="8"/>
  <c r="Q2093" i="8"/>
  <c r="O2092" i="8"/>
  <c r="P2092" i="8"/>
  <c r="Q2092" i="8"/>
  <c r="O2091" i="8"/>
  <c r="P2091" i="8"/>
  <c r="Q2091" i="8"/>
  <c r="O2090" i="8"/>
  <c r="P2090" i="8"/>
  <c r="Q2090" i="8"/>
  <c r="O2089" i="8"/>
  <c r="P2089" i="8"/>
  <c r="Q2089" i="8"/>
  <c r="O2088" i="8"/>
  <c r="P2088" i="8"/>
  <c r="Q2088" i="8"/>
  <c r="O2087" i="8"/>
  <c r="P2087" i="8"/>
  <c r="Q2087" i="8"/>
  <c r="O2086" i="8"/>
  <c r="P2086" i="8"/>
  <c r="Q2086" i="8"/>
  <c r="O2085" i="8"/>
  <c r="P2085" i="8"/>
  <c r="Q2085" i="8"/>
  <c r="O2084" i="8"/>
  <c r="P2084" i="8"/>
  <c r="Q2084" i="8"/>
  <c r="O2083" i="8"/>
  <c r="P2083" i="8"/>
  <c r="Q2083" i="8"/>
  <c r="O2082" i="8"/>
  <c r="P2082" i="8"/>
  <c r="Q2082" i="8"/>
  <c r="O2081" i="8"/>
  <c r="P2081" i="8"/>
  <c r="Q2081" i="8"/>
  <c r="O2080" i="8"/>
  <c r="P2080" i="8"/>
  <c r="Q2080" i="8"/>
  <c r="O2079" i="8"/>
  <c r="P2079" i="8"/>
  <c r="Q2079" i="8"/>
  <c r="O2078" i="8"/>
  <c r="P2078" i="8"/>
  <c r="Q2078" i="8"/>
  <c r="O2077" i="8"/>
  <c r="P2077" i="8"/>
  <c r="Q2077" i="8"/>
  <c r="O2076" i="8"/>
  <c r="P2076" i="8"/>
  <c r="Q2076" i="8"/>
  <c r="O2075" i="8"/>
  <c r="Q2075" i="8"/>
  <c r="O2074" i="8"/>
  <c r="P2074" i="8"/>
  <c r="Q2074" i="8"/>
  <c r="O2073" i="8"/>
  <c r="P2073" i="8"/>
  <c r="Q2073" i="8"/>
  <c r="O2072" i="8"/>
  <c r="P2072" i="8"/>
  <c r="Q2072" i="8"/>
  <c r="O2071" i="8"/>
  <c r="P2071" i="8"/>
  <c r="Q2071" i="8"/>
  <c r="O2070" i="8"/>
  <c r="P2070" i="8"/>
  <c r="Q2070" i="8"/>
  <c r="O2069" i="8"/>
  <c r="P2069" i="8"/>
  <c r="Q2069" i="8"/>
  <c r="O2068" i="8"/>
  <c r="Q2068" i="8"/>
  <c r="O2067" i="8"/>
  <c r="P2067" i="8"/>
  <c r="Q2067" i="8"/>
  <c r="O2066" i="8"/>
  <c r="P2066" i="8"/>
  <c r="Q2066" i="8"/>
  <c r="O2065" i="8"/>
  <c r="P2065" i="8"/>
  <c r="Q2065" i="8"/>
  <c r="O2064" i="8"/>
  <c r="P2064" i="8"/>
  <c r="Q2064" i="8"/>
  <c r="O2063" i="8"/>
  <c r="Q2063" i="8"/>
  <c r="O2062" i="8"/>
  <c r="P2062" i="8"/>
  <c r="Q2062" i="8"/>
  <c r="O2061" i="8"/>
  <c r="P2061" i="8"/>
  <c r="Q2061" i="8"/>
  <c r="O2060" i="8"/>
  <c r="P2060" i="8"/>
  <c r="Q2060" i="8"/>
  <c r="O2059" i="8"/>
  <c r="Q2059" i="8"/>
  <c r="O2058" i="8"/>
  <c r="P2058" i="8"/>
  <c r="Q2058" i="8"/>
  <c r="O2057" i="8"/>
  <c r="P2057" i="8"/>
  <c r="Q2057" i="8"/>
  <c r="O2056" i="8"/>
  <c r="P2056" i="8"/>
  <c r="Q2056" i="8"/>
  <c r="O2055" i="8"/>
  <c r="P2055" i="8"/>
  <c r="Q2055" i="8"/>
  <c r="O2054" i="8"/>
  <c r="P2054" i="8"/>
  <c r="Q2054" i="8"/>
  <c r="O2053" i="8"/>
  <c r="P2053" i="8"/>
  <c r="Q2053" i="8"/>
  <c r="O2052" i="8"/>
  <c r="P2052" i="8"/>
  <c r="Q2052" i="8"/>
  <c r="O2051" i="8"/>
  <c r="Q2051" i="8"/>
  <c r="O2050" i="8"/>
  <c r="P2050" i="8"/>
  <c r="Q2050" i="8"/>
  <c r="O2049" i="8"/>
  <c r="P2049" i="8"/>
  <c r="Q2049" i="8"/>
  <c r="O2048" i="8"/>
  <c r="P2048" i="8"/>
  <c r="Q2048" i="8"/>
  <c r="O2047" i="8"/>
  <c r="P2047" i="8"/>
  <c r="Q2047" i="8"/>
  <c r="O2046" i="8"/>
  <c r="P2046" i="8"/>
  <c r="Q2046" i="8"/>
  <c r="O2045" i="8"/>
  <c r="P2045" i="8"/>
  <c r="Q2045" i="8"/>
  <c r="O2044" i="8"/>
  <c r="P2044" i="8"/>
  <c r="Q2044" i="8"/>
  <c r="O2043" i="8"/>
  <c r="P2043" i="8"/>
  <c r="Q2043" i="8"/>
  <c r="O2042" i="8"/>
  <c r="Q2042" i="8"/>
  <c r="O2041" i="8"/>
  <c r="Q2041" i="8"/>
  <c r="O2040" i="8"/>
  <c r="Q2040" i="8"/>
  <c r="O2039" i="8"/>
  <c r="Q2039" i="8"/>
  <c r="O2038" i="8"/>
  <c r="P2038" i="8"/>
  <c r="Q2038" i="8"/>
  <c r="O2037" i="8"/>
  <c r="P2037" i="8"/>
  <c r="Q2037" i="8"/>
  <c r="O2036" i="8"/>
  <c r="P2036" i="8"/>
  <c r="Q2036" i="8"/>
  <c r="O2035" i="8"/>
  <c r="P2035" i="8"/>
  <c r="Q2035" i="8"/>
  <c r="O2034" i="8"/>
  <c r="P2034" i="8"/>
  <c r="Q2034" i="8"/>
  <c r="O2033" i="8"/>
  <c r="P2033" i="8"/>
  <c r="Q2033" i="8"/>
  <c r="O2032" i="8"/>
  <c r="P2032" i="8"/>
  <c r="Q2032" i="8"/>
  <c r="O2031" i="8"/>
  <c r="P2031" i="8"/>
  <c r="Q2031" i="8"/>
  <c r="O2030" i="8"/>
  <c r="P2030" i="8"/>
  <c r="Q2030" i="8"/>
  <c r="O2029" i="8"/>
  <c r="Q2029" i="8"/>
  <c r="O2028" i="8"/>
  <c r="Q2028" i="8"/>
  <c r="O2027" i="8"/>
  <c r="Q2027" i="8"/>
  <c r="O2026" i="8"/>
  <c r="Q2026" i="8"/>
  <c r="O2025" i="8"/>
  <c r="P2025" i="8"/>
  <c r="Q2025" i="8"/>
  <c r="O2024" i="8"/>
  <c r="P2024" i="8"/>
  <c r="Q2024" i="8"/>
  <c r="O2023" i="8"/>
  <c r="P2023" i="8"/>
  <c r="Q2023" i="8"/>
  <c r="O2022" i="8"/>
  <c r="Q2022" i="8"/>
  <c r="O2021" i="8"/>
  <c r="P2021" i="8"/>
  <c r="Q2021" i="8"/>
  <c r="O2020" i="8"/>
  <c r="Q2020" i="8"/>
  <c r="O2019" i="8"/>
  <c r="Q2019" i="8"/>
  <c r="O2018" i="8"/>
  <c r="P2018" i="8"/>
  <c r="Q2018" i="8"/>
  <c r="O2017" i="8"/>
  <c r="P2017" i="8"/>
  <c r="Q2017" i="8"/>
  <c r="O2016" i="8"/>
  <c r="P2016" i="8"/>
  <c r="Q2016" i="8"/>
  <c r="O2015" i="8"/>
  <c r="Q2015" i="8"/>
  <c r="O2014" i="8"/>
  <c r="Q2014" i="8"/>
  <c r="O2013" i="8"/>
  <c r="P2013" i="8"/>
  <c r="Q2013" i="8"/>
  <c r="O2012" i="8"/>
  <c r="Q2012" i="8"/>
  <c r="O2011" i="8"/>
  <c r="Q2011" i="8"/>
  <c r="O2010" i="8"/>
  <c r="Q2010" i="8"/>
  <c r="O2009" i="8"/>
  <c r="Q2009" i="8"/>
  <c r="O2008" i="8"/>
  <c r="O2007" i="8"/>
  <c r="O2006" i="8"/>
  <c r="Q2006" i="8"/>
  <c r="O2005" i="8"/>
  <c r="O2004" i="8"/>
  <c r="O2003" i="8"/>
  <c r="P2003" i="8"/>
  <c r="Q2003" i="8"/>
  <c r="O2002" i="8"/>
  <c r="Q2002" i="8"/>
  <c r="O2001" i="8"/>
  <c r="Q2001" i="8"/>
  <c r="O2000" i="8"/>
  <c r="P2000" i="8"/>
  <c r="Q2000" i="8"/>
  <c r="O1999" i="8"/>
  <c r="Q1999" i="8"/>
  <c r="O1998" i="8"/>
  <c r="Q1998" i="8"/>
  <c r="O1997" i="8"/>
  <c r="Q1997" i="8"/>
  <c r="O1996" i="8"/>
  <c r="Q1996" i="8"/>
  <c r="O1995" i="8"/>
  <c r="Q1995" i="8"/>
  <c r="O1994" i="8"/>
  <c r="P1994" i="8"/>
  <c r="Q1994" i="8"/>
  <c r="O1993" i="8"/>
  <c r="Q1993" i="8"/>
  <c r="O1992" i="8"/>
  <c r="Q1992" i="8"/>
  <c r="O1991" i="8"/>
  <c r="P1991" i="8"/>
  <c r="Q1991" i="8"/>
  <c r="O1990" i="8"/>
  <c r="P1990" i="8"/>
  <c r="Q1990" i="8"/>
  <c r="O1989" i="8"/>
  <c r="P1989" i="8"/>
  <c r="Q1989" i="8"/>
  <c r="O1988" i="8"/>
  <c r="P1988" i="8"/>
  <c r="Q1988" i="8"/>
  <c r="O1987" i="8"/>
  <c r="P1987" i="8"/>
  <c r="Q1987" i="8"/>
  <c r="O1986" i="8"/>
  <c r="Q1986" i="8"/>
  <c r="O1985" i="8"/>
  <c r="P1985" i="8"/>
  <c r="Q1985" i="8"/>
  <c r="O1984" i="8"/>
  <c r="Q1984" i="8"/>
  <c r="O1983" i="8"/>
  <c r="Q1983" i="8"/>
  <c r="O1982" i="8"/>
  <c r="Q1982" i="8"/>
  <c r="O1981" i="8"/>
  <c r="Q1981" i="8"/>
  <c r="O1980" i="8"/>
  <c r="Q1980" i="8"/>
  <c r="O1979" i="8"/>
  <c r="P1979" i="8"/>
  <c r="Q1979" i="8"/>
  <c r="O1978" i="8"/>
  <c r="Q1978" i="8"/>
  <c r="O1977" i="8"/>
  <c r="Q1977" i="8"/>
  <c r="O1976" i="8"/>
  <c r="Q1976" i="8"/>
  <c r="O1975" i="8"/>
  <c r="Q1975" i="8"/>
  <c r="O1974" i="8"/>
  <c r="O1973" i="8"/>
  <c r="O1972" i="8"/>
  <c r="P1972" i="8"/>
  <c r="Q1972" i="8"/>
  <c r="O1971" i="8"/>
  <c r="Q1971" i="8"/>
  <c r="O1970" i="8"/>
  <c r="Q1970" i="8"/>
  <c r="O1969" i="8"/>
  <c r="P1969" i="8"/>
  <c r="Q1969" i="8"/>
  <c r="O1968" i="8"/>
  <c r="P1968" i="8"/>
  <c r="Q1968" i="8"/>
  <c r="O1967" i="8"/>
  <c r="O1966" i="8"/>
  <c r="O1965" i="8"/>
  <c r="O1964" i="8"/>
  <c r="O1963" i="8"/>
  <c r="O1962" i="8"/>
  <c r="O1961" i="8"/>
  <c r="O1960" i="8"/>
  <c r="O1959" i="8"/>
  <c r="O1958" i="8"/>
  <c r="P1958" i="8"/>
  <c r="Q1958" i="8"/>
  <c r="O1957" i="8"/>
  <c r="P1957" i="8"/>
  <c r="Q1957" i="8"/>
  <c r="O1956" i="8"/>
  <c r="P1956" i="8"/>
  <c r="Q1956" i="8"/>
  <c r="O1955" i="8"/>
  <c r="P1955" i="8"/>
  <c r="Q1955" i="8"/>
  <c r="O1954" i="8"/>
  <c r="P1954" i="8"/>
  <c r="Q1954" i="8"/>
  <c r="O1953" i="8"/>
  <c r="P1953" i="8"/>
  <c r="Q1953" i="8"/>
  <c r="O1952" i="8"/>
  <c r="Q1952" i="8"/>
  <c r="O1951" i="8"/>
  <c r="Q1951" i="8"/>
  <c r="O1950" i="8"/>
  <c r="Q1950" i="8"/>
  <c r="O1949" i="8"/>
  <c r="Q1949" i="8"/>
  <c r="O1948" i="8"/>
  <c r="Q1948" i="8"/>
  <c r="O1947" i="8"/>
  <c r="Q1947" i="8"/>
  <c r="O1946" i="8"/>
  <c r="Q1946" i="8"/>
  <c r="O1945" i="8"/>
  <c r="Q1945" i="8"/>
  <c r="O1944" i="8"/>
  <c r="Q1944" i="8"/>
  <c r="O1943" i="8"/>
  <c r="O1942" i="8"/>
  <c r="Q1942" i="8"/>
  <c r="O1941" i="8"/>
  <c r="Q1941" i="8"/>
  <c r="O1940" i="8"/>
  <c r="Q1940" i="8"/>
  <c r="O1939" i="8"/>
  <c r="P1939" i="8"/>
  <c r="Q1939" i="8"/>
  <c r="O1938" i="8"/>
  <c r="P1938" i="8"/>
  <c r="Q1938" i="8"/>
  <c r="O1937" i="8"/>
  <c r="P1937" i="8"/>
  <c r="Q1937" i="8"/>
  <c r="O1936" i="8"/>
  <c r="P1936" i="8"/>
  <c r="Q1936" i="8"/>
  <c r="O1935" i="8"/>
  <c r="P1935" i="8"/>
  <c r="Q1935" i="8"/>
  <c r="O1934" i="8"/>
  <c r="P1934" i="8"/>
  <c r="Q1934" i="8"/>
  <c r="O1933" i="8"/>
  <c r="P1933" i="8"/>
  <c r="Q1933" i="8"/>
  <c r="O1932" i="8"/>
  <c r="P1932" i="8"/>
  <c r="Q1932" i="8"/>
  <c r="O1931" i="8"/>
  <c r="P1931" i="8"/>
  <c r="Q1931" i="8"/>
  <c r="O1930" i="8"/>
  <c r="P1930" i="8"/>
  <c r="Q1930" i="8"/>
  <c r="O1929" i="8"/>
  <c r="P1929" i="8"/>
  <c r="Q1929" i="8"/>
  <c r="O1928" i="8"/>
  <c r="P1928" i="8"/>
  <c r="Q1928" i="8"/>
  <c r="O1927" i="8"/>
  <c r="P1927" i="8"/>
  <c r="Q1927" i="8"/>
  <c r="O1926" i="8"/>
  <c r="P1926" i="8"/>
  <c r="Q1926" i="8"/>
  <c r="O1925" i="8"/>
  <c r="P1925" i="8"/>
  <c r="Q1925" i="8"/>
  <c r="O1924" i="8"/>
  <c r="P1924" i="8"/>
  <c r="Q1924" i="8"/>
  <c r="O1923" i="8"/>
  <c r="P1923" i="8"/>
  <c r="Q1923" i="8"/>
  <c r="O1922" i="8"/>
  <c r="P1922" i="8"/>
  <c r="Q1922" i="8"/>
  <c r="O1921" i="8"/>
  <c r="P1921" i="8"/>
  <c r="Q1921" i="8"/>
  <c r="O1920" i="8"/>
  <c r="P1920" i="8"/>
  <c r="Q1920" i="8"/>
  <c r="O1919" i="8"/>
  <c r="P1919" i="8"/>
  <c r="Q1919" i="8"/>
  <c r="O1918" i="8"/>
  <c r="Q1918" i="8"/>
  <c r="O1917" i="8"/>
  <c r="P1917" i="8"/>
  <c r="Q1917" i="8"/>
  <c r="O1916" i="8"/>
  <c r="P1916" i="8"/>
  <c r="Q1916" i="8"/>
  <c r="O1915" i="8"/>
  <c r="P1915" i="8"/>
  <c r="Q1915" i="8"/>
  <c r="O1914" i="8"/>
  <c r="P1914" i="8"/>
  <c r="Q1914" i="8"/>
  <c r="P1913" i="8"/>
  <c r="Q1913" i="8"/>
  <c r="O1913" i="8"/>
  <c r="P1912" i="8"/>
  <c r="Q1912" i="8"/>
  <c r="O1912" i="8"/>
  <c r="P1911" i="8"/>
  <c r="Q1911" i="8"/>
  <c r="O1911" i="8"/>
  <c r="P1910" i="8"/>
  <c r="Q1910" i="8"/>
  <c r="O1910" i="8"/>
  <c r="O1909" i="8"/>
  <c r="P1909" i="8"/>
  <c r="Q1909" i="8"/>
  <c r="O1908" i="8"/>
  <c r="P1908" i="8"/>
  <c r="Q1908" i="8"/>
  <c r="O1907" i="8"/>
  <c r="P1907" i="8"/>
  <c r="Q1907" i="8"/>
  <c r="O1906" i="8"/>
  <c r="P1906" i="8"/>
  <c r="Q1906" i="8"/>
  <c r="O1905" i="8"/>
  <c r="P1905" i="8"/>
  <c r="Q1905" i="8"/>
  <c r="O1904" i="8"/>
  <c r="P1904" i="8"/>
  <c r="Q1904" i="8"/>
  <c r="O1903" i="8"/>
  <c r="P1903" i="8"/>
  <c r="Q1903" i="8"/>
  <c r="O1902" i="8"/>
  <c r="P1902" i="8"/>
  <c r="Q1902" i="8"/>
  <c r="O1901" i="8"/>
  <c r="P1901" i="8"/>
  <c r="Q1901" i="8"/>
  <c r="O1900" i="8"/>
  <c r="P1900" i="8"/>
  <c r="Q1900" i="8"/>
  <c r="O1899" i="8"/>
  <c r="Q1899" i="8"/>
  <c r="O1898" i="8"/>
  <c r="Q1898" i="8"/>
  <c r="O1897" i="8"/>
  <c r="P1897" i="8"/>
  <c r="Q1897" i="8"/>
  <c r="O1896" i="8"/>
  <c r="P1896" i="8"/>
  <c r="Q1896" i="8"/>
  <c r="O1895" i="8"/>
  <c r="P1895" i="8"/>
  <c r="Q1895" i="8"/>
  <c r="O1894" i="8"/>
  <c r="P1894" i="8"/>
  <c r="Q1894" i="8"/>
  <c r="O1893" i="8"/>
  <c r="P1893" i="8"/>
  <c r="Q1893" i="8"/>
  <c r="O1892" i="8"/>
  <c r="P1892" i="8"/>
  <c r="Q1892" i="8"/>
  <c r="P1891" i="8"/>
  <c r="Q1891" i="8"/>
  <c r="O1891" i="8"/>
  <c r="O1890" i="8"/>
  <c r="P1890" i="8"/>
  <c r="Q1890" i="8"/>
  <c r="O1889" i="8"/>
  <c r="P1889" i="8"/>
  <c r="Q1889" i="8"/>
  <c r="O1888" i="8"/>
  <c r="P1888" i="8"/>
  <c r="Q1888" i="8"/>
  <c r="O1887" i="8"/>
  <c r="P1887" i="8"/>
  <c r="Q1887" i="8"/>
  <c r="O1886" i="8"/>
  <c r="P1886" i="8"/>
  <c r="Q1886" i="8"/>
  <c r="O1885" i="8"/>
  <c r="P1885" i="8"/>
  <c r="Q1885" i="8"/>
  <c r="O1884" i="8"/>
  <c r="P1884" i="8"/>
  <c r="Q1884" i="8"/>
  <c r="O1883" i="8"/>
  <c r="P1883" i="8"/>
  <c r="Q1883" i="8"/>
  <c r="O1882" i="8"/>
  <c r="P1882" i="8"/>
  <c r="Q1882" i="8"/>
  <c r="O1881" i="8"/>
  <c r="P1881" i="8"/>
  <c r="Q1881" i="8"/>
  <c r="O1880" i="8"/>
  <c r="P1880" i="8"/>
  <c r="Q1880" i="8"/>
  <c r="O1879" i="8"/>
  <c r="P1879" i="8"/>
  <c r="Q1879" i="8"/>
  <c r="O1878" i="8"/>
  <c r="O1877" i="8"/>
  <c r="O1876" i="8"/>
  <c r="O1875" i="8"/>
  <c r="O1874" i="8"/>
  <c r="O1873" i="8"/>
  <c r="O1872" i="8"/>
  <c r="Q1872" i="8"/>
  <c r="O1871" i="8"/>
  <c r="Q1871" i="8"/>
  <c r="O1870" i="8"/>
  <c r="P1870" i="8"/>
  <c r="Q1870" i="8"/>
  <c r="P1869" i="8"/>
  <c r="Q1869" i="8"/>
  <c r="O1869" i="8"/>
  <c r="O1868" i="8"/>
  <c r="P1868" i="8"/>
  <c r="Q1868" i="8"/>
  <c r="O1867" i="8"/>
  <c r="P1867" i="8"/>
  <c r="Q1867" i="8"/>
  <c r="O1866" i="8"/>
  <c r="P1866" i="8"/>
  <c r="Q1866" i="8"/>
  <c r="O1865" i="8"/>
  <c r="Q1865" i="8"/>
  <c r="O1864" i="8"/>
  <c r="P1864" i="8"/>
  <c r="Q1864" i="8"/>
  <c r="O1863" i="8"/>
  <c r="P1863" i="8"/>
  <c r="Q1863" i="8"/>
  <c r="O1862" i="8"/>
  <c r="P1862" i="8"/>
  <c r="Q1862" i="8"/>
  <c r="O1861" i="8"/>
  <c r="P1861" i="8"/>
  <c r="Q1861" i="8"/>
  <c r="O1860" i="8"/>
  <c r="P1860" i="8"/>
  <c r="Q1860" i="8"/>
  <c r="O1859" i="8"/>
  <c r="P1859" i="8"/>
  <c r="Q1859" i="8"/>
  <c r="O1858" i="8"/>
  <c r="P1858" i="8"/>
  <c r="Q1858" i="8"/>
  <c r="O1857" i="8"/>
  <c r="P1857" i="8"/>
  <c r="Q1857" i="8"/>
  <c r="O1856" i="8"/>
  <c r="P1856" i="8"/>
  <c r="Q1856" i="8"/>
  <c r="O1855" i="8"/>
  <c r="P1855" i="8"/>
  <c r="Q1855" i="8"/>
  <c r="O1854" i="8"/>
  <c r="Q1854" i="8"/>
  <c r="O1853" i="8"/>
  <c r="P1853" i="8"/>
  <c r="Q1853" i="8"/>
  <c r="O1852" i="8"/>
  <c r="P1852" i="8"/>
  <c r="Q1852" i="8"/>
  <c r="O1851" i="8"/>
  <c r="P1851" i="8"/>
  <c r="Q1851" i="8"/>
  <c r="O1850" i="8"/>
  <c r="P1850" i="8"/>
  <c r="Q1850" i="8"/>
  <c r="O1849" i="8"/>
  <c r="P1849" i="8"/>
  <c r="Q1849" i="8"/>
  <c r="O1848" i="8"/>
  <c r="P1848" i="8"/>
  <c r="Q1848" i="8"/>
  <c r="O1847" i="8"/>
  <c r="P1847" i="8"/>
  <c r="Q1847" i="8"/>
  <c r="O1846" i="8"/>
  <c r="P1846" i="8"/>
  <c r="Q1846" i="8"/>
  <c r="O1845" i="8"/>
  <c r="P1845" i="8"/>
  <c r="Q1845" i="8"/>
  <c r="O1844" i="8"/>
  <c r="P1844" i="8"/>
  <c r="Q1844" i="8"/>
  <c r="O1843" i="8"/>
  <c r="P1843" i="8"/>
  <c r="Q1843" i="8"/>
  <c r="O1842" i="8"/>
  <c r="Q1842" i="8"/>
  <c r="O1841" i="8"/>
  <c r="P1841" i="8"/>
  <c r="Q1841" i="8"/>
  <c r="O1840" i="8"/>
  <c r="P1840" i="8"/>
  <c r="Q1840" i="8"/>
  <c r="O1839" i="8"/>
  <c r="P1839" i="8"/>
  <c r="Q1839" i="8"/>
  <c r="O1838" i="8"/>
  <c r="P1838" i="8"/>
  <c r="Q1838" i="8"/>
  <c r="O1837" i="8"/>
  <c r="P1837" i="8"/>
  <c r="Q1837" i="8"/>
  <c r="O1836" i="8"/>
  <c r="Q1836" i="8"/>
  <c r="O1835" i="8"/>
  <c r="Q1835" i="8"/>
  <c r="O1834" i="8"/>
  <c r="Q1834" i="8"/>
  <c r="O1833" i="8"/>
  <c r="P1833" i="8"/>
  <c r="Q1833" i="8"/>
  <c r="O1832" i="8"/>
  <c r="Q1832" i="8"/>
  <c r="O1831" i="8"/>
  <c r="P1831" i="8"/>
  <c r="Q1831" i="8"/>
  <c r="P1830" i="8"/>
  <c r="Q1830" i="8"/>
  <c r="O1830" i="8"/>
  <c r="O1829" i="8"/>
  <c r="P1829" i="8"/>
  <c r="Q1829" i="8"/>
  <c r="O1828" i="8"/>
  <c r="P1828" i="8"/>
  <c r="Q1828" i="8"/>
  <c r="O1827" i="8"/>
  <c r="P1827" i="8"/>
  <c r="Q1827" i="8"/>
  <c r="O1826" i="8"/>
  <c r="P1826" i="8"/>
  <c r="Q1826" i="8"/>
  <c r="O1825" i="8"/>
  <c r="P1825" i="8"/>
  <c r="Q1825" i="8"/>
  <c r="O1824" i="8"/>
  <c r="P1824" i="8"/>
  <c r="Q1824" i="8"/>
  <c r="O1823" i="8"/>
  <c r="P1823" i="8"/>
  <c r="Q1823" i="8"/>
  <c r="O1822" i="8"/>
  <c r="P1822" i="8"/>
  <c r="Q1822" i="8"/>
  <c r="O1821" i="8"/>
  <c r="P1821" i="8"/>
  <c r="Q1821" i="8"/>
  <c r="O1820" i="8"/>
  <c r="Q1820" i="8"/>
  <c r="O1819" i="8"/>
  <c r="P1819" i="8"/>
  <c r="Q1819" i="8"/>
  <c r="O1818" i="8"/>
  <c r="Q1818" i="8"/>
  <c r="O1817" i="8"/>
  <c r="O1816" i="8"/>
  <c r="O1815" i="8"/>
  <c r="O1814" i="8"/>
  <c r="P1814" i="8"/>
  <c r="Q1814" i="8"/>
  <c r="O1813" i="8"/>
  <c r="Q1813" i="8"/>
  <c r="O1812" i="8"/>
  <c r="P1812" i="8"/>
  <c r="Q1812" i="8"/>
  <c r="O1811" i="8"/>
  <c r="P1811" i="8"/>
  <c r="Q1811" i="8"/>
  <c r="O1810" i="8"/>
  <c r="P1810" i="8"/>
  <c r="Q1810" i="8"/>
  <c r="O1809" i="8"/>
  <c r="P1809" i="8"/>
  <c r="Q1809" i="8"/>
  <c r="O1808" i="8"/>
  <c r="P1808" i="8"/>
  <c r="Q1808" i="8"/>
  <c r="O1807" i="8"/>
  <c r="P1807" i="8"/>
  <c r="Q1807" i="8"/>
  <c r="O1806" i="8"/>
  <c r="Q1806" i="8"/>
  <c r="O1805" i="8"/>
  <c r="Q1805" i="8"/>
  <c r="O1804" i="8"/>
  <c r="P1804" i="8"/>
  <c r="Q1804" i="8"/>
  <c r="O1803" i="8"/>
  <c r="P1803" i="8"/>
  <c r="Q1803" i="8"/>
  <c r="O1802" i="8"/>
  <c r="P1802" i="8"/>
  <c r="Q1802" i="8"/>
  <c r="O1801" i="8"/>
  <c r="P1801" i="8"/>
  <c r="Q1801" i="8"/>
  <c r="O1800" i="8"/>
  <c r="P1800" i="8"/>
  <c r="Q1800" i="8"/>
  <c r="O1799" i="8"/>
  <c r="P1799" i="8"/>
  <c r="Q1799" i="8"/>
  <c r="O1798" i="8"/>
  <c r="P1798" i="8"/>
  <c r="Q1798" i="8"/>
  <c r="O1797" i="8"/>
  <c r="P1797" i="8"/>
  <c r="Q1797" i="8"/>
  <c r="O1796" i="8"/>
  <c r="Q1796" i="8"/>
  <c r="O1795" i="8"/>
  <c r="P1795" i="8"/>
  <c r="Q1795" i="8"/>
  <c r="O1794" i="8"/>
  <c r="Q1794" i="8"/>
  <c r="O1793" i="8"/>
  <c r="P1793" i="8"/>
  <c r="Q1793" i="8"/>
  <c r="O1792" i="8"/>
  <c r="P1792" i="8"/>
  <c r="Q1792" i="8"/>
  <c r="O1791" i="8"/>
  <c r="P1791" i="8"/>
  <c r="Q1791" i="8"/>
  <c r="O1790" i="8"/>
  <c r="P1790" i="8"/>
  <c r="Q1790" i="8"/>
  <c r="O1789" i="8"/>
  <c r="P1789" i="8"/>
  <c r="Q1789" i="8"/>
  <c r="O1788" i="8"/>
  <c r="P1788" i="8"/>
  <c r="Q1788" i="8"/>
  <c r="O1787" i="8"/>
  <c r="Q1787" i="8"/>
  <c r="O1786" i="8"/>
  <c r="Q1786" i="8"/>
  <c r="O1785" i="8"/>
  <c r="P1785" i="8"/>
  <c r="Q1785" i="8"/>
  <c r="O1784" i="8"/>
  <c r="P1784" i="8"/>
  <c r="Q1784" i="8"/>
  <c r="O1783" i="8"/>
  <c r="P1783" i="8"/>
  <c r="Q1783" i="8"/>
  <c r="O1782" i="8"/>
  <c r="Q1782" i="8"/>
  <c r="O1781" i="8"/>
  <c r="P1781" i="8"/>
  <c r="Q1781" i="8"/>
  <c r="O1780" i="8"/>
  <c r="P1780" i="8"/>
  <c r="Q1780" i="8"/>
  <c r="O1779" i="8"/>
  <c r="Q1779" i="8"/>
  <c r="O1778" i="8"/>
  <c r="P1778" i="8"/>
  <c r="Q1778" i="8"/>
  <c r="O1777" i="8"/>
  <c r="P1777" i="8"/>
  <c r="Q1777" i="8"/>
  <c r="O1776" i="8"/>
  <c r="P1776" i="8"/>
  <c r="Q1776" i="8"/>
  <c r="O1775" i="8"/>
  <c r="P1775" i="8"/>
  <c r="Q1775" i="8"/>
  <c r="O1774" i="8"/>
  <c r="P1774" i="8"/>
  <c r="Q1774" i="8"/>
  <c r="O1773" i="8"/>
  <c r="P1773" i="8"/>
  <c r="Q1773" i="8"/>
  <c r="O1772" i="8"/>
  <c r="P1772" i="8"/>
  <c r="Q1772" i="8"/>
  <c r="O1771" i="8"/>
  <c r="Q1771" i="8"/>
  <c r="O1770" i="8"/>
  <c r="Q1770" i="8"/>
  <c r="O1769" i="8"/>
  <c r="P1769" i="8"/>
  <c r="Q1769" i="8"/>
  <c r="O1768" i="8"/>
  <c r="P1768" i="8"/>
  <c r="Q1768" i="8"/>
  <c r="O1767" i="8"/>
  <c r="P1767" i="8"/>
  <c r="Q1767" i="8"/>
  <c r="O1766" i="8"/>
  <c r="Q1766" i="8"/>
  <c r="O1765" i="8"/>
  <c r="P1765" i="8"/>
  <c r="Q1765" i="8"/>
  <c r="O1764" i="8"/>
  <c r="P1764" i="8"/>
  <c r="Q1764" i="8"/>
  <c r="O1763" i="8"/>
  <c r="Q1763" i="8"/>
  <c r="O1762" i="8"/>
  <c r="Q1762" i="8"/>
  <c r="O1761" i="8"/>
  <c r="O1760" i="8"/>
  <c r="O1759" i="8"/>
  <c r="O1758" i="8"/>
  <c r="Q1758" i="8"/>
  <c r="Q1757" i="8"/>
  <c r="O1756" i="8"/>
  <c r="O1755" i="8"/>
  <c r="O1754" i="8"/>
  <c r="O1753" i="8"/>
  <c r="Q1753" i="8"/>
  <c r="O1752" i="8"/>
  <c r="Q1752" i="8"/>
  <c r="O1751" i="8"/>
  <c r="Q1751" i="8"/>
  <c r="O1750" i="8"/>
  <c r="P1750" i="8"/>
  <c r="Q1750" i="8"/>
  <c r="O1749" i="8"/>
  <c r="P1749" i="8"/>
  <c r="Q1749" i="8"/>
  <c r="O1748" i="8"/>
  <c r="P1748" i="8"/>
  <c r="Q1748" i="8"/>
  <c r="O1747" i="8"/>
  <c r="P1747" i="8"/>
  <c r="Q1747" i="8"/>
  <c r="O1746" i="8"/>
  <c r="O1745" i="8"/>
  <c r="O1744" i="8"/>
  <c r="Q1744" i="8"/>
  <c r="O1743" i="8"/>
  <c r="O1742" i="8"/>
  <c r="Q1742" i="8"/>
  <c r="O1741" i="8"/>
  <c r="P1741" i="8"/>
  <c r="Q1741" i="8"/>
  <c r="O1740" i="8"/>
  <c r="P1740" i="8"/>
  <c r="Q1740" i="8"/>
  <c r="O1739" i="8"/>
  <c r="P1739" i="8"/>
  <c r="Q1739" i="8"/>
  <c r="O1738" i="8"/>
  <c r="P1738" i="8"/>
  <c r="Q1738" i="8"/>
  <c r="O1737" i="8"/>
  <c r="P1737" i="8"/>
  <c r="Q1737" i="8"/>
  <c r="O1736" i="8"/>
  <c r="P1736" i="8"/>
  <c r="Q1736" i="8"/>
  <c r="O1735" i="8"/>
  <c r="P1735" i="8"/>
  <c r="Q1735" i="8"/>
  <c r="O1734" i="8"/>
  <c r="P1734" i="8"/>
  <c r="Q1734" i="8"/>
  <c r="O1733" i="8"/>
  <c r="Q1733" i="8"/>
  <c r="O1732" i="8"/>
  <c r="Q1732" i="8"/>
  <c r="O1731" i="8"/>
  <c r="Q1731" i="8"/>
  <c r="O1730" i="8"/>
  <c r="Q1730" i="8"/>
  <c r="O1729" i="8"/>
  <c r="Q1729" i="8"/>
  <c r="O1728" i="8"/>
  <c r="Q1728" i="8"/>
  <c r="O1727" i="8"/>
  <c r="P1727" i="8"/>
  <c r="Q1727" i="8"/>
  <c r="O1726" i="8"/>
  <c r="P1726" i="8"/>
  <c r="Q1726" i="8"/>
  <c r="O1725" i="8"/>
  <c r="P1725" i="8"/>
  <c r="Q1725" i="8"/>
  <c r="P1724" i="8"/>
  <c r="Q1724" i="8"/>
  <c r="O1724" i="8"/>
  <c r="O1723" i="8"/>
  <c r="P1723" i="8"/>
  <c r="Q1723" i="8"/>
  <c r="O1722" i="8"/>
  <c r="P1722" i="8"/>
  <c r="Q1722" i="8"/>
  <c r="O1721" i="8"/>
  <c r="P1721" i="8"/>
  <c r="Q1721" i="8"/>
  <c r="O1720" i="8"/>
  <c r="P1720" i="8"/>
  <c r="Q1720" i="8"/>
  <c r="O1719" i="8"/>
  <c r="P1719" i="8"/>
  <c r="Q1719" i="8"/>
  <c r="O1718" i="8"/>
  <c r="Q1718" i="8"/>
  <c r="O1717" i="8"/>
  <c r="P1717" i="8"/>
  <c r="Q1717" i="8"/>
  <c r="O1716" i="8"/>
  <c r="P1716" i="8"/>
  <c r="Q1716" i="8"/>
  <c r="O1715" i="8"/>
  <c r="P1715" i="8"/>
  <c r="Q1715" i="8"/>
  <c r="O1714" i="8"/>
  <c r="P1714" i="8"/>
  <c r="Q1714" i="8"/>
  <c r="O1713" i="8"/>
  <c r="P1713" i="8"/>
  <c r="Q1713" i="8"/>
  <c r="O1712" i="8"/>
  <c r="P1712" i="8"/>
  <c r="Q1712" i="8"/>
  <c r="O1711" i="8"/>
  <c r="P1711" i="8"/>
  <c r="Q1711" i="8"/>
  <c r="O1710" i="8"/>
  <c r="P1710" i="8"/>
  <c r="Q1710" i="8"/>
  <c r="O1709" i="8"/>
  <c r="P1709" i="8"/>
  <c r="Q1709" i="8"/>
  <c r="O1708" i="8"/>
  <c r="Q1708" i="8"/>
  <c r="O1707" i="8"/>
  <c r="Q1707" i="8"/>
  <c r="O1706" i="8"/>
  <c r="P1706" i="8"/>
  <c r="Q1706" i="8"/>
  <c r="O1705" i="8"/>
  <c r="P1705" i="8"/>
  <c r="Q1705" i="8"/>
  <c r="O1704" i="8"/>
  <c r="P1704" i="8"/>
  <c r="Q1704" i="8"/>
  <c r="O1703" i="8"/>
  <c r="P1703" i="8"/>
  <c r="Q1703" i="8"/>
  <c r="O1702" i="8"/>
  <c r="P1702" i="8"/>
  <c r="Q1702" i="8"/>
  <c r="O1701" i="8"/>
  <c r="P1701" i="8"/>
  <c r="Q1701" i="8"/>
  <c r="O1700" i="8"/>
  <c r="Q1700" i="8"/>
  <c r="O1699" i="8"/>
  <c r="P1699" i="8"/>
  <c r="Q1699" i="8"/>
  <c r="O1698" i="8"/>
  <c r="P1698" i="8"/>
  <c r="Q1698" i="8"/>
  <c r="O1697" i="8"/>
  <c r="Q1697" i="8"/>
  <c r="O1696" i="8"/>
  <c r="Q1696" i="8"/>
  <c r="O1695" i="8"/>
  <c r="Q1695" i="8"/>
  <c r="O1694" i="8"/>
  <c r="P1694" i="8"/>
  <c r="Q1694" i="8"/>
  <c r="O1693" i="8"/>
  <c r="P1693" i="8"/>
  <c r="Q1693" i="8"/>
  <c r="O1692" i="8"/>
  <c r="P1692" i="8"/>
  <c r="Q1692" i="8"/>
  <c r="O1691" i="8"/>
  <c r="P1691" i="8"/>
  <c r="Q1691" i="8"/>
  <c r="O1690" i="8"/>
  <c r="P1690" i="8"/>
  <c r="Q1690" i="8"/>
  <c r="O1689" i="8"/>
  <c r="P1689" i="8"/>
  <c r="Q1689" i="8"/>
  <c r="O1688" i="8"/>
  <c r="P1688" i="8"/>
  <c r="Q1688" i="8"/>
  <c r="O1687" i="8"/>
  <c r="P1687" i="8"/>
  <c r="Q1687" i="8"/>
  <c r="O1686" i="8"/>
  <c r="P1686" i="8"/>
  <c r="Q1686" i="8"/>
  <c r="O1685" i="8"/>
  <c r="P1685" i="8"/>
  <c r="Q1685" i="8"/>
  <c r="O1684" i="8"/>
  <c r="P1684" i="8"/>
  <c r="Q1684" i="8"/>
  <c r="O1683" i="8"/>
  <c r="P1683" i="8"/>
  <c r="Q1683" i="8"/>
  <c r="O1682" i="8"/>
  <c r="P1682" i="8"/>
  <c r="Q1682" i="8"/>
  <c r="O1681" i="8"/>
  <c r="Q1681" i="8"/>
  <c r="O1680" i="8"/>
  <c r="P1680" i="8"/>
  <c r="Q1680" i="8"/>
  <c r="O1679" i="8"/>
  <c r="Q1679" i="8"/>
  <c r="O1678" i="8"/>
  <c r="Q1678" i="8"/>
  <c r="O1677" i="8"/>
  <c r="P1677" i="8"/>
  <c r="Q1677" i="8"/>
  <c r="O1676" i="8"/>
  <c r="Q1676" i="8"/>
  <c r="O1675" i="8"/>
  <c r="P1675" i="8"/>
  <c r="Q1675" i="8"/>
  <c r="O1674" i="8"/>
  <c r="P1674" i="8"/>
  <c r="Q1674" i="8"/>
  <c r="O1673" i="8"/>
  <c r="P1673" i="8"/>
  <c r="Q1673" i="8"/>
  <c r="O1672" i="8"/>
  <c r="P1672" i="8"/>
  <c r="Q1672" i="8"/>
  <c r="O1671" i="8"/>
  <c r="P1671" i="8"/>
  <c r="Q1671" i="8"/>
  <c r="O1670" i="8"/>
  <c r="P1670" i="8"/>
  <c r="Q1670" i="8"/>
  <c r="O1669" i="8"/>
  <c r="P1669" i="8"/>
  <c r="Q1669" i="8"/>
  <c r="O1668" i="8"/>
  <c r="Q1668" i="8"/>
  <c r="O1667" i="8"/>
  <c r="P1667" i="8"/>
  <c r="Q1667" i="8"/>
  <c r="O1666" i="8"/>
  <c r="P1666" i="8"/>
  <c r="Q1666" i="8"/>
  <c r="O1665" i="8"/>
  <c r="P1665" i="8"/>
  <c r="Q1665" i="8"/>
  <c r="O1664" i="8"/>
  <c r="P1664" i="8"/>
  <c r="Q1664" i="8"/>
  <c r="O1663" i="8"/>
  <c r="P1663" i="8"/>
  <c r="Q1663" i="8"/>
  <c r="O1662" i="8"/>
  <c r="P1662" i="8"/>
  <c r="Q1662" i="8"/>
  <c r="O1661" i="8"/>
  <c r="P1661" i="8"/>
  <c r="Q1661" i="8"/>
  <c r="O1660" i="8"/>
  <c r="P1660" i="8"/>
  <c r="Q1660" i="8"/>
  <c r="O1659" i="8"/>
  <c r="P1659" i="8"/>
  <c r="Q1659" i="8"/>
  <c r="O1658" i="8"/>
  <c r="P1658" i="8"/>
  <c r="Q1658" i="8"/>
  <c r="O1657" i="8"/>
  <c r="P1657" i="8"/>
  <c r="Q1657" i="8"/>
  <c r="O1656" i="8"/>
  <c r="P1656" i="8"/>
  <c r="Q1656" i="8"/>
  <c r="O1655" i="8"/>
  <c r="P1655" i="8"/>
  <c r="Q1655" i="8"/>
  <c r="O1654" i="8"/>
  <c r="P1654" i="8"/>
  <c r="Q1654" i="8"/>
  <c r="O1653" i="8"/>
  <c r="P1653" i="8"/>
  <c r="Q1653" i="8"/>
  <c r="O1652" i="8"/>
  <c r="P1652" i="8"/>
  <c r="Q1652" i="8"/>
  <c r="O1651" i="8"/>
  <c r="P1651" i="8"/>
  <c r="Q1651" i="8"/>
  <c r="O1650" i="8"/>
  <c r="P1650" i="8"/>
  <c r="Q1650" i="8"/>
  <c r="O1649" i="8"/>
  <c r="P1649" i="8"/>
  <c r="Q1649" i="8"/>
  <c r="O1648" i="8"/>
  <c r="P1648" i="8"/>
  <c r="Q1648" i="8"/>
  <c r="O1647" i="8"/>
  <c r="P1647" i="8"/>
  <c r="Q1647" i="8"/>
  <c r="O1646" i="8"/>
  <c r="P1646" i="8"/>
  <c r="Q1646" i="8"/>
  <c r="O1645" i="8"/>
  <c r="P1645" i="8"/>
  <c r="Q1645" i="8"/>
  <c r="O1644" i="8"/>
  <c r="Q1644" i="8"/>
  <c r="O1643" i="8"/>
  <c r="P1643" i="8"/>
  <c r="Q1643" i="8"/>
  <c r="O1642" i="8"/>
  <c r="P1642" i="8"/>
  <c r="Q1642" i="8"/>
  <c r="O1641" i="8"/>
  <c r="P1641" i="8"/>
  <c r="Q1641" i="8"/>
  <c r="O1640" i="8"/>
  <c r="P1640" i="8"/>
  <c r="Q1640" i="8"/>
  <c r="O1639" i="8"/>
  <c r="P1639" i="8"/>
  <c r="Q1639" i="8"/>
  <c r="O1638" i="8"/>
  <c r="Q1638" i="8"/>
  <c r="O1637" i="8"/>
  <c r="P1637" i="8"/>
  <c r="Q1637" i="8"/>
  <c r="O1636" i="8"/>
  <c r="P1636" i="8"/>
  <c r="Q1636" i="8"/>
  <c r="O1635" i="8"/>
  <c r="P1635" i="8"/>
  <c r="Q1635" i="8"/>
  <c r="O1634" i="8"/>
  <c r="P1634" i="8"/>
  <c r="Q1634" i="8"/>
  <c r="O1633" i="8"/>
  <c r="P1633" i="8"/>
  <c r="Q1633" i="8"/>
  <c r="O1632" i="8"/>
  <c r="P1632" i="8"/>
  <c r="Q1632" i="8"/>
  <c r="O1631" i="8"/>
  <c r="P1631" i="8"/>
  <c r="Q1631" i="8"/>
  <c r="O1630" i="8"/>
  <c r="P1630" i="8"/>
  <c r="Q1630" i="8"/>
  <c r="O1629" i="8"/>
  <c r="P1629" i="8"/>
  <c r="Q1629" i="8"/>
  <c r="O1628" i="8"/>
  <c r="P1628" i="8"/>
  <c r="Q1628" i="8"/>
  <c r="O1627" i="8"/>
  <c r="P1627" i="8"/>
  <c r="Q1627" i="8"/>
  <c r="O1626" i="8"/>
  <c r="P1626" i="8"/>
  <c r="Q1626" i="8"/>
  <c r="O1625" i="8"/>
  <c r="P1625" i="8"/>
  <c r="Q1625" i="8"/>
  <c r="O1624" i="8"/>
  <c r="P1624" i="8"/>
  <c r="Q1624" i="8"/>
  <c r="O1623" i="8"/>
  <c r="P1623" i="8"/>
  <c r="Q1623" i="8"/>
  <c r="O1622" i="8"/>
  <c r="Q1622" i="8"/>
  <c r="O1621" i="8"/>
  <c r="P1621" i="8"/>
  <c r="Q1621" i="8"/>
  <c r="O1620" i="8"/>
  <c r="P1620" i="8"/>
  <c r="Q1620" i="8"/>
  <c r="O1619" i="8"/>
  <c r="P1619" i="8"/>
  <c r="Q1619" i="8"/>
  <c r="O1618" i="8"/>
  <c r="P1618" i="8"/>
  <c r="Q1618" i="8"/>
  <c r="O1617" i="8"/>
  <c r="P1617" i="8"/>
  <c r="Q1617" i="8"/>
  <c r="O1616" i="8"/>
  <c r="P1616" i="8"/>
  <c r="Q1616" i="8"/>
  <c r="O1615" i="8"/>
  <c r="Q1615" i="8"/>
  <c r="O1614" i="8"/>
  <c r="P1614" i="8"/>
  <c r="Q1614" i="8"/>
  <c r="O1613" i="8"/>
  <c r="P1613" i="8"/>
  <c r="Q1613" i="8"/>
  <c r="O1612" i="8"/>
  <c r="P1612" i="8"/>
  <c r="Q1612" i="8"/>
  <c r="O1611" i="8"/>
  <c r="P1611" i="8"/>
  <c r="Q1611" i="8"/>
  <c r="O1610" i="8"/>
  <c r="P1610" i="8"/>
  <c r="Q1610" i="8"/>
  <c r="O1609" i="8"/>
  <c r="P1609" i="8"/>
  <c r="Q1609" i="8"/>
  <c r="O1608" i="8"/>
  <c r="P1608" i="8"/>
  <c r="Q1608" i="8"/>
  <c r="O1607" i="8"/>
  <c r="P1607" i="8"/>
  <c r="Q1607" i="8"/>
  <c r="O1606" i="8"/>
  <c r="P1606" i="8"/>
  <c r="Q1606" i="8"/>
  <c r="O1605" i="8"/>
  <c r="P1605" i="8"/>
  <c r="Q1605" i="8"/>
  <c r="O1604" i="8"/>
  <c r="P1604" i="8"/>
  <c r="Q1604" i="8"/>
  <c r="O1603" i="8"/>
  <c r="Q1603" i="8"/>
  <c r="O1602" i="8"/>
  <c r="P1602" i="8"/>
  <c r="Q1602" i="8"/>
  <c r="O1601" i="8"/>
  <c r="P1601" i="8"/>
  <c r="Q1601" i="8"/>
  <c r="O1600" i="8"/>
  <c r="P1600" i="8"/>
  <c r="Q1600" i="8"/>
  <c r="O1599" i="8"/>
  <c r="P1599" i="8"/>
  <c r="Q1599" i="8"/>
  <c r="O1598" i="8"/>
  <c r="P1598" i="8"/>
  <c r="Q1598" i="8"/>
  <c r="O1597" i="8"/>
  <c r="Q1597" i="8"/>
  <c r="O1596" i="8"/>
  <c r="P1596" i="8"/>
  <c r="Q1596" i="8"/>
  <c r="O1595" i="8"/>
  <c r="P1595" i="8"/>
  <c r="Q1595" i="8"/>
  <c r="O1594" i="8"/>
  <c r="P1594" i="8"/>
  <c r="Q1594" i="8"/>
  <c r="O1593" i="8"/>
  <c r="Q1593" i="8"/>
  <c r="O1592" i="8"/>
  <c r="P1592" i="8"/>
  <c r="Q1592" i="8"/>
  <c r="O1591" i="8"/>
  <c r="P1591" i="8"/>
  <c r="Q1591" i="8"/>
  <c r="O1590" i="8"/>
  <c r="P1590" i="8"/>
  <c r="Q1590" i="8"/>
  <c r="O1589" i="8"/>
  <c r="P1589" i="8"/>
  <c r="Q1589" i="8"/>
  <c r="O1588" i="8"/>
  <c r="P1588" i="8"/>
  <c r="Q1588" i="8"/>
  <c r="O1587" i="8"/>
  <c r="P1587" i="8"/>
  <c r="Q1587" i="8"/>
  <c r="O1586" i="8"/>
  <c r="P1586" i="8"/>
  <c r="Q1586" i="8"/>
  <c r="O1585" i="8"/>
  <c r="P1585" i="8"/>
  <c r="Q1585" i="8"/>
  <c r="O1584" i="8"/>
  <c r="P1584" i="8"/>
  <c r="Q1584" i="8"/>
  <c r="O1583" i="8"/>
  <c r="P1583" i="8"/>
  <c r="Q1583" i="8"/>
  <c r="O1582" i="8"/>
  <c r="P1582" i="8"/>
  <c r="Q1582" i="8"/>
  <c r="O1581" i="8"/>
  <c r="P1581" i="8"/>
  <c r="Q1581" i="8"/>
  <c r="O1580" i="8"/>
  <c r="P1580" i="8"/>
  <c r="Q1580" i="8"/>
  <c r="O1579" i="8"/>
  <c r="P1579" i="8"/>
  <c r="Q1579" i="8"/>
  <c r="O1578" i="8"/>
  <c r="P1578" i="8"/>
  <c r="Q1578" i="8"/>
  <c r="O1577" i="8"/>
  <c r="P1577" i="8"/>
  <c r="Q1577" i="8"/>
  <c r="O1576" i="8"/>
  <c r="P1576" i="8"/>
  <c r="Q1576" i="8"/>
  <c r="O1575" i="8"/>
  <c r="P1575" i="8"/>
  <c r="Q1575" i="8"/>
  <c r="O1574" i="8"/>
  <c r="P1574" i="8"/>
  <c r="Q1574" i="8"/>
  <c r="O1573" i="8"/>
  <c r="P1573" i="8"/>
  <c r="Q1573" i="8"/>
  <c r="O1572" i="8"/>
  <c r="P1572" i="8"/>
  <c r="Q1572" i="8"/>
  <c r="O1571" i="8"/>
  <c r="P1571" i="8"/>
  <c r="Q1571" i="8"/>
  <c r="O1570" i="8"/>
  <c r="P1570" i="8"/>
  <c r="Q1570" i="8"/>
  <c r="O1569" i="8"/>
  <c r="P1569" i="8"/>
  <c r="Q1569" i="8"/>
  <c r="O1568" i="8"/>
  <c r="P1568" i="8"/>
  <c r="Q1568" i="8"/>
  <c r="O1567" i="8"/>
  <c r="P1567" i="8"/>
  <c r="Q1567" i="8"/>
  <c r="O1566" i="8"/>
  <c r="Q1566" i="8"/>
  <c r="O1565" i="8"/>
  <c r="P1565" i="8"/>
  <c r="Q1565" i="8"/>
  <c r="O1564" i="8"/>
  <c r="P1564" i="8"/>
  <c r="Q1564" i="8"/>
  <c r="O1563" i="8"/>
  <c r="P1563" i="8"/>
  <c r="Q1563" i="8"/>
  <c r="O1562" i="8"/>
  <c r="P1562" i="8"/>
  <c r="Q1562" i="8"/>
  <c r="O1561" i="8"/>
  <c r="P1561" i="8"/>
  <c r="Q1561" i="8"/>
  <c r="O1560" i="8"/>
  <c r="P1560" i="8"/>
  <c r="Q1560" i="8"/>
  <c r="O1559" i="8"/>
  <c r="P1559" i="8"/>
  <c r="Q1559" i="8"/>
  <c r="O1558" i="8"/>
  <c r="P1558" i="8"/>
  <c r="Q1558" i="8"/>
  <c r="O1557" i="8"/>
  <c r="P1557" i="8"/>
  <c r="Q1557" i="8"/>
  <c r="O1556" i="8"/>
  <c r="P1556" i="8"/>
  <c r="Q1556" i="8"/>
  <c r="O1555" i="8"/>
  <c r="P1555" i="8"/>
  <c r="Q1555" i="8"/>
  <c r="O1554" i="8"/>
  <c r="Q1554" i="8"/>
  <c r="O1553" i="8"/>
  <c r="Q1553" i="8"/>
  <c r="O1552" i="8"/>
  <c r="P1552" i="8"/>
  <c r="Q1552" i="8"/>
  <c r="O1551" i="8"/>
  <c r="Q1551" i="8"/>
  <c r="O1550" i="8"/>
  <c r="Q1550" i="8"/>
  <c r="O1549" i="8"/>
  <c r="Q1549" i="8"/>
  <c r="O1548" i="8"/>
  <c r="Q1548" i="8"/>
  <c r="P1547" i="8"/>
  <c r="Q1547" i="8"/>
  <c r="O1547" i="8"/>
  <c r="P1546" i="8"/>
  <c r="Q1546" i="8"/>
  <c r="O1546" i="8"/>
  <c r="O1545" i="8"/>
  <c r="P1545" i="8"/>
  <c r="Q1545" i="8"/>
  <c r="O1544" i="8"/>
  <c r="P1544" i="8"/>
  <c r="Q1544" i="8"/>
  <c r="O1543" i="8"/>
  <c r="P1543" i="8"/>
  <c r="Q1543" i="8"/>
  <c r="O1542" i="8"/>
  <c r="P1542" i="8"/>
  <c r="Q1542" i="8"/>
  <c r="O1541" i="8"/>
  <c r="P1541" i="8"/>
  <c r="Q1541" i="8"/>
  <c r="O1540" i="8"/>
  <c r="P1540" i="8"/>
  <c r="Q1540" i="8"/>
  <c r="O1539" i="8"/>
  <c r="P1539" i="8"/>
  <c r="Q1539" i="8"/>
  <c r="O1538" i="8"/>
  <c r="P1538" i="8"/>
  <c r="Q1538" i="8"/>
  <c r="O1537" i="8"/>
  <c r="P1537" i="8"/>
  <c r="Q1537" i="8"/>
  <c r="O1536" i="8"/>
  <c r="Q1536" i="8"/>
  <c r="O1535" i="8"/>
  <c r="P1535" i="8"/>
  <c r="Q1535" i="8"/>
  <c r="O1534" i="8"/>
  <c r="P1534" i="8"/>
  <c r="Q1534" i="8"/>
  <c r="O1533" i="8"/>
  <c r="P1533" i="8"/>
  <c r="Q1533" i="8"/>
  <c r="O1532" i="8"/>
  <c r="P1532" i="8"/>
  <c r="Q1532" i="8"/>
  <c r="O1531" i="8"/>
  <c r="P1531" i="8"/>
  <c r="Q1531" i="8"/>
  <c r="O1530" i="8"/>
  <c r="P1530" i="8"/>
  <c r="Q1530" i="8"/>
  <c r="O1529" i="8"/>
  <c r="P1529" i="8"/>
  <c r="Q1529" i="8"/>
  <c r="O1528" i="8"/>
  <c r="Q1528" i="8"/>
  <c r="O1527" i="8"/>
  <c r="Q1527" i="8"/>
  <c r="O1526" i="8"/>
  <c r="Q1526" i="8"/>
  <c r="O1525" i="8"/>
  <c r="Q1525" i="8"/>
  <c r="O1524" i="8"/>
  <c r="Q1524" i="8"/>
  <c r="O1523" i="8"/>
  <c r="Q1523" i="8"/>
  <c r="O1522" i="8"/>
  <c r="Q1522" i="8"/>
  <c r="O1521" i="8"/>
  <c r="Q1521" i="8"/>
  <c r="O1520" i="8"/>
  <c r="Q1520" i="8"/>
  <c r="O1519" i="8"/>
  <c r="Q1519" i="8"/>
  <c r="O1518" i="8"/>
  <c r="P1518" i="8"/>
  <c r="Q1518" i="8"/>
  <c r="O1517" i="8"/>
  <c r="O1516" i="8"/>
  <c r="O1515" i="8"/>
  <c r="O1514" i="8"/>
  <c r="O1513" i="8"/>
  <c r="P1513" i="8"/>
  <c r="Q1513" i="8"/>
  <c r="O1512" i="8"/>
  <c r="Q1512" i="8"/>
  <c r="O1511" i="8"/>
  <c r="P1511" i="8"/>
  <c r="Q1511" i="8"/>
  <c r="O1510" i="8"/>
  <c r="Q1510" i="8"/>
  <c r="O1509" i="8"/>
  <c r="P1509" i="8"/>
  <c r="Q1509" i="8"/>
  <c r="O1508" i="8"/>
  <c r="P1508" i="8"/>
  <c r="Q1508" i="8"/>
  <c r="O1507" i="8"/>
  <c r="O1506" i="8"/>
  <c r="O1505" i="8"/>
  <c r="Q1505" i="8"/>
  <c r="O1504" i="8"/>
  <c r="O1503" i="8"/>
  <c r="O1502" i="8"/>
  <c r="P1502" i="8"/>
  <c r="Q1502" i="8"/>
  <c r="O1501" i="8"/>
  <c r="P1501" i="8"/>
  <c r="Q1501" i="8"/>
  <c r="O1500" i="8"/>
  <c r="P1500" i="8"/>
  <c r="Q1500" i="8"/>
  <c r="O1499" i="8"/>
  <c r="Q1499" i="8"/>
  <c r="O1498" i="8"/>
  <c r="O1497" i="8"/>
  <c r="Q1497" i="8"/>
  <c r="O1496" i="8"/>
  <c r="O1495" i="8"/>
  <c r="O1494" i="8"/>
  <c r="O1493" i="8"/>
  <c r="I1492" i="8"/>
  <c r="O1492" i="8"/>
  <c r="Q1492" i="8"/>
  <c r="O1491" i="8"/>
  <c r="P1491" i="8"/>
  <c r="Q1491" i="8"/>
  <c r="O1490" i="8"/>
  <c r="Q1490" i="8"/>
  <c r="O1489" i="8"/>
  <c r="Q1489" i="8"/>
  <c r="O1488" i="8"/>
  <c r="Q1488" i="8"/>
  <c r="O1487" i="8"/>
  <c r="P1487" i="8"/>
  <c r="Q1487" i="8"/>
  <c r="O1486" i="8"/>
  <c r="Q1486" i="8"/>
  <c r="O1485" i="8"/>
  <c r="Q1485" i="8"/>
  <c r="O1484" i="8"/>
  <c r="O1483" i="8"/>
  <c r="O1482" i="8"/>
  <c r="O1481" i="8"/>
  <c r="O1480" i="8"/>
  <c r="O1479" i="8"/>
  <c r="Q1479" i="8"/>
  <c r="O1478" i="8"/>
  <c r="Q1478" i="8"/>
  <c r="O1477" i="8"/>
  <c r="Q1477" i="8"/>
  <c r="O1476" i="8"/>
  <c r="Q1476" i="8"/>
  <c r="O1475" i="8"/>
  <c r="Q1475" i="8"/>
  <c r="O1474" i="8"/>
  <c r="Q1474" i="8"/>
  <c r="O1473" i="8"/>
  <c r="Q1473" i="8"/>
  <c r="O1472" i="8"/>
  <c r="Q1472" i="8"/>
  <c r="O1471" i="8"/>
  <c r="P1471" i="8"/>
  <c r="Q1471" i="8"/>
  <c r="O1470" i="8"/>
  <c r="Q1470" i="8"/>
  <c r="O1469" i="8"/>
  <c r="P1469" i="8"/>
  <c r="Q1469" i="8"/>
  <c r="O1468" i="8"/>
  <c r="Q1468" i="8"/>
  <c r="O1467" i="8"/>
  <c r="Q1467" i="8"/>
  <c r="O1466" i="8"/>
  <c r="P1466" i="8"/>
  <c r="Q1466" i="8"/>
  <c r="O1465" i="8"/>
  <c r="P1465" i="8"/>
  <c r="Q1465" i="8"/>
  <c r="O1464" i="8"/>
  <c r="P1464" i="8"/>
  <c r="Q1464" i="8"/>
  <c r="O1463" i="8"/>
  <c r="P1463" i="8"/>
  <c r="Q1463" i="8"/>
  <c r="O1462" i="8"/>
  <c r="P1462" i="8"/>
  <c r="Q1462" i="8"/>
  <c r="O1461" i="8"/>
  <c r="P1461" i="8"/>
  <c r="Q1461" i="8"/>
  <c r="O1460" i="8"/>
  <c r="P1460" i="8"/>
  <c r="Q1460" i="8"/>
  <c r="O1459" i="8"/>
  <c r="P1459" i="8"/>
  <c r="Q1459" i="8"/>
  <c r="O1458" i="8"/>
  <c r="Q1458" i="8"/>
  <c r="O1457" i="8"/>
  <c r="O1456" i="8"/>
  <c r="O1455" i="8"/>
  <c r="Q1455" i="8"/>
  <c r="O1454" i="8"/>
  <c r="Q1454" i="8"/>
  <c r="O1453" i="8"/>
  <c r="Q1453" i="8"/>
  <c r="O1452" i="8"/>
  <c r="Q1452" i="8"/>
  <c r="O1451" i="8"/>
  <c r="O1450" i="8"/>
  <c r="O1449" i="8"/>
  <c r="O1448" i="8"/>
  <c r="O1447" i="8"/>
  <c r="Q1447" i="8"/>
  <c r="O1446" i="8"/>
  <c r="P1446" i="8"/>
  <c r="Q1446" i="8"/>
  <c r="O1445" i="8"/>
  <c r="O1444" i="8"/>
  <c r="Q1444" i="8"/>
  <c r="O1443" i="8"/>
  <c r="P1443" i="8"/>
  <c r="Q1443" i="8"/>
  <c r="O1442" i="8"/>
  <c r="Q1442" i="8"/>
  <c r="O1441" i="8"/>
  <c r="Q1441" i="8"/>
  <c r="O1440" i="8"/>
  <c r="P1440" i="8"/>
  <c r="Q1440" i="8"/>
  <c r="O1439" i="8"/>
  <c r="P1439" i="8"/>
  <c r="Q1439" i="8"/>
  <c r="O1438" i="8"/>
  <c r="P1438" i="8"/>
  <c r="Q1438" i="8"/>
  <c r="O1437" i="8"/>
  <c r="Q1437" i="8"/>
  <c r="O1436" i="8"/>
  <c r="Q1436" i="8"/>
  <c r="O1435" i="8"/>
  <c r="Q1435" i="8"/>
  <c r="O1434" i="8"/>
  <c r="P1434" i="8"/>
  <c r="Q1434" i="8"/>
  <c r="O1433" i="8"/>
  <c r="P1433" i="8"/>
  <c r="Q1433" i="8"/>
  <c r="O1432" i="8"/>
  <c r="P1432" i="8"/>
  <c r="Q1432" i="8"/>
  <c r="O1431" i="8"/>
  <c r="O1430" i="8"/>
  <c r="O1429" i="8"/>
  <c r="O1428" i="8"/>
  <c r="P1428" i="8"/>
  <c r="Q1428" i="8"/>
  <c r="O1427" i="8"/>
  <c r="P1427" i="8"/>
  <c r="Q1427" i="8"/>
  <c r="O1426" i="8"/>
  <c r="Q1426" i="8"/>
  <c r="O1425" i="8"/>
  <c r="Q1425" i="8"/>
  <c r="O1424" i="8"/>
  <c r="O1423" i="8"/>
  <c r="O1422" i="8"/>
  <c r="O1421" i="8"/>
  <c r="O1420" i="8"/>
  <c r="O1419" i="8"/>
  <c r="O1418" i="8"/>
  <c r="O1417" i="8"/>
  <c r="P1417" i="8"/>
  <c r="Q1417" i="8"/>
  <c r="O1416" i="8"/>
  <c r="P1416" i="8"/>
  <c r="Q1416" i="8"/>
  <c r="O1415" i="8"/>
  <c r="P1415" i="8"/>
  <c r="Q1415" i="8"/>
  <c r="O1414" i="8"/>
  <c r="P1414" i="8"/>
  <c r="Q1414" i="8"/>
  <c r="O1413" i="8"/>
  <c r="Q1413" i="8"/>
  <c r="O1412" i="8"/>
  <c r="Q1412" i="8"/>
  <c r="O1411" i="8"/>
  <c r="Q1411" i="8"/>
  <c r="O1410" i="8"/>
  <c r="P1410" i="8"/>
  <c r="Q1410" i="8"/>
  <c r="O1409" i="8"/>
  <c r="P1409" i="8"/>
  <c r="Q1409" i="8"/>
  <c r="O1408" i="8"/>
  <c r="Q1408" i="8"/>
  <c r="O1407" i="8"/>
  <c r="P1407" i="8"/>
  <c r="Q1407" i="8"/>
  <c r="O1406" i="8"/>
  <c r="P1406" i="8"/>
  <c r="Q1406" i="8"/>
  <c r="O1405" i="8"/>
  <c r="Q1405" i="8"/>
  <c r="O1404" i="8"/>
  <c r="Q1404" i="8"/>
  <c r="O1403" i="8"/>
  <c r="P1403" i="8"/>
  <c r="Q1403" i="8"/>
  <c r="O1402" i="8"/>
  <c r="P1402" i="8"/>
  <c r="Q1402" i="8"/>
  <c r="O1401" i="8"/>
  <c r="P1401" i="8"/>
  <c r="Q1401" i="8"/>
  <c r="O1400" i="8"/>
  <c r="P1400" i="8"/>
  <c r="Q1400" i="8"/>
  <c r="O1399" i="8"/>
  <c r="P1399" i="8"/>
  <c r="Q1399" i="8"/>
  <c r="O1398" i="8"/>
  <c r="P1398" i="8"/>
  <c r="Q1398" i="8"/>
  <c r="O1397" i="8"/>
  <c r="P1397" i="8"/>
  <c r="Q1397" i="8"/>
  <c r="O1396" i="8"/>
  <c r="P1396" i="8"/>
  <c r="Q1396" i="8"/>
  <c r="O1395" i="8"/>
  <c r="P1395" i="8"/>
  <c r="Q1395" i="8"/>
  <c r="O1394" i="8"/>
  <c r="P1394" i="8"/>
  <c r="Q1394" i="8"/>
  <c r="O1393" i="8"/>
  <c r="P1393" i="8"/>
  <c r="Q1393" i="8"/>
  <c r="O1392" i="8"/>
  <c r="P1392" i="8"/>
  <c r="Q1392" i="8"/>
  <c r="O1391" i="8"/>
  <c r="P1391" i="8"/>
  <c r="Q1391" i="8"/>
  <c r="O1390" i="8"/>
  <c r="Q1390" i="8"/>
  <c r="O1389" i="8"/>
  <c r="P1389" i="8"/>
  <c r="Q1389" i="8"/>
  <c r="O1388" i="8"/>
  <c r="Q1388" i="8"/>
  <c r="O1387" i="8"/>
  <c r="P1387" i="8"/>
  <c r="Q1387" i="8"/>
  <c r="O1386" i="8"/>
  <c r="Q1386" i="8"/>
  <c r="O1385" i="8"/>
  <c r="Q1385" i="8"/>
  <c r="O1384" i="8"/>
  <c r="P1384" i="8"/>
  <c r="Q1384" i="8"/>
  <c r="O1383" i="8"/>
  <c r="P1383" i="8"/>
  <c r="Q1383" i="8"/>
  <c r="O1382" i="8"/>
  <c r="P1382" i="8"/>
  <c r="Q1382" i="8"/>
  <c r="O1381" i="8"/>
  <c r="P1381" i="8"/>
  <c r="Q1381" i="8"/>
  <c r="O1380" i="8"/>
  <c r="P1380" i="8"/>
  <c r="Q1380" i="8"/>
  <c r="O1379" i="8"/>
  <c r="P1379" i="8"/>
  <c r="Q1379" i="8"/>
  <c r="O1378" i="8"/>
  <c r="P1378" i="8"/>
  <c r="Q1378" i="8"/>
  <c r="O1377" i="8"/>
  <c r="P1377" i="8"/>
  <c r="Q1377" i="8"/>
  <c r="O1376" i="8"/>
  <c r="P1376" i="8"/>
  <c r="Q1376" i="8"/>
  <c r="O1375" i="8"/>
  <c r="P1375" i="8"/>
  <c r="Q1375" i="8"/>
  <c r="O1374" i="8"/>
  <c r="Q1374" i="8"/>
  <c r="O1373" i="8"/>
  <c r="P1373" i="8"/>
  <c r="Q1373" i="8"/>
  <c r="O1372" i="8"/>
  <c r="P1372" i="8"/>
  <c r="Q1372" i="8"/>
  <c r="O1371" i="8"/>
  <c r="P1371" i="8"/>
  <c r="Q1371" i="8"/>
  <c r="O1370" i="8"/>
  <c r="P1370" i="8"/>
  <c r="Q1370" i="8"/>
  <c r="O1369" i="8"/>
  <c r="P1369" i="8"/>
  <c r="Q1369" i="8"/>
  <c r="O1368" i="8"/>
  <c r="P1368" i="8"/>
  <c r="Q1368" i="8"/>
  <c r="O1367" i="8"/>
  <c r="Q1367" i="8"/>
  <c r="O1366" i="8"/>
  <c r="Q1366" i="8"/>
  <c r="O1365" i="8"/>
  <c r="Q1365" i="8"/>
  <c r="O1364" i="8"/>
  <c r="P1364" i="8"/>
  <c r="Q1364" i="8"/>
  <c r="O1363" i="8"/>
  <c r="P1363" i="8"/>
  <c r="Q1363" i="8"/>
  <c r="O1362" i="8"/>
  <c r="P1362" i="8"/>
  <c r="Q1362" i="8"/>
  <c r="O1361" i="8"/>
  <c r="P1361" i="8"/>
  <c r="Q1361" i="8"/>
  <c r="O1360" i="8"/>
  <c r="P1360" i="8"/>
  <c r="Q1360" i="8"/>
  <c r="O1359" i="8"/>
  <c r="P1359" i="8"/>
  <c r="Q1359" i="8"/>
  <c r="O1358" i="8"/>
  <c r="P1358" i="8"/>
  <c r="Q1358" i="8"/>
  <c r="O1357" i="8"/>
  <c r="P1357" i="8"/>
  <c r="Q1357" i="8"/>
  <c r="O1356" i="8"/>
  <c r="P1356" i="8"/>
  <c r="Q1356" i="8"/>
  <c r="O1355" i="8"/>
  <c r="Q1355" i="8"/>
  <c r="O1354" i="8"/>
  <c r="P1354" i="8"/>
  <c r="Q1354" i="8"/>
  <c r="O1353" i="8"/>
  <c r="P1353" i="8"/>
  <c r="Q1353" i="8"/>
  <c r="O1352" i="8"/>
  <c r="P1352" i="8"/>
  <c r="Q1352" i="8"/>
  <c r="O1351" i="8"/>
  <c r="Q1351" i="8"/>
  <c r="O1350" i="8"/>
  <c r="Q1350" i="8"/>
  <c r="O1349" i="8"/>
  <c r="Q1349" i="8"/>
  <c r="O1348" i="8"/>
  <c r="P1348" i="8"/>
  <c r="Q1348" i="8"/>
  <c r="O1347" i="8"/>
  <c r="P1347" i="8"/>
  <c r="Q1347" i="8"/>
  <c r="O1346" i="8"/>
  <c r="P1346" i="8"/>
  <c r="Q1346" i="8"/>
  <c r="O1345" i="8"/>
  <c r="Q1345" i="8"/>
  <c r="O1344" i="8"/>
  <c r="Q1344" i="8"/>
  <c r="O1343" i="8"/>
  <c r="P1343" i="8"/>
  <c r="Q1343" i="8"/>
  <c r="O1342" i="8"/>
  <c r="O1341" i="8"/>
  <c r="Q1341" i="8"/>
  <c r="O1340" i="8"/>
  <c r="P1340" i="8"/>
  <c r="Q1340" i="8"/>
  <c r="O1339" i="8"/>
  <c r="P1339" i="8"/>
  <c r="Q1339" i="8"/>
  <c r="O1338" i="8"/>
  <c r="Q1338" i="8"/>
  <c r="O1337" i="8"/>
  <c r="Q1337" i="8"/>
  <c r="O1336" i="8"/>
  <c r="Q1336" i="8"/>
  <c r="O1335" i="8"/>
  <c r="Q1335" i="8"/>
  <c r="O1334" i="8"/>
  <c r="Q1334" i="8"/>
  <c r="O1333" i="8"/>
  <c r="P1333" i="8"/>
  <c r="Q1333" i="8"/>
  <c r="O1332" i="8"/>
  <c r="P1332" i="8"/>
  <c r="Q1332" i="8"/>
  <c r="O1331" i="8"/>
  <c r="P1331" i="8"/>
  <c r="Q1331" i="8"/>
  <c r="O1330" i="8"/>
  <c r="P1330" i="8"/>
  <c r="Q1330" i="8"/>
  <c r="O1329" i="8"/>
  <c r="Q1329" i="8"/>
  <c r="O1328" i="8"/>
  <c r="P1328" i="8"/>
  <c r="Q1328" i="8"/>
  <c r="O1327" i="8"/>
  <c r="Q1327" i="8"/>
  <c r="O1326" i="8"/>
  <c r="P1326" i="8"/>
  <c r="Q1326" i="8"/>
  <c r="O1325" i="8"/>
  <c r="P1325" i="8"/>
  <c r="Q1325" i="8"/>
  <c r="O1324" i="8"/>
  <c r="P1324" i="8"/>
  <c r="Q1324" i="8"/>
  <c r="O1323" i="8"/>
  <c r="P1323" i="8"/>
  <c r="Q1323" i="8"/>
  <c r="O1322" i="8"/>
  <c r="P1322" i="8"/>
  <c r="Q1322" i="8"/>
  <c r="O1321" i="8"/>
  <c r="Q1321" i="8"/>
  <c r="O1320" i="8"/>
  <c r="Q1320" i="8"/>
  <c r="O1319" i="8"/>
  <c r="Q1319" i="8"/>
  <c r="O1318" i="8"/>
  <c r="Q1318" i="8"/>
  <c r="O1317" i="8"/>
  <c r="P1317" i="8"/>
  <c r="Q1317" i="8"/>
  <c r="O1316" i="8"/>
  <c r="P1316" i="8"/>
  <c r="Q1316" i="8"/>
  <c r="O1315" i="8"/>
  <c r="P1315" i="8"/>
  <c r="Q1315" i="8"/>
  <c r="O1314" i="8"/>
  <c r="P1314" i="8"/>
  <c r="Q1314" i="8"/>
  <c r="O1313" i="8"/>
  <c r="P1313" i="8"/>
  <c r="Q1313" i="8"/>
  <c r="O1312" i="8"/>
  <c r="P1312" i="8"/>
  <c r="Q1312" i="8"/>
  <c r="O1311" i="8"/>
  <c r="P1311" i="8"/>
  <c r="Q1311" i="8"/>
  <c r="O1310" i="8"/>
  <c r="P1310" i="8"/>
  <c r="Q1310" i="8"/>
  <c r="O1309" i="8"/>
  <c r="P1309" i="8"/>
  <c r="Q1309" i="8"/>
  <c r="O1308" i="8"/>
  <c r="P1308" i="8"/>
  <c r="Q1308" i="8"/>
  <c r="O1307" i="8"/>
  <c r="P1307" i="8"/>
  <c r="Q1307" i="8"/>
  <c r="O1306" i="8"/>
  <c r="P1306" i="8"/>
  <c r="Q1306" i="8"/>
  <c r="O1305" i="8"/>
  <c r="P1305" i="8"/>
  <c r="Q1305" i="8"/>
  <c r="O1304" i="8"/>
  <c r="P1304" i="8"/>
  <c r="Q1304" i="8"/>
  <c r="O1303" i="8"/>
  <c r="P1303" i="8"/>
  <c r="Q1303" i="8"/>
  <c r="O1302" i="8"/>
  <c r="P1302" i="8"/>
  <c r="Q1302" i="8"/>
  <c r="O1301" i="8"/>
  <c r="P1301" i="8"/>
  <c r="Q1301" i="8"/>
  <c r="O1300" i="8"/>
  <c r="P1300" i="8"/>
  <c r="Q1300" i="8"/>
  <c r="O1299" i="8"/>
  <c r="P1299" i="8"/>
  <c r="Q1299" i="8"/>
  <c r="O1298" i="8"/>
  <c r="P1298" i="8"/>
  <c r="Q1298" i="8"/>
  <c r="O1297" i="8"/>
  <c r="P1297" i="8"/>
  <c r="Q1297" i="8"/>
  <c r="O1296" i="8"/>
  <c r="P1296" i="8"/>
  <c r="Q1296" i="8"/>
  <c r="O1295" i="8"/>
  <c r="P1295" i="8"/>
  <c r="Q1295" i="8"/>
  <c r="O1294" i="8"/>
  <c r="P1294" i="8"/>
  <c r="Q1294" i="8"/>
  <c r="O1293" i="8"/>
  <c r="P1293" i="8"/>
  <c r="Q1293" i="8"/>
  <c r="O1292" i="8"/>
  <c r="P1292" i="8"/>
  <c r="Q1292" i="8"/>
  <c r="O1291" i="8"/>
  <c r="P1291" i="8"/>
  <c r="Q1291" i="8"/>
  <c r="O1290" i="8"/>
  <c r="P1290" i="8"/>
  <c r="Q1290" i="8"/>
  <c r="O1289" i="8"/>
  <c r="P1289" i="8"/>
  <c r="Q1289" i="8"/>
  <c r="O1288" i="8"/>
  <c r="P1288" i="8"/>
  <c r="Q1288" i="8"/>
  <c r="O1287" i="8"/>
  <c r="P1287" i="8"/>
  <c r="Q1287" i="8"/>
  <c r="O1286" i="8"/>
  <c r="P1286" i="8"/>
  <c r="Q1286" i="8"/>
  <c r="O1285" i="8"/>
  <c r="P1285" i="8"/>
  <c r="Q1285" i="8"/>
  <c r="O1284" i="8"/>
  <c r="P1284" i="8"/>
  <c r="Q1284" i="8"/>
  <c r="O1283" i="8"/>
  <c r="P1283" i="8"/>
  <c r="Q1283" i="8"/>
  <c r="O1282" i="8"/>
  <c r="P1282" i="8"/>
  <c r="Q1282" i="8"/>
  <c r="O1281" i="8"/>
  <c r="Q1281" i="8"/>
  <c r="O1280" i="8"/>
  <c r="P1280" i="8"/>
  <c r="Q1280" i="8"/>
  <c r="O1279" i="8"/>
  <c r="Q1279" i="8"/>
  <c r="O1278" i="8"/>
  <c r="P1278" i="8"/>
  <c r="Q1278" i="8"/>
  <c r="O1277" i="8"/>
  <c r="P1277" i="8"/>
  <c r="Q1277" i="8"/>
  <c r="O1276" i="8"/>
  <c r="P1276" i="8"/>
  <c r="Q1276" i="8"/>
  <c r="O1275" i="8"/>
  <c r="P1275" i="8"/>
  <c r="Q1275" i="8"/>
  <c r="O1274" i="8"/>
  <c r="P1274" i="8"/>
  <c r="Q1274" i="8"/>
  <c r="O1273" i="8"/>
  <c r="P1273" i="8"/>
  <c r="Q1273" i="8"/>
  <c r="O1272" i="8"/>
  <c r="P1272" i="8"/>
  <c r="Q1272" i="8"/>
  <c r="O1271" i="8"/>
  <c r="P1271" i="8"/>
  <c r="Q1271" i="8"/>
  <c r="O1270" i="8"/>
  <c r="P1270" i="8"/>
  <c r="Q1270" i="8"/>
  <c r="O1269" i="8"/>
  <c r="Q1269" i="8"/>
  <c r="O1268" i="8"/>
  <c r="P1268" i="8"/>
  <c r="Q1268" i="8"/>
  <c r="O1267" i="8"/>
  <c r="P1267" i="8"/>
  <c r="Q1267" i="8"/>
  <c r="O1266" i="8"/>
  <c r="P1266" i="8"/>
  <c r="Q1266" i="8"/>
  <c r="O1265" i="8"/>
  <c r="P1265" i="8"/>
  <c r="Q1265" i="8"/>
  <c r="O1264" i="8"/>
  <c r="Q1264" i="8"/>
  <c r="O1263" i="8"/>
  <c r="Q1263" i="8"/>
  <c r="O1262" i="8"/>
  <c r="P1262" i="8"/>
  <c r="Q1262" i="8"/>
  <c r="O1261" i="8"/>
  <c r="P1261" i="8"/>
  <c r="Q1261" i="8"/>
  <c r="O1260" i="8"/>
  <c r="P1260" i="8"/>
  <c r="Q1260" i="8"/>
  <c r="O1259" i="8"/>
  <c r="P1259" i="8"/>
  <c r="Q1259" i="8"/>
  <c r="O1258" i="8"/>
  <c r="P1258" i="8"/>
  <c r="Q1258" i="8"/>
  <c r="O1257" i="8"/>
  <c r="Q1257" i="8"/>
  <c r="O1256" i="8"/>
  <c r="P1256" i="8"/>
  <c r="Q1256" i="8"/>
  <c r="O1255" i="8"/>
  <c r="P1255" i="8"/>
  <c r="Q1255" i="8"/>
  <c r="O1254" i="8"/>
  <c r="P1254" i="8"/>
  <c r="Q1254" i="8"/>
  <c r="O1253" i="8"/>
  <c r="P1253" i="8"/>
  <c r="Q1253" i="8"/>
  <c r="O1252" i="8"/>
  <c r="P1252" i="8"/>
  <c r="Q1252" i="8"/>
  <c r="O1251" i="8"/>
  <c r="P1251" i="8"/>
  <c r="Q1251" i="8"/>
  <c r="O1250" i="8"/>
  <c r="P1250" i="8"/>
  <c r="Q1250" i="8"/>
  <c r="O1249" i="8"/>
  <c r="Q1249" i="8"/>
  <c r="O1248" i="8"/>
  <c r="P1248" i="8"/>
  <c r="Q1248" i="8"/>
  <c r="O1247" i="8"/>
  <c r="P1247" i="8"/>
  <c r="Q1247" i="8"/>
  <c r="O1246" i="8"/>
  <c r="P1246" i="8"/>
  <c r="Q1246" i="8"/>
  <c r="O1245" i="8"/>
  <c r="O1244" i="8"/>
  <c r="P1244" i="8"/>
  <c r="Q1244" i="8"/>
  <c r="O1243" i="8"/>
  <c r="P1243" i="8"/>
  <c r="Q1243" i="8"/>
  <c r="O1242" i="8"/>
  <c r="P1242" i="8"/>
  <c r="Q1242" i="8"/>
  <c r="O1241" i="8"/>
  <c r="P1241" i="8"/>
  <c r="Q1241" i="8"/>
  <c r="O1240" i="8"/>
  <c r="P1240" i="8"/>
  <c r="Q1240" i="8"/>
  <c r="O1239" i="8"/>
  <c r="P1239" i="8"/>
  <c r="Q1239" i="8"/>
  <c r="P1238" i="8"/>
  <c r="Q1238" i="8"/>
  <c r="O1238" i="8"/>
  <c r="O1237" i="8"/>
  <c r="P1237" i="8"/>
  <c r="Q1237" i="8"/>
  <c r="O1236" i="8"/>
  <c r="P1236" i="8"/>
  <c r="Q1236" i="8"/>
  <c r="O1235" i="8"/>
  <c r="P1235" i="8"/>
  <c r="Q1235" i="8"/>
  <c r="O1234" i="8"/>
  <c r="P1234" i="8"/>
  <c r="Q1234" i="8"/>
  <c r="O1233" i="8"/>
  <c r="P1233" i="8"/>
  <c r="Q1233" i="8"/>
  <c r="O1232" i="8"/>
  <c r="P1232" i="8"/>
  <c r="Q1232" i="8"/>
  <c r="O1231" i="8"/>
  <c r="P1231" i="8"/>
  <c r="Q1231" i="8"/>
  <c r="O1230" i="8"/>
  <c r="Q1230" i="8"/>
  <c r="O1229" i="8"/>
  <c r="P1229" i="8"/>
  <c r="Q1229" i="8"/>
  <c r="O1228" i="8"/>
  <c r="P1228" i="8"/>
  <c r="Q1228" i="8"/>
  <c r="O1227" i="8"/>
  <c r="P1227" i="8"/>
  <c r="Q1227" i="8"/>
  <c r="O1226" i="8"/>
  <c r="P1226" i="8"/>
  <c r="Q1226" i="8"/>
  <c r="O1225" i="8"/>
  <c r="P1225" i="8"/>
  <c r="Q1225" i="8"/>
  <c r="O1224" i="8"/>
  <c r="P1224" i="8"/>
  <c r="Q1224" i="8"/>
  <c r="O1223" i="8"/>
  <c r="P1223" i="8"/>
  <c r="Q1223" i="8"/>
  <c r="O1222" i="8"/>
  <c r="P1222" i="8"/>
  <c r="Q1222" i="8"/>
  <c r="O1221" i="8"/>
  <c r="P1221" i="8"/>
  <c r="Q1221" i="8"/>
  <c r="O1220" i="8"/>
  <c r="P1220" i="8"/>
  <c r="Q1220" i="8"/>
  <c r="O1219" i="8"/>
  <c r="P1219" i="8"/>
  <c r="Q1219" i="8"/>
  <c r="O1218" i="8"/>
  <c r="P1218" i="8"/>
  <c r="Q1218" i="8"/>
  <c r="O1217" i="8"/>
  <c r="Q1217" i="8"/>
  <c r="O1216" i="8"/>
  <c r="P1216" i="8"/>
  <c r="Q1216" i="8"/>
  <c r="O1215" i="8"/>
  <c r="P1215" i="8"/>
  <c r="Q1215" i="8"/>
  <c r="O1214" i="8"/>
  <c r="P1214" i="8"/>
  <c r="Q1214" i="8"/>
  <c r="O1213" i="8"/>
  <c r="Q1213" i="8"/>
  <c r="O1212" i="8"/>
  <c r="Q1212" i="8"/>
  <c r="O1211" i="8"/>
  <c r="P1211" i="8"/>
  <c r="Q1211" i="8"/>
  <c r="O1210" i="8"/>
  <c r="P1210" i="8"/>
  <c r="Q1210" i="8"/>
  <c r="O1209" i="8"/>
  <c r="P1209" i="8"/>
  <c r="Q1209" i="8"/>
  <c r="O1208" i="8"/>
  <c r="P1208" i="8"/>
  <c r="Q1208" i="8"/>
  <c r="O1207" i="8"/>
  <c r="P1207" i="8"/>
  <c r="Q1207" i="8"/>
  <c r="O1206" i="8"/>
  <c r="P1206" i="8"/>
  <c r="Q1206" i="8"/>
  <c r="O1205" i="8"/>
  <c r="P1205" i="8"/>
  <c r="Q1205" i="8"/>
  <c r="O1204" i="8"/>
  <c r="P1204" i="8"/>
  <c r="Q1204" i="8"/>
  <c r="O1203" i="8"/>
  <c r="P1203" i="8"/>
  <c r="Q1203" i="8"/>
  <c r="O1202" i="8"/>
  <c r="P1202" i="8"/>
  <c r="Q1202" i="8"/>
  <c r="O1201" i="8"/>
  <c r="P1201" i="8"/>
  <c r="Q1201" i="8"/>
  <c r="O1200" i="8"/>
  <c r="P1200" i="8"/>
  <c r="Q1200" i="8"/>
  <c r="O1199" i="8"/>
  <c r="P1199" i="8"/>
  <c r="Q1199" i="8"/>
  <c r="O1198" i="8"/>
  <c r="P1198" i="8"/>
  <c r="Q1198" i="8"/>
  <c r="O1197" i="8"/>
  <c r="P1197" i="8"/>
  <c r="Q1197" i="8"/>
  <c r="O1196" i="8"/>
  <c r="P1196" i="8"/>
  <c r="Q1196" i="8"/>
  <c r="O1195" i="8"/>
  <c r="P1195" i="8"/>
  <c r="Q1195" i="8"/>
  <c r="O1194" i="8"/>
  <c r="P1194" i="8"/>
  <c r="Q1194" i="8"/>
  <c r="O1193" i="8"/>
  <c r="P1193" i="8"/>
  <c r="Q1193" i="8"/>
  <c r="O1192" i="8"/>
  <c r="Q1192" i="8"/>
  <c r="O1191" i="8"/>
  <c r="Q1191" i="8"/>
  <c r="O1190" i="8"/>
  <c r="Q1190" i="8"/>
  <c r="O1189" i="8"/>
  <c r="P1189" i="8"/>
  <c r="Q1189" i="8"/>
  <c r="O1188" i="8"/>
  <c r="P1188" i="8"/>
  <c r="Q1188" i="8"/>
  <c r="O1187" i="8"/>
  <c r="P1187" i="8"/>
  <c r="Q1187" i="8"/>
  <c r="O1186" i="8"/>
  <c r="P1186" i="8"/>
  <c r="Q1186" i="8"/>
  <c r="O1185" i="8"/>
  <c r="P1185" i="8"/>
  <c r="Q1185" i="8"/>
  <c r="O1184" i="8"/>
  <c r="P1184" i="8"/>
  <c r="Q1184" i="8"/>
  <c r="O1183" i="8"/>
  <c r="Q1183" i="8"/>
  <c r="O1182" i="8"/>
  <c r="Q1182" i="8"/>
  <c r="O1181" i="8"/>
  <c r="Q1181" i="8"/>
  <c r="O1180" i="8"/>
  <c r="Q1180" i="8"/>
  <c r="O1179" i="8"/>
  <c r="Q1179" i="8"/>
  <c r="O1178" i="8"/>
  <c r="P1178" i="8"/>
  <c r="Q1178" i="8"/>
  <c r="O1177" i="8"/>
  <c r="P1177" i="8"/>
  <c r="Q1177" i="8"/>
  <c r="O1176" i="8"/>
  <c r="P1176" i="8"/>
  <c r="Q1176" i="8"/>
  <c r="O1175" i="8"/>
  <c r="P1175" i="8"/>
  <c r="Q1175" i="8"/>
  <c r="O1174" i="8"/>
  <c r="P1174" i="8"/>
  <c r="Q1174" i="8"/>
  <c r="O1173" i="8"/>
  <c r="P1173" i="8"/>
  <c r="Q1173" i="8"/>
  <c r="O1172" i="8"/>
  <c r="P1172" i="8"/>
  <c r="Q1172" i="8"/>
  <c r="O1171" i="8"/>
  <c r="Q1171" i="8"/>
  <c r="O1170" i="8"/>
  <c r="P1170" i="8"/>
  <c r="Q1170" i="8"/>
  <c r="O1169" i="8"/>
  <c r="P1169" i="8"/>
  <c r="Q1169" i="8"/>
  <c r="P1168" i="8"/>
  <c r="Q1168" i="8"/>
  <c r="O1168" i="8"/>
  <c r="P1167" i="8"/>
  <c r="Q1167" i="8"/>
  <c r="O1167" i="8"/>
  <c r="P1166" i="8"/>
  <c r="Q1166" i="8"/>
  <c r="O1166" i="8"/>
  <c r="P1165" i="8"/>
  <c r="Q1165" i="8"/>
  <c r="O1165" i="8"/>
  <c r="I1164" i="8"/>
  <c r="O1164" i="8"/>
  <c r="Q1164" i="8"/>
  <c r="O1163" i="8"/>
  <c r="P1163" i="8"/>
  <c r="Q1163" i="8"/>
  <c r="O1162" i="8"/>
  <c r="P1162" i="8"/>
  <c r="Q1162" i="8"/>
  <c r="O1161" i="8"/>
  <c r="P1161" i="8"/>
  <c r="Q1161" i="8"/>
  <c r="O1160" i="8"/>
  <c r="P1160" i="8"/>
  <c r="Q1160" i="8"/>
  <c r="O1159" i="8"/>
  <c r="P1159" i="8"/>
  <c r="Q1159" i="8"/>
  <c r="O1158" i="8"/>
  <c r="P1158" i="8"/>
  <c r="Q1158" i="8"/>
  <c r="O1157" i="8"/>
  <c r="P1157" i="8"/>
  <c r="Q1157" i="8"/>
  <c r="O1156" i="8"/>
  <c r="P1156" i="8"/>
  <c r="Q1156" i="8"/>
  <c r="O1155" i="8"/>
  <c r="P1155" i="8"/>
  <c r="Q1155" i="8"/>
  <c r="O1154" i="8"/>
  <c r="P1154" i="8"/>
  <c r="Q1154" i="8"/>
  <c r="O1153" i="8"/>
  <c r="P1153" i="8"/>
  <c r="Q1153" i="8"/>
  <c r="O1152" i="8"/>
  <c r="P1152" i="8"/>
  <c r="Q1152" i="8"/>
  <c r="O1151" i="8"/>
  <c r="P1151" i="8"/>
  <c r="Q1151" i="8"/>
  <c r="O1150" i="8"/>
  <c r="P1150" i="8"/>
  <c r="Q1150" i="8"/>
  <c r="O1149" i="8"/>
  <c r="Q1149" i="8"/>
  <c r="O1148" i="8"/>
  <c r="Q1148" i="8"/>
  <c r="O1147" i="8"/>
  <c r="P1147" i="8"/>
  <c r="Q1147" i="8"/>
  <c r="O1146" i="8"/>
  <c r="P1146" i="8"/>
  <c r="Q1146" i="8"/>
  <c r="O1145" i="8"/>
  <c r="P1145" i="8"/>
  <c r="Q1145" i="8"/>
  <c r="O1144" i="8"/>
  <c r="Q1144" i="8"/>
  <c r="O1143" i="8"/>
  <c r="P1143" i="8"/>
  <c r="Q1143" i="8"/>
  <c r="O1142" i="8"/>
  <c r="Q1142" i="8"/>
  <c r="O1141" i="8"/>
  <c r="P1141" i="8"/>
  <c r="Q1141" i="8"/>
  <c r="O1140" i="8"/>
  <c r="P1140" i="8"/>
  <c r="Q1140" i="8"/>
  <c r="O1139" i="8"/>
  <c r="P1139" i="8"/>
  <c r="Q1139" i="8"/>
  <c r="O1138" i="8"/>
  <c r="P1138" i="8"/>
  <c r="Q1138" i="8"/>
  <c r="O1137" i="8"/>
  <c r="P1137" i="8"/>
  <c r="Q1137" i="8"/>
  <c r="O1136" i="8"/>
  <c r="P1136" i="8"/>
  <c r="Q1136" i="8"/>
  <c r="O1135" i="8"/>
  <c r="P1135" i="8"/>
  <c r="Q1135" i="8"/>
  <c r="O1134" i="8"/>
  <c r="P1134" i="8"/>
  <c r="Q1134" i="8"/>
  <c r="O1133" i="8"/>
  <c r="I1132" i="8"/>
  <c r="O1132" i="8"/>
  <c r="Q1132" i="8"/>
  <c r="O1131" i="8"/>
  <c r="Q1131" i="8"/>
  <c r="O1130" i="8"/>
  <c r="Q1130" i="8"/>
  <c r="O1129" i="8"/>
  <c r="Q1129" i="8"/>
  <c r="O1128" i="8"/>
  <c r="Q1128" i="8"/>
  <c r="P1127" i="8"/>
  <c r="Q1127" i="8"/>
  <c r="O1127" i="8"/>
  <c r="P1126" i="8"/>
  <c r="Q1126" i="8"/>
  <c r="O1126" i="8"/>
  <c r="O1125" i="8"/>
  <c r="Q1125" i="8"/>
  <c r="O1124" i="8"/>
  <c r="P1124" i="8"/>
  <c r="Q1124" i="8"/>
  <c r="O1123" i="8"/>
  <c r="P1123" i="8"/>
  <c r="Q1123" i="8"/>
  <c r="O1122" i="8"/>
  <c r="P1122" i="8"/>
  <c r="Q1122" i="8"/>
  <c r="O1121" i="8"/>
  <c r="P1121" i="8"/>
  <c r="Q1121" i="8"/>
  <c r="O1120" i="8"/>
  <c r="O1119" i="8"/>
  <c r="Q1119" i="8"/>
  <c r="O1118" i="8"/>
  <c r="P1118" i="8"/>
  <c r="Q1118" i="8"/>
  <c r="O1117" i="8"/>
  <c r="P1117" i="8"/>
  <c r="Q1117" i="8"/>
  <c r="O1116" i="8"/>
  <c r="Q1116" i="8"/>
  <c r="O1115" i="8"/>
  <c r="Q1115" i="8"/>
  <c r="O1114" i="8"/>
  <c r="Q1114" i="8"/>
  <c r="O1113" i="8"/>
  <c r="P1113" i="8"/>
  <c r="Q1113" i="8"/>
  <c r="O1112" i="8"/>
  <c r="P1112" i="8"/>
  <c r="Q1112" i="8"/>
  <c r="O1111" i="8"/>
  <c r="Q1111" i="8"/>
  <c r="O1110" i="8"/>
  <c r="Q1110" i="8"/>
  <c r="O1109" i="8"/>
  <c r="P1109" i="8"/>
  <c r="Q1109" i="8"/>
  <c r="O1108" i="8"/>
  <c r="P1108" i="8"/>
  <c r="Q1108" i="8"/>
  <c r="O1107" i="8"/>
  <c r="P1107" i="8"/>
  <c r="Q1107" i="8"/>
  <c r="O1106" i="8"/>
  <c r="P1106" i="8"/>
  <c r="Q1106" i="8"/>
  <c r="O1105" i="8"/>
  <c r="P1105" i="8"/>
  <c r="Q1105" i="8"/>
  <c r="O1104" i="8"/>
  <c r="P1104" i="8"/>
  <c r="Q1104" i="8"/>
  <c r="O1103" i="8"/>
  <c r="P1103" i="8"/>
  <c r="Q1103" i="8"/>
  <c r="O1102" i="8"/>
  <c r="P1102" i="8"/>
  <c r="Q1102" i="8"/>
  <c r="O1101" i="8"/>
  <c r="P1101" i="8"/>
  <c r="Q1101" i="8"/>
  <c r="O1100" i="8"/>
  <c r="Q1100" i="8"/>
  <c r="P1099" i="8"/>
  <c r="Q1099" i="8"/>
  <c r="O1099" i="8"/>
  <c r="O1098" i="8"/>
  <c r="P1098" i="8"/>
  <c r="Q1098" i="8"/>
  <c r="O1097" i="8"/>
  <c r="P1097" i="8"/>
  <c r="Q1097" i="8"/>
  <c r="O1096" i="8"/>
  <c r="P1096" i="8"/>
  <c r="Q1096" i="8"/>
  <c r="O1095" i="8"/>
  <c r="P1095" i="8"/>
  <c r="Q1095" i="8"/>
  <c r="O1094" i="8"/>
  <c r="P1094" i="8"/>
  <c r="Q1094" i="8"/>
  <c r="O1093" i="8"/>
  <c r="P1093" i="8"/>
  <c r="Q1093" i="8"/>
  <c r="O1092" i="8"/>
  <c r="P1092" i="8"/>
  <c r="Q1092" i="8"/>
  <c r="O1091" i="8"/>
  <c r="Q1091" i="8"/>
  <c r="O1090" i="8"/>
  <c r="P1090" i="8"/>
  <c r="Q1090" i="8"/>
  <c r="O1089" i="8"/>
  <c r="P1089" i="8"/>
  <c r="Q1089" i="8"/>
  <c r="O1088" i="8"/>
  <c r="P1088" i="8"/>
  <c r="Q1088" i="8"/>
  <c r="O1087" i="8"/>
  <c r="P1087" i="8"/>
  <c r="Q1087" i="8"/>
  <c r="O1086" i="8"/>
  <c r="P1086" i="8"/>
  <c r="Q1086" i="8"/>
  <c r="O1085" i="8"/>
  <c r="P1085" i="8"/>
  <c r="Q1085" i="8"/>
  <c r="O1084" i="8"/>
  <c r="P1084" i="8"/>
  <c r="Q1084" i="8"/>
  <c r="O1083" i="8"/>
  <c r="P1083" i="8"/>
  <c r="Q1083" i="8"/>
  <c r="O1082" i="8"/>
  <c r="P1082" i="8"/>
  <c r="Q1082" i="8"/>
  <c r="O1081" i="8"/>
  <c r="P1081" i="8"/>
  <c r="Q1081" i="8"/>
  <c r="O1080" i="8"/>
  <c r="P1080" i="8"/>
  <c r="Q1080" i="8"/>
  <c r="O1079" i="8"/>
  <c r="Q1079" i="8"/>
  <c r="O1078" i="8"/>
  <c r="Q1078" i="8"/>
  <c r="O1077" i="8"/>
  <c r="Q1077" i="8"/>
  <c r="O1076" i="8"/>
  <c r="P1076" i="8"/>
  <c r="Q1076" i="8"/>
  <c r="O1075" i="8"/>
  <c r="P1075" i="8"/>
  <c r="Q1075" i="8"/>
  <c r="O1074" i="8"/>
  <c r="P1074" i="8"/>
  <c r="Q1074" i="8"/>
  <c r="O1073" i="8"/>
  <c r="P1073" i="8"/>
  <c r="Q1073" i="8"/>
  <c r="O1072" i="8"/>
  <c r="Q1072" i="8"/>
  <c r="O1071" i="8"/>
  <c r="P1071" i="8"/>
  <c r="Q1071" i="8"/>
  <c r="O1070" i="8"/>
  <c r="P1070" i="8"/>
  <c r="Q1070" i="8"/>
  <c r="O1069" i="8"/>
  <c r="P1069" i="8"/>
  <c r="Q1069" i="8"/>
  <c r="O1068" i="8"/>
  <c r="P1068" i="8"/>
  <c r="Q1068" i="8"/>
  <c r="O1067" i="8"/>
  <c r="Q1067" i="8"/>
  <c r="O1066" i="8"/>
  <c r="P1066" i="8"/>
  <c r="Q1066" i="8"/>
  <c r="O1065" i="8"/>
  <c r="P1065" i="8"/>
  <c r="Q1065" i="8"/>
  <c r="O1064" i="8"/>
  <c r="P1064" i="8"/>
  <c r="Q1064" i="8"/>
  <c r="O1063" i="8"/>
  <c r="P1063" i="8"/>
  <c r="Q1063" i="8"/>
  <c r="O1062" i="8"/>
  <c r="P1062" i="8"/>
  <c r="Q1062" i="8"/>
  <c r="O1061" i="8"/>
  <c r="P1061" i="8"/>
  <c r="Q1061" i="8"/>
  <c r="O1060" i="8"/>
  <c r="P1060" i="8"/>
  <c r="Q1060" i="8"/>
  <c r="O1059" i="8"/>
  <c r="P1059" i="8"/>
  <c r="Q1059" i="8"/>
  <c r="O1058" i="8"/>
  <c r="P1058" i="8"/>
  <c r="Q1058" i="8"/>
  <c r="O1057" i="8"/>
  <c r="P1057" i="8"/>
  <c r="Q1057" i="8"/>
  <c r="O1056" i="8"/>
  <c r="P1056" i="8"/>
  <c r="Q1056" i="8"/>
  <c r="O1055" i="8"/>
  <c r="P1055" i="8"/>
  <c r="Q1055" i="8"/>
  <c r="I1054" i="8"/>
  <c r="O1054" i="8"/>
  <c r="Q1054" i="8"/>
  <c r="O1053" i="8"/>
  <c r="P1053" i="8"/>
  <c r="Q1053" i="8"/>
  <c r="O1052" i="8"/>
  <c r="P1052" i="8"/>
  <c r="Q1052" i="8"/>
  <c r="O1051" i="8"/>
  <c r="Q1051" i="8"/>
  <c r="O1050" i="8"/>
  <c r="Q1050" i="8"/>
  <c r="O1049" i="8"/>
  <c r="Q1049" i="8"/>
  <c r="O1048" i="8"/>
  <c r="Q1048" i="8"/>
  <c r="O1047" i="8"/>
  <c r="P1047" i="8"/>
  <c r="Q1047" i="8"/>
  <c r="O1046" i="8"/>
  <c r="P1046" i="8"/>
  <c r="Q1046" i="8"/>
  <c r="O1045" i="8"/>
  <c r="Q1045" i="8"/>
  <c r="O1044" i="8"/>
  <c r="P1044" i="8"/>
  <c r="Q1044" i="8"/>
  <c r="O1043" i="8"/>
  <c r="P1043" i="8"/>
  <c r="Q1043" i="8"/>
  <c r="O1042" i="8"/>
  <c r="P1042" i="8"/>
  <c r="Q1042" i="8"/>
  <c r="O1041" i="8"/>
  <c r="P1041" i="8"/>
  <c r="Q1041" i="8"/>
  <c r="O1040" i="8"/>
  <c r="Q1040" i="8"/>
  <c r="O1039" i="8"/>
  <c r="Q1039" i="8"/>
  <c r="P1038" i="8"/>
  <c r="Q1038" i="8"/>
  <c r="O1038" i="8"/>
  <c r="P1037" i="8"/>
  <c r="Q1037" i="8"/>
  <c r="O1037" i="8"/>
  <c r="O1036" i="8"/>
  <c r="P1036" i="8"/>
  <c r="Q1036" i="8"/>
  <c r="O1035" i="8"/>
  <c r="P1035" i="8"/>
  <c r="Q1035" i="8"/>
  <c r="O1034" i="8"/>
  <c r="Q1034" i="8"/>
  <c r="O1033" i="8"/>
  <c r="P1033" i="8"/>
  <c r="Q1033" i="8"/>
  <c r="O1032" i="8"/>
  <c r="Q1032" i="8"/>
  <c r="O1031" i="8"/>
  <c r="Q1031" i="8"/>
  <c r="O1030" i="8"/>
  <c r="P1030" i="8"/>
  <c r="Q1030" i="8"/>
  <c r="O1029" i="8"/>
  <c r="P1029" i="8"/>
  <c r="Q1029" i="8"/>
  <c r="O1028" i="8"/>
  <c r="P1028" i="8"/>
  <c r="Q1028" i="8"/>
  <c r="O1027" i="8"/>
  <c r="P1027" i="8"/>
  <c r="Q1027" i="8"/>
  <c r="O1026" i="8"/>
  <c r="P1026" i="8"/>
  <c r="Q1026" i="8"/>
  <c r="O1025" i="8"/>
  <c r="P1025" i="8"/>
  <c r="Q1025" i="8"/>
  <c r="O1024" i="8"/>
  <c r="P1024" i="8"/>
  <c r="Q1024" i="8"/>
  <c r="O1023" i="8"/>
  <c r="P1023" i="8"/>
  <c r="Q1023" i="8"/>
  <c r="O1022" i="8"/>
  <c r="Q1022" i="8"/>
  <c r="O1021" i="8"/>
  <c r="Q1021" i="8"/>
  <c r="O1020" i="8"/>
  <c r="P1020" i="8"/>
  <c r="Q1020" i="8"/>
  <c r="O1019" i="8"/>
  <c r="P1019" i="8"/>
  <c r="Q1019" i="8"/>
  <c r="O1018" i="8"/>
  <c r="P1018" i="8"/>
  <c r="Q1018" i="8"/>
  <c r="O1017" i="8"/>
  <c r="P1017" i="8"/>
  <c r="Q1017" i="8"/>
  <c r="O1016" i="8"/>
  <c r="P1016" i="8"/>
  <c r="Q1016" i="8"/>
  <c r="O1015" i="8"/>
  <c r="Q1015" i="8"/>
  <c r="O1014" i="8"/>
  <c r="Q1014" i="8"/>
  <c r="O1013" i="8"/>
  <c r="P1013" i="8"/>
  <c r="Q1013" i="8"/>
  <c r="O1012" i="8"/>
  <c r="P1012" i="8"/>
  <c r="Q1012" i="8"/>
  <c r="O1011" i="8"/>
  <c r="P1011" i="8"/>
  <c r="Q1011" i="8"/>
  <c r="O1010" i="8"/>
  <c r="P1010" i="8"/>
  <c r="Q1010" i="8"/>
  <c r="O1009" i="8"/>
  <c r="Q1009" i="8"/>
  <c r="O1008" i="8"/>
  <c r="Q1008" i="8"/>
  <c r="O1007" i="8"/>
  <c r="P1007" i="8"/>
  <c r="Q1007" i="8"/>
  <c r="O1006" i="8"/>
  <c r="P1006" i="8"/>
  <c r="Q1006" i="8"/>
  <c r="O1005" i="8"/>
  <c r="P1005" i="8"/>
  <c r="Q1005" i="8"/>
  <c r="O1004" i="8"/>
  <c r="P1004" i="8"/>
  <c r="Q1004" i="8"/>
  <c r="O1003" i="8"/>
  <c r="P1003" i="8"/>
  <c r="Q1003" i="8"/>
  <c r="O1002" i="8"/>
  <c r="Q1002" i="8"/>
  <c r="O1001" i="8"/>
  <c r="Q1001" i="8"/>
  <c r="O1000" i="8"/>
  <c r="Q1000" i="8"/>
  <c r="O999" i="8"/>
  <c r="Q999" i="8"/>
  <c r="O998" i="8"/>
  <c r="P998" i="8"/>
  <c r="Q998" i="8"/>
  <c r="O997" i="8"/>
  <c r="Q997" i="8"/>
  <c r="O996" i="8"/>
  <c r="P996" i="8"/>
  <c r="Q996" i="8"/>
  <c r="O995" i="8"/>
  <c r="P995" i="8"/>
  <c r="Q995" i="8"/>
  <c r="O994" i="8"/>
  <c r="P994" i="8"/>
  <c r="Q994" i="8"/>
  <c r="O993" i="8"/>
  <c r="P993" i="8"/>
  <c r="Q993" i="8"/>
  <c r="O992" i="8"/>
  <c r="P992" i="8"/>
  <c r="Q992" i="8"/>
  <c r="O991" i="8"/>
  <c r="P991" i="8"/>
  <c r="Q991" i="8"/>
  <c r="O990" i="8"/>
  <c r="P990" i="8"/>
  <c r="Q990" i="8"/>
  <c r="O989" i="8"/>
  <c r="P989" i="8"/>
  <c r="Q989" i="8"/>
  <c r="O988" i="8"/>
  <c r="P988" i="8"/>
  <c r="Q988" i="8"/>
  <c r="O987" i="8"/>
  <c r="P987" i="8"/>
  <c r="Q987" i="8"/>
  <c r="P986" i="8"/>
  <c r="Q986" i="8"/>
  <c r="O986" i="8"/>
  <c r="O985" i="8"/>
  <c r="P985" i="8"/>
  <c r="Q985" i="8"/>
  <c r="P984" i="8"/>
  <c r="Q984" i="8"/>
  <c r="O984" i="8"/>
  <c r="O983" i="8"/>
  <c r="P983" i="8"/>
  <c r="Q983" i="8"/>
  <c r="O982" i="8"/>
  <c r="Q982" i="8"/>
  <c r="O981" i="8"/>
  <c r="P981" i="8"/>
  <c r="Q981" i="8"/>
  <c r="O980" i="8"/>
  <c r="P980" i="8"/>
  <c r="Q980" i="8"/>
  <c r="O979" i="8"/>
  <c r="P979" i="8"/>
  <c r="Q979" i="8"/>
  <c r="O978" i="8"/>
  <c r="P978" i="8"/>
  <c r="Q978" i="8"/>
  <c r="O977" i="8"/>
  <c r="O976" i="8"/>
  <c r="O975" i="8"/>
  <c r="O974" i="8"/>
  <c r="Q974" i="8"/>
  <c r="O973" i="8"/>
  <c r="Q973" i="8"/>
  <c r="O972" i="8"/>
  <c r="P972" i="8"/>
  <c r="Q972" i="8"/>
  <c r="O971" i="8"/>
  <c r="P971" i="8"/>
  <c r="Q971" i="8"/>
  <c r="O970" i="8"/>
  <c r="P970" i="8"/>
  <c r="Q970" i="8"/>
  <c r="O969" i="8"/>
  <c r="P969" i="8"/>
  <c r="Q969" i="8"/>
  <c r="O968" i="8"/>
  <c r="P968" i="8"/>
  <c r="Q968" i="8"/>
  <c r="O967" i="8"/>
  <c r="P967" i="8"/>
  <c r="Q967" i="8"/>
  <c r="O966" i="8"/>
  <c r="P966" i="8"/>
  <c r="Q966" i="8"/>
  <c r="O965" i="8"/>
  <c r="P965" i="8"/>
  <c r="Q965" i="8"/>
  <c r="O964" i="8"/>
  <c r="P964" i="8"/>
  <c r="Q964" i="8"/>
  <c r="O963" i="8"/>
  <c r="P963" i="8"/>
  <c r="Q963" i="8"/>
  <c r="O962" i="8"/>
  <c r="P962" i="8"/>
  <c r="Q962" i="8"/>
  <c r="O961" i="8"/>
  <c r="P961" i="8"/>
  <c r="Q961" i="8"/>
  <c r="O960" i="8"/>
  <c r="P960" i="8"/>
  <c r="Q960" i="8"/>
  <c r="O959" i="8"/>
  <c r="P959" i="8"/>
  <c r="Q959" i="8"/>
  <c r="O958" i="8"/>
  <c r="P958" i="8"/>
  <c r="Q958" i="8"/>
  <c r="O957" i="8"/>
  <c r="Q957" i="8"/>
  <c r="O956" i="8"/>
  <c r="Q956" i="8"/>
  <c r="O955" i="8"/>
  <c r="Q955" i="8"/>
  <c r="O954" i="8"/>
  <c r="Q954" i="8"/>
  <c r="O953" i="8"/>
  <c r="Q953" i="8"/>
  <c r="P952" i="8"/>
  <c r="Q952" i="8"/>
  <c r="O952" i="8"/>
  <c r="P951" i="8"/>
  <c r="Q951" i="8"/>
  <c r="O951" i="8"/>
  <c r="P950" i="8"/>
  <c r="Q950" i="8"/>
  <c r="O950" i="8"/>
  <c r="O949" i="8"/>
  <c r="Q949" i="8"/>
  <c r="O948" i="8"/>
  <c r="Q948" i="8"/>
  <c r="O947" i="8"/>
  <c r="P947" i="8"/>
  <c r="Q947" i="8"/>
  <c r="O946" i="8"/>
  <c r="P946" i="8"/>
  <c r="Q946" i="8"/>
  <c r="O945" i="8"/>
  <c r="P945" i="8"/>
  <c r="Q945" i="8"/>
  <c r="O944" i="8"/>
  <c r="P944" i="8"/>
  <c r="Q944" i="8"/>
  <c r="O943" i="8"/>
  <c r="P943" i="8"/>
  <c r="Q943" i="8"/>
  <c r="O942" i="8"/>
  <c r="P942" i="8"/>
  <c r="Q942" i="8"/>
  <c r="O941" i="8"/>
  <c r="P941" i="8"/>
  <c r="Q941" i="8"/>
  <c r="O940" i="8"/>
  <c r="P940" i="8"/>
  <c r="Q940" i="8"/>
  <c r="O939" i="8"/>
  <c r="Q939" i="8"/>
  <c r="I938" i="8"/>
  <c r="O938" i="8"/>
  <c r="Q938" i="8"/>
  <c r="O937" i="8"/>
  <c r="P937" i="8"/>
  <c r="Q937" i="8"/>
  <c r="O936" i="8"/>
  <c r="P936" i="8"/>
  <c r="Q936" i="8"/>
  <c r="O935" i="8"/>
  <c r="P935" i="8"/>
  <c r="Q935" i="8"/>
  <c r="O934" i="8"/>
  <c r="P934" i="8"/>
  <c r="Q934" i="8"/>
  <c r="O933" i="8"/>
  <c r="P933" i="8"/>
  <c r="Q933" i="8"/>
  <c r="O932" i="8"/>
  <c r="P932" i="8"/>
  <c r="Q932" i="8"/>
  <c r="O931" i="8"/>
  <c r="P931" i="8"/>
  <c r="Q931" i="8"/>
  <c r="O930" i="8"/>
  <c r="Q930" i="8"/>
  <c r="O929" i="8"/>
  <c r="Q929" i="8"/>
  <c r="O928" i="8"/>
  <c r="P928" i="8"/>
  <c r="Q928" i="8"/>
  <c r="O927" i="8"/>
  <c r="P927" i="8"/>
  <c r="Q927" i="8"/>
  <c r="O926" i="8"/>
  <c r="Q926" i="8"/>
  <c r="O925" i="8"/>
  <c r="Q925" i="8"/>
  <c r="O924" i="8"/>
  <c r="Q924" i="8"/>
  <c r="O923" i="8"/>
  <c r="Q923" i="8"/>
  <c r="O922" i="8"/>
  <c r="P922" i="8"/>
  <c r="Q922" i="8"/>
  <c r="O921" i="8"/>
  <c r="Q921" i="8"/>
  <c r="O920" i="8"/>
  <c r="Q920" i="8"/>
  <c r="O919" i="8"/>
  <c r="P919" i="8"/>
  <c r="Q919" i="8"/>
  <c r="O918" i="8"/>
  <c r="P918" i="8"/>
  <c r="Q918" i="8"/>
  <c r="O917" i="8"/>
  <c r="P917" i="8"/>
  <c r="Q917" i="8"/>
  <c r="O916" i="8"/>
  <c r="P916" i="8"/>
  <c r="Q916" i="8"/>
  <c r="O915" i="8"/>
  <c r="Q915" i="8"/>
  <c r="O914" i="8"/>
  <c r="Q914" i="8"/>
  <c r="O913" i="8"/>
  <c r="Q913" i="8"/>
  <c r="O912" i="8"/>
  <c r="Q912" i="8"/>
  <c r="O911" i="8"/>
  <c r="P911" i="8"/>
  <c r="Q911" i="8"/>
  <c r="O910" i="8"/>
  <c r="P910" i="8"/>
  <c r="Q910" i="8"/>
  <c r="O909" i="8"/>
  <c r="Q909" i="8"/>
  <c r="O908" i="8"/>
  <c r="Q908" i="8"/>
  <c r="O907" i="8"/>
  <c r="P907" i="8"/>
  <c r="Q907" i="8"/>
  <c r="O906" i="8"/>
  <c r="P906" i="8"/>
  <c r="Q906" i="8"/>
  <c r="O905" i="8"/>
  <c r="P905" i="8"/>
  <c r="Q905" i="8"/>
  <c r="O904" i="8"/>
  <c r="Q904" i="8"/>
  <c r="O903" i="8"/>
  <c r="P903" i="8"/>
  <c r="Q903" i="8"/>
  <c r="O902" i="8"/>
  <c r="Q902" i="8"/>
  <c r="O901" i="8"/>
  <c r="Q901" i="8"/>
  <c r="O900" i="8"/>
  <c r="P900" i="8"/>
  <c r="Q900" i="8"/>
  <c r="O899" i="8"/>
  <c r="P899" i="8"/>
  <c r="Q899" i="8"/>
  <c r="O898" i="8"/>
  <c r="P898" i="8"/>
  <c r="Q898" i="8"/>
  <c r="O897" i="8"/>
  <c r="P897" i="8"/>
  <c r="Q897" i="8"/>
  <c r="O896" i="8"/>
  <c r="P896" i="8"/>
  <c r="Q896" i="8"/>
  <c r="O895" i="8"/>
  <c r="P895" i="8"/>
  <c r="Q895" i="8"/>
  <c r="O894" i="8"/>
  <c r="P894" i="8"/>
  <c r="Q894" i="8"/>
  <c r="O893" i="8"/>
  <c r="P893" i="8"/>
  <c r="Q893" i="8"/>
  <c r="O892" i="8"/>
  <c r="P892" i="8"/>
  <c r="Q892" i="8"/>
  <c r="O891" i="8"/>
  <c r="P891" i="8"/>
  <c r="Q891" i="8"/>
  <c r="O890" i="8"/>
  <c r="Q890" i="8"/>
  <c r="O889" i="8"/>
  <c r="Q889" i="8"/>
  <c r="O888" i="8"/>
  <c r="P888" i="8"/>
  <c r="Q888" i="8"/>
  <c r="O887" i="8"/>
  <c r="Q887" i="8"/>
  <c r="O886" i="8"/>
  <c r="P886" i="8"/>
  <c r="Q886" i="8"/>
  <c r="O885" i="8"/>
  <c r="P885" i="8"/>
  <c r="Q885" i="8"/>
  <c r="O884" i="8"/>
  <c r="P884" i="8"/>
  <c r="Q884" i="8"/>
  <c r="O883" i="8"/>
  <c r="P883" i="8"/>
  <c r="Q883" i="8"/>
  <c r="O882" i="8"/>
  <c r="Q882" i="8"/>
  <c r="O881" i="8"/>
  <c r="Q881" i="8"/>
  <c r="O880" i="8"/>
  <c r="Q880" i="8"/>
  <c r="O879" i="8"/>
  <c r="Q879" i="8"/>
  <c r="O878" i="8"/>
  <c r="Q878" i="8"/>
  <c r="O877" i="8"/>
  <c r="P877" i="8"/>
  <c r="Q877" i="8"/>
  <c r="O876" i="8"/>
  <c r="P876" i="8"/>
  <c r="Q876" i="8"/>
  <c r="O875" i="8"/>
  <c r="Q875" i="8"/>
  <c r="O874" i="8"/>
  <c r="P874" i="8"/>
  <c r="Q874" i="8"/>
  <c r="O873" i="8"/>
  <c r="P873" i="8"/>
  <c r="Q873" i="8"/>
  <c r="O872" i="8"/>
  <c r="P872" i="8"/>
  <c r="Q872" i="8"/>
  <c r="O871" i="8"/>
  <c r="P871" i="8"/>
  <c r="Q871" i="8"/>
  <c r="O870" i="8"/>
  <c r="P870" i="8"/>
  <c r="Q870" i="8"/>
  <c r="O869" i="8"/>
  <c r="Q869" i="8"/>
  <c r="O868" i="8"/>
  <c r="P868" i="8"/>
  <c r="Q868" i="8"/>
  <c r="O867" i="8"/>
  <c r="P867" i="8"/>
  <c r="Q867" i="8"/>
  <c r="O866" i="8"/>
  <c r="P866" i="8"/>
  <c r="Q866" i="8"/>
  <c r="O865" i="8"/>
  <c r="P865" i="8"/>
  <c r="Q865" i="8"/>
  <c r="O864" i="8"/>
  <c r="P864" i="8"/>
  <c r="Q864" i="8"/>
  <c r="O863" i="8"/>
  <c r="P863" i="8"/>
  <c r="Q863" i="8"/>
  <c r="O862" i="8"/>
  <c r="P862" i="8"/>
  <c r="Q862" i="8"/>
  <c r="O861" i="8"/>
  <c r="P861" i="8"/>
  <c r="Q861" i="8"/>
  <c r="O860" i="8"/>
  <c r="Q860" i="8"/>
  <c r="O859" i="8"/>
  <c r="P859" i="8"/>
  <c r="Q859" i="8"/>
  <c r="O858" i="8"/>
  <c r="P858" i="8"/>
  <c r="Q858" i="8"/>
  <c r="O857" i="8"/>
  <c r="Q857" i="8"/>
  <c r="O856" i="8"/>
  <c r="Q856" i="8"/>
  <c r="O855" i="8"/>
  <c r="P855" i="8"/>
  <c r="Q855" i="8"/>
  <c r="O854" i="8"/>
  <c r="P854" i="8"/>
  <c r="Q854" i="8"/>
  <c r="O853" i="8"/>
  <c r="P853" i="8"/>
  <c r="Q853" i="8"/>
  <c r="O852" i="8"/>
  <c r="Q852" i="8"/>
  <c r="O851" i="8"/>
  <c r="P851" i="8"/>
  <c r="Q851" i="8"/>
  <c r="O850" i="8"/>
  <c r="Q850" i="8"/>
  <c r="P849" i="8"/>
  <c r="Q849" i="8"/>
  <c r="O849" i="8"/>
  <c r="P848" i="8"/>
  <c r="Q848" i="8"/>
  <c r="O848" i="8"/>
  <c r="O847" i="8"/>
  <c r="Q847" i="8"/>
  <c r="O846" i="8"/>
  <c r="Q846" i="8"/>
  <c r="O845" i="8"/>
  <c r="Q845" i="8"/>
  <c r="O844" i="8"/>
  <c r="Q844" i="8"/>
  <c r="O843" i="8"/>
  <c r="Q843" i="8"/>
  <c r="O842" i="8"/>
  <c r="Q842" i="8"/>
  <c r="O841" i="8"/>
  <c r="P841" i="8"/>
  <c r="Q841" i="8"/>
  <c r="O840" i="8"/>
  <c r="P840" i="8"/>
  <c r="Q840" i="8"/>
  <c r="O839" i="8"/>
  <c r="P839" i="8"/>
  <c r="Q839" i="8"/>
  <c r="O838" i="8"/>
  <c r="Q838" i="8"/>
  <c r="O837" i="8"/>
  <c r="P837" i="8"/>
  <c r="Q837" i="8"/>
  <c r="O836" i="8"/>
  <c r="P836" i="8"/>
  <c r="Q836" i="8"/>
  <c r="O835" i="8"/>
  <c r="Q835" i="8"/>
  <c r="O834" i="8"/>
  <c r="P834" i="8"/>
  <c r="Q834" i="8"/>
  <c r="O833" i="8"/>
  <c r="P833" i="8"/>
  <c r="Q833" i="8"/>
  <c r="O832" i="8"/>
  <c r="P832" i="8"/>
  <c r="Q832" i="8"/>
  <c r="O831" i="8"/>
  <c r="P831" i="8"/>
  <c r="Q831" i="8"/>
  <c r="O830" i="8"/>
  <c r="Q830" i="8"/>
  <c r="I829" i="8"/>
  <c r="O829" i="8"/>
  <c r="Q829" i="8"/>
  <c r="O828" i="8"/>
  <c r="P828" i="8"/>
  <c r="Q828" i="8"/>
  <c r="O827" i="8"/>
  <c r="P827" i="8"/>
  <c r="Q827" i="8"/>
  <c r="O826" i="8"/>
  <c r="P826" i="8"/>
  <c r="Q826" i="8"/>
  <c r="O825" i="8"/>
  <c r="Q825" i="8"/>
  <c r="O824" i="8"/>
  <c r="Q824" i="8"/>
  <c r="O823" i="8"/>
  <c r="Q823" i="8"/>
  <c r="O822" i="8"/>
  <c r="P822" i="8"/>
  <c r="Q822" i="8"/>
  <c r="O821" i="8"/>
  <c r="P821" i="8"/>
  <c r="Q821" i="8"/>
  <c r="O820" i="8"/>
  <c r="Q820" i="8"/>
  <c r="P819" i="8"/>
  <c r="Q819" i="8"/>
  <c r="O819" i="8"/>
  <c r="P818" i="8"/>
  <c r="Q818" i="8"/>
  <c r="O818" i="8"/>
  <c r="O817" i="8"/>
  <c r="P817" i="8"/>
  <c r="Q817" i="8"/>
  <c r="O816" i="8"/>
  <c r="P816" i="8"/>
  <c r="Q816" i="8"/>
  <c r="O815" i="8"/>
  <c r="P815" i="8"/>
  <c r="Q815" i="8"/>
  <c r="O814" i="8"/>
  <c r="Q814" i="8"/>
  <c r="O813" i="8"/>
  <c r="Q813" i="8"/>
  <c r="O812" i="8"/>
  <c r="P812" i="8"/>
  <c r="Q812" i="8"/>
  <c r="P811" i="8"/>
  <c r="Q811" i="8"/>
  <c r="O811" i="8"/>
  <c r="O810" i="8"/>
  <c r="P810" i="8"/>
  <c r="Q810" i="8"/>
  <c r="O809" i="8"/>
  <c r="P809" i="8"/>
  <c r="Q809" i="8"/>
  <c r="O808" i="8"/>
  <c r="P808" i="8"/>
  <c r="Q808" i="8"/>
  <c r="O807" i="8"/>
  <c r="Q807" i="8"/>
  <c r="O806" i="8"/>
  <c r="P806" i="8"/>
  <c r="Q806" i="8"/>
  <c r="O805" i="8"/>
  <c r="Q805" i="8"/>
  <c r="O804" i="8"/>
  <c r="P804" i="8"/>
  <c r="Q804" i="8"/>
  <c r="O803" i="8"/>
  <c r="P803" i="8"/>
  <c r="Q803" i="8"/>
  <c r="O802" i="8"/>
  <c r="P802" i="8"/>
  <c r="Q802" i="8"/>
  <c r="O801" i="8"/>
  <c r="P801" i="8"/>
  <c r="Q801" i="8"/>
  <c r="O800" i="8"/>
  <c r="P800" i="8"/>
  <c r="Q800" i="8"/>
  <c r="P799" i="8"/>
  <c r="Q799" i="8"/>
  <c r="O799" i="8"/>
  <c r="O798" i="8"/>
  <c r="P798" i="8"/>
  <c r="Q798" i="8"/>
  <c r="O797" i="8"/>
  <c r="Q797" i="8"/>
  <c r="I796" i="8"/>
  <c r="O796" i="8"/>
  <c r="Q796" i="8"/>
  <c r="O795" i="8"/>
  <c r="P795" i="8"/>
  <c r="Q795" i="8"/>
  <c r="O794" i="8"/>
  <c r="P794" i="8"/>
  <c r="Q794" i="8"/>
  <c r="O793" i="8"/>
  <c r="Q793" i="8"/>
  <c r="O792" i="8"/>
  <c r="Q792" i="8"/>
  <c r="O791" i="8"/>
  <c r="P791" i="8"/>
  <c r="Q791" i="8"/>
  <c r="P790" i="8"/>
  <c r="Q790" i="8"/>
  <c r="O790" i="8"/>
  <c r="P789" i="8"/>
  <c r="Q789" i="8"/>
  <c r="O789" i="8"/>
  <c r="P788" i="8"/>
  <c r="Q788" i="8"/>
  <c r="O788" i="8"/>
  <c r="O787" i="8"/>
  <c r="P787" i="8"/>
  <c r="Q787" i="8"/>
  <c r="O786" i="8"/>
  <c r="P786" i="8"/>
  <c r="Q786" i="8"/>
  <c r="O785" i="8"/>
  <c r="Q785" i="8"/>
  <c r="O784" i="8"/>
  <c r="Q784" i="8"/>
  <c r="O783" i="8"/>
  <c r="P783" i="8"/>
  <c r="Q783" i="8"/>
  <c r="O782" i="8"/>
  <c r="Q782" i="8"/>
  <c r="O781" i="8"/>
  <c r="Q781" i="8"/>
  <c r="P780" i="8"/>
  <c r="Q780" i="8"/>
  <c r="O780" i="8"/>
  <c r="O779" i="8"/>
  <c r="P779" i="8"/>
  <c r="Q779" i="8"/>
  <c r="P778" i="8"/>
  <c r="Q778" i="8"/>
  <c r="O778" i="8"/>
  <c r="O777" i="8"/>
  <c r="P777" i="8"/>
  <c r="Q777" i="8"/>
  <c r="O776" i="8"/>
  <c r="P776" i="8"/>
  <c r="Q776" i="8"/>
  <c r="O775" i="8"/>
  <c r="P775" i="8"/>
  <c r="Q775" i="8"/>
  <c r="O774" i="8"/>
  <c r="P774" i="8"/>
  <c r="Q774" i="8"/>
  <c r="O773" i="8"/>
  <c r="P773" i="8"/>
  <c r="Q773" i="8"/>
  <c r="O772" i="8"/>
  <c r="P772" i="8"/>
  <c r="Q772" i="8"/>
  <c r="O771" i="8"/>
  <c r="P771" i="8"/>
  <c r="Q771" i="8"/>
  <c r="O770" i="8"/>
  <c r="P770" i="8"/>
  <c r="Q770" i="8"/>
  <c r="O769" i="8"/>
  <c r="P769" i="8"/>
  <c r="Q769" i="8"/>
  <c r="O768" i="8"/>
  <c r="Q768" i="8"/>
  <c r="O767" i="8"/>
  <c r="Q767" i="8"/>
  <c r="O766" i="8"/>
  <c r="P766" i="8"/>
  <c r="Q766" i="8"/>
  <c r="O765" i="8"/>
  <c r="P765" i="8"/>
  <c r="Q765" i="8"/>
  <c r="O764" i="8"/>
  <c r="P764" i="8"/>
  <c r="Q764" i="8"/>
  <c r="O763" i="8"/>
  <c r="P763" i="8"/>
  <c r="Q763" i="8"/>
  <c r="O762" i="8"/>
  <c r="P762" i="8"/>
  <c r="Q762" i="8"/>
  <c r="O761" i="8"/>
  <c r="P761" i="8"/>
  <c r="Q761" i="8"/>
  <c r="O760" i="8"/>
  <c r="P760" i="8"/>
  <c r="Q760" i="8"/>
  <c r="O759" i="8"/>
  <c r="P759" i="8"/>
  <c r="Q759" i="8"/>
  <c r="O758" i="8"/>
  <c r="P758" i="8"/>
  <c r="Q758" i="8"/>
  <c r="O757" i="8"/>
  <c r="P757" i="8"/>
  <c r="Q757" i="8"/>
  <c r="O756" i="8"/>
  <c r="P756" i="8"/>
  <c r="Q756" i="8"/>
  <c r="O755" i="8"/>
  <c r="P755" i="8"/>
  <c r="Q755" i="8"/>
  <c r="O754" i="8"/>
  <c r="P754" i="8"/>
  <c r="Q754" i="8"/>
  <c r="O753" i="8"/>
  <c r="P753" i="8"/>
  <c r="Q753" i="8"/>
  <c r="O752" i="8"/>
  <c r="Q752" i="8"/>
  <c r="O751" i="8"/>
  <c r="Q751" i="8"/>
  <c r="O750" i="8"/>
  <c r="P750" i="8"/>
  <c r="Q750" i="8"/>
  <c r="O749" i="8"/>
  <c r="P749" i="8"/>
  <c r="Q749" i="8"/>
  <c r="O748" i="8"/>
  <c r="P748" i="8"/>
  <c r="Q748" i="8"/>
  <c r="O747" i="8"/>
  <c r="P747" i="8"/>
  <c r="Q747" i="8"/>
  <c r="O746" i="8"/>
  <c r="P746" i="8"/>
  <c r="Q746" i="8"/>
  <c r="O745" i="8"/>
  <c r="P745" i="8"/>
  <c r="Q745" i="8"/>
  <c r="O744" i="8"/>
  <c r="Q744" i="8"/>
  <c r="O743" i="8"/>
  <c r="Q743" i="8"/>
  <c r="O742" i="8"/>
  <c r="P742" i="8"/>
  <c r="Q742" i="8"/>
  <c r="O741" i="8"/>
  <c r="P741" i="8"/>
  <c r="Q741" i="8"/>
  <c r="O740" i="8"/>
  <c r="P740" i="8"/>
  <c r="Q740" i="8"/>
  <c r="O739" i="8"/>
  <c r="P739" i="8"/>
  <c r="Q739" i="8"/>
  <c r="O738" i="8"/>
  <c r="Q738" i="8"/>
  <c r="O737" i="8"/>
  <c r="P737" i="8"/>
  <c r="Q737" i="8"/>
  <c r="O736" i="8"/>
  <c r="P736" i="8"/>
  <c r="Q736" i="8"/>
  <c r="O735" i="8"/>
  <c r="P735" i="8"/>
  <c r="Q735" i="8"/>
  <c r="O734" i="8"/>
  <c r="P734" i="8"/>
  <c r="Q734" i="8"/>
  <c r="O733" i="8"/>
  <c r="P733" i="8"/>
  <c r="Q733" i="8"/>
  <c r="P732" i="8"/>
  <c r="Q732" i="8"/>
  <c r="O732" i="8"/>
  <c r="O731" i="8"/>
  <c r="P731" i="8"/>
  <c r="Q731" i="8"/>
  <c r="O730" i="8"/>
  <c r="P730" i="8"/>
  <c r="Q730" i="8"/>
  <c r="O729" i="8"/>
  <c r="P729" i="8"/>
  <c r="Q729" i="8"/>
  <c r="O728" i="8"/>
  <c r="P728" i="8"/>
  <c r="Q728" i="8"/>
  <c r="O727" i="8"/>
  <c r="P727" i="8"/>
  <c r="Q727" i="8"/>
  <c r="O726" i="8"/>
  <c r="P726" i="8"/>
  <c r="Q726" i="8"/>
  <c r="O725" i="8"/>
  <c r="Q725" i="8"/>
  <c r="O724" i="8"/>
  <c r="P724" i="8"/>
  <c r="Q724" i="8"/>
  <c r="O723" i="8"/>
  <c r="P723" i="8"/>
  <c r="Q723" i="8"/>
  <c r="O722" i="8"/>
  <c r="P722" i="8"/>
  <c r="Q722" i="8"/>
  <c r="O721" i="8"/>
  <c r="P721" i="8"/>
  <c r="Q721" i="8"/>
  <c r="O720" i="8"/>
  <c r="P720" i="8"/>
  <c r="Q720" i="8"/>
  <c r="O719" i="8"/>
  <c r="P719" i="8"/>
  <c r="Q719" i="8"/>
  <c r="O718" i="8"/>
  <c r="P718" i="8"/>
  <c r="Q718" i="8"/>
  <c r="O717" i="8"/>
  <c r="P717" i="8"/>
  <c r="Q717" i="8"/>
  <c r="O716" i="8"/>
  <c r="Q716" i="8"/>
  <c r="O715" i="8"/>
  <c r="P715" i="8"/>
  <c r="Q715" i="8"/>
  <c r="O714" i="8"/>
  <c r="P714" i="8"/>
  <c r="Q714" i="8"/>
  <c r="O713" i="8"/>
  <c r="Q713" i="8"/>
  <c r="O712" i="8"/>
  <c r="Q712" i="8"/>
  <c r="O711" i="8"/>
  <c r="Q711" i="8"/>
  <c r="O710" i="8"/>
  <c r="P710" i="8"/>
  <c r="Q710" i="8"/>
  <c r="O709" i="8"/>
  <c r="P709" i="8"/>
  <c r="Q709" i="8"/>
  <c r="O708" i="8"/>
  <c r="Q708" i="8"/>
  <c r="O707" i="8"/>
  <c r="P707" i="8"/>
  <c r="Q707" i="8"/>
  <c r="O706" i="8"/>
  <c r="P706" i="8"/>
  <c r="Q706" i="8"/>
  <c r="O705" i="8"/>
  <c r="P705" i="8"/>
  <c r="Q705" i="8"/>
  <c r="O704" i="8"/>
  <c r="P704" i="8"/>
  <c r="Q704" i="8"/>
  <c r="O703" i="8"/>
  <c r="Q703" i="8"/>
  <c r="O702" i="8"/>
  <c r="Q702" i="8"/>
  <c r="O701" i="8"/>
  <c r="P701" i="8"/>
  <c r="Q701" i="8"/>
  <c r="O700" i="8"/>
  <c r="P700" i="8"/>
  <c r="Q700" i="8"/>
  <c r="O699" i="8"/>
  <c r="Q699" i="8"/>
  <c r="O698" i="8"/>
  <c r="P698" i="8"/>
  <c r="Q698" i="8"/>
  <c r="O697" i="8"/>
  <c r="Q697" i="8"/>
  <c r="P696" i="8"/>
  <c r="Q696" i="8"/>
  <c r="O696" i="8"/>
  <c r="O695" i="8"/>
  <c r="P695" i="8"/>
  <c r="Q695" i="8"/>
  <c r="O694" i="8"/>
  <c r="Q694" i="8"/>
  <c r="O693" i="8"/>
  <c r="Q693" i="8"/>
  <c r="O692" i="8"/>
  <c r="Q692" i="8"/>
  <c r="O691" i="8"/>
  <c r="Q691" i="8"/>
  <c r="O690" i="8"/>
  <c r="Q690" i="8"/>
  <c r="O689" i="8"/>
  <c r="P689" i="8"/>
  <c r="Q689" i="8"/>
  <c r="O688" i="8"/>
  <c r="Q688" i="8"/>
  <c r="O687" i="8"/>
  <c r="Q687" i="8"/>
  <c r="O686" i="8"/>
  <c r="Q686" i="8"/>
  <c r="O685" i="8"/>
  <c r="Q685" i="8"/>
  <c r="O684" i="8"/>
  <c r="P684" i="8"/>
  <c r="Q684" i="8"/>
  <c r="O683" i="8"/>
  <c r="Q683" i="8"/>
  <c r="O682" i="8"/>
  <c r="P682" i="8"/>
  <c r="Q682" i="8"/>
  <c r="O681" i="8"/>
  <c r="P681" i="8"/>
  <c r="Q681" i="8"/>
  <c r="P680" i="8"/>
  <c r="Q680" i="8"/>
  <c r="O680" i="8"/>
  <c r="O679" i="8"/>
  <c r="P679" i="8"/>
  <c r="Q679" i="8"/>
  <c r="O678" i="8"/>
  <c r="P678" i="8"/>
  <c r="Q678" i="8"/>
  <c r="O677" i="8"/>
  <c r="Q677" i="8"/>
  <c r="O676" i="8"/>
  <c r="Q676" i="8"/>
  <c r="O675" i="8"/>
  <c r="Q675" i="8"/>
  <c r="O674" i="8"/>
  <c r="P674" i="8"/>
  <c r="Q674" i="8"/>
  <c r="O673" i="8"/>
  <c r="P673" i="8"/>
  <c r="Q673" i="8"/>
  <c r="O672" i="8"/>
  <c r="P672" i="8"/>
  <c r="Q672" i="8"/>
  <c r="O671" i="8"/>
  <c r="Q671" i="8"/>
  <c r="O670" i="8"/>
  <c r="Q670" i="8"/>
  <c r="P669" i="8"/>
  <c r="Q669" i="8"/>
  <c r="O669" i="8"/>
  <c r="O668" i="8"/>
  <c r="P668" i="8"/>
  <c r="Q668" i="8"/>
  <c r="O667" i="8"/>
  <c r="P667" i="8"/>
  <c r="Q667" i="8"/>
  <c r="O666" i="8"/>
  <c r="P666" i="8"/>
  <c r="Q666" i="8"/>
  <c r="O665" i="8"/>
  <c r="P665" i="8"/>
  <c r="Q665" i="8"/>
  <c r="O664" i="8"/>
  <c r="Q664" i="8"/>
  <c r="O663" i="8"/>
  <c r="P663" i="8"/>
  <c r="Q663" i="8"/>
  <c r="O662" i="8"/>
  <c r="P662" i="8"/>
  <c r="Q662" i="8"/>
  <c r="O661" i="8"/>
  <c r="P661" i="8"/>
  <c r="Q661" i="8"/>
  <c r="O660" i="8"/>
  <c r="P660" i="8"/>
  <c r="Q660" i="8"/>
  <c r="O659" i="8"/>
  <c r="P659" i="8"/>
  <c r="Q659" i="8"/>
  <c r="O658" i="8"/>
  <c r="P658" i="8"/>
  <c r="Q658" i="8"/>
  <c r="O657" i="8"/>
  <c r="P657" i="8"/>
  <c r="Q657" i="8"/>
  <c r="O656" i="8"/>
  <c r="P656" i="8"/>
  <c r="Q656" i="8"/>
  <c r="O655" i="8"/>
  <c r="P655" i="8"/>
  <c r="Q655" i="8"/>
  <c r="O654" i="8"/>
  <c r="P654" i="8"/>
  <c r="Q654" i="8"/>
  <c r="O653" i="8"/>
  <c r="P653" i="8"/>
  <c r="Q653" i="8"/>
  <c r="O652" i="8"/>
  <c r="P652" i="8"/>
  <c r="Q652" i="8"/>
  <c r="O651" i="8"/>
  <c r="P651" i="8"/>
  <c r="Q651" i="8"/>
  <c r="O650" i="8"/>
  <c r="P650" i="8"/>
  <c r="Q650" i="8"/>
  <c r="O649" i="8"/>
  <c r="P649" i="8"/>
  <c r="Q649" i="8"/>
  <c r="O648" i="8"/>
  <c r="P648" i="8"/>
  <c r="Q648" i="8"/>
  <c r="O647" i="8"/>
  <c r="P647" i="8"/>
  <c r="Q647" i="8"/>
  <c r="O646" i="8"/>
  <c r="P646" i="8"/>
  <c r="Q646" i="8"/>
  <c r="O645" i="8"/>
  <c r="P645" i="8"/>
  <c r="Q645" i="8"/>
  <c r="O644" i="8"/>
  <c r="P644" i="8"/>
  <c r="Q644" i="8"/>
  <c r="O643" i="8"/>
  <c r="Q643" i="8"/>
  <c r="O642" i="8"/>
  <c r="Q642" i="8"/>
  <c r="O641" i="8"/>
  <c r="P641" i="8"/>
  <c r="Q641" i="8"/>
  <c r="O640" i="8"/>
  <c r="Q640" i="8"/>
  <c r="O639" i="8"/>
  <c r="P639" i="8"/>
  <c r="Q639" i="8"/>
  <c r="O638" i="8"/>
  <c r="P638" i="8"/>
  <c r="Q638" i="8"/>
  <c r="O637" i="8"/>
  <c r="P637" i="8"/>
  <c r="Q637" i="8"/>
  <c r="O636" i="8"/>
  <c r="Q636" i="8"/>
  <c r="O635" i="8"/>
  <c r="P635" i="8"/>
  <c r="Q635" i="8"/>
  <c r="O634" i="8"/>
  <c r="P634" i="8"/>
  <c r="Q634" i="8"/>
  <c r="O633" i="8"/>
  <c r="P633" i="8"/>
  <c r="Q633" i="8"/>
  <c r="O632" i="8"/>
  <c r="P632" i="8"/>
  <c r="Q632" i="8"/>
  <c r="O631" i="8"/>
  <c r="P631" i="8"/>
  <c r="Q631" i="8"/>
  <c r="O630" i="8"/>
  <c r="P630" i="8"/>
  <c r="Q630" i="8"/>
  <c r="O629" i="8"/>
  <c r="P629" i="8"/>
  <c r="Q629" i="8"/>
  <c r="O628" i="8"/>
  <c r="P628" i="8"/>
  <c r="Q628" i="8"/>
  <c r="O627" i="8"/>
  <c r="P627" i="8"/>
  <c r="Q627" i="8"/>
  <c r="O626" i="8"/>
  <c r="P626" i="8"/>
  <c r="Q626" i="8"/>
  <c r="P625" i="8"/>
  <c r="Q625" i="8"/>
  <c r="O625" i="8"/>
  <c r="O624" i="8"/>
  <c r="Q624" i="8"/>
  <c r="O623" i="8"/>
  <c r="P623" i="8"/>
  <c r="Q623" i="8"/>
  <c r="P622" i="8"/>
  <c r="Q622" i="8"/>
  <c r="O622" i="8"/>
  <c r="O621" i="8"/>
  <c r="P621" i="8"/>
  <c r="Q621" i="8"/>
  <c r="O620" i="8"/>
  <c r="P620" i="8"/>
  <c r="Q620" i="8"/>
  <c r="O619" i="8"/>
  <c r="P619" i="8"/>
  <c r="Q619" i="8"/>
  <c r="O618" i="8"/>
  <c r="P618" i="8"/>
  <c r="Q618" i="8"/>
  <c r="O617" i="8"/>
  <c r="P617" i="8"/>
  <c r="Q617" i="8"/>
  <c r="O616" i="8"/>
  <c r="P616" i="8"/>
  <c r="Q616" i="8"/>
  <c r="O615" i="8"/>
  <c r="P615" i="8"/>
  <c r="Q615" i="8"/>
  <c r="O614" i="8"/>
  <c r="P614" i="8"/>
  <c r="Q614" i="8"/>
  <c r="O613" i="8"/>
  <c r="P613" i="8"/>
  <c r="Q613" i="8"/>
  <c r="O612" i="8"/>
  <c r="P612" i="8"/>
  <c r="Q612" i="8"/>
  <c r="O611" i="8"/>
  <c r="P611" i="8"/>
  <c r="Q611" i="8"/>
  <c r="O610" i="8"/>
  <c r="P610" i="8"/>
  <c r="Q610" i="8"/>
  <c r="O609" i="8"/>
  <c r="P609" i="8"/>
  <c r="Q609" i="8"/>
  <c r="O608" i="8"/>
  <c r="P608" i="8"/>
  <c r="Q608" i="8"/>
  <c r="P607" i="8"/>
  <c r="Q607" i="8"/>
  <c r="O607" i="8"/>
  <c r="O606" i="8"/>
  <c r="P606" i="8"/>
  <c r="Q606" i="8"/>
  <c r="O605" i="8"/>
  <c r="Q605" i="8"/>
  <c r="O604" i="8"/>
  <c r="P604" i="8"/>
  <c r="Q604" i="8"/>
  <c r="O603" i="8"/>
  <c r="P603" i="8"/>
  <c r="Q603" i="8"/>
  <c r="O602" i="8"/>
  <c r="P602" i="8"/>
  <c r="Q602" i="8"/>
  <c r="P601" i="8"/>
  <c r="Q601" i="8"/>
  <c r="O601" i="8"/>
  <c r="O600" i="8"/>
  <c r="P600" i="8"/>
  <c r="Q600" i="8"/>
  <c r="O599" i="8"/>
  <c r="P599" i="8"/>
  <c r="Q599" i="8"/>
  <c r="O598" i="8"/>
  <c r="P598" i="8"/>
  <c r="Q598" i="8"/>
  <c r="O597" i="8"/>
  <c r="P597" i="8"/>
  <c r="Q597" i="8"/>
  <c r="O596" i="8"/>
  <c r="P596" i="8"/>
  <c r="Q596" i="8"/>
  <c r="O595" i="8"/>
  <c r="P595" i="8"/>
  <c r="Q595" i="8"/>
  <c r="O594" i="8"/>
  <c r="P594" i="8"/>
  <c r="Q594" i="8"/>
  <c r="O593" i="8"/>
  <c r="P593" i="8"/>
  <c r="Q593" i="8"/>
  <c r="P592" i="8"/>
  <c r="Q592" i="8"/>
  <c r="O592" i="8"/>
  <c r="P591" i="8"/>
  <c r="Q591" i="8"/>
  <c r="O591" i="8"/>
  <c r="O590" i="8"/>
  <c r="P590" i="8"/>
  <c r="Q590" i="8"/>
  <c r="O589" i="8"/>
  <c r="P589" i="8"/>
  <c r="Q589" i="8"/>
  <c r="O588" i="8"/>
  <c r="P588" i="8"/>
  <c r="Q588" i="8"/>
  <c r="O587" i="8"/>
  <c r="Q587" i="8"/>
  <c r="O586" i="8"/>
  <c r="P586" i="8"/>
  <c r="Q586" i="8"/>
  <c r="O585" i="8"/>
  <c r="P585" i="8"/>
  <c r="Q585" i="8"/>
  <c r="O584" i="8"/>
  <c r="O583" i="8"/>
  <c r="P583" i="8"/>
  <c r="Q583" i="8"/>
  <c r="O582" i="8"/>
  <c r="Q582" i="8"/>
  <c r="O581" i="8"/>
  <c r="P581" i="8"/>
  <c r="Q581" i="8"/>
  <c r="O580" i="8"/>
  <c r="Q580" i="8"/>
  <c r="O579" i="8"/>
  <c r="Q579" i="8"/>
  <c r="O578" i="8"/>
  <c r="Q578" i="8"/>
  <c r="O577" i="8"/>
  <c r="Q577" i="8"/>
  <c r="O576" i="8"/>
  <c r="P576" i="8"/>
  <c r="Q576" i="8"/>
  <c r="O575" i="8"/>
  <c r="P575" i="8"/>
  <c r="Q575" i="8"/>
  <c r="O574" i="8"/>
  <c r="P574" i="8"/>
  <c r="Q574" i="8"/>
  <c r="O573" i="8"/>
  <c r="P573" i="8"/>
  <c r="Q573" i="8"/>
  <c r="O572" i="8"/>
  <c r="P572" i="8"/>
  <c r="Q572" i="8"/>
  <c r="O571" i="8"/>
  <c r="P571" i="8"/>
  <c r="Q571" i="8"/>
  <c r="O570" i="8"/>
  <c r="Q570" i="8"/>
  <c r="O569" i="8"/>
  <c r="P569" i="8"/>
  <c r="Q569" i="8"/>
  <c r="O568" i="8"/>
  <c r="P568" i="8"/>
  <c r="Q568" i="8"/>
  <c r="O567" i="8"/>
  <c r="P567" i="8"/>
  <c r="Q567" i="8"/>
  <c r="O566" i="8"/>
  <c r="P566" i="8"/>
  <c r="Q566" i="8"/>
  <c r="O565" i="8"/>
  <c r="P565" i="8"/>
  <c r="Q565" i="8"/>
  <c r="O564" i="8"/>
  <c r="P564" i="8"/>
  <c r="Q564" i="8"/>
  <c r="O563" i="8"/>
  <c r="P563" i="8"/>
  <c r="Q563" i="8"/>
  <c r="O562" i="8"/>
  <c r="P562" i="8"/>
  <c r="Q562" i="8"/>
  <c r="O561" i="8"/>
  <c r="P561" i="8"/>
  <c r="Q561" i="8"/>
  <c r="O560" i="8"/>
  <c r="P560" i="8"/>
  <c r="Q560" i="8"/>
  <c r="O559" i="8"/>
  <c r="P559" i="8"/>
  <c r="Q559" i="8"/>
  <c r="O558" i="8"/>
  <c r="P558" i="8"/>
  <c r="Q558" i="8"/>
  <c r="O557" i="8"/>
  <c r="P557" i="8"/>
  <c r="Q557" i="8"/>
  <c r="O556" i="8"/>
  <c r="P556" i="8"/>
  <c r="Q556" i="8"/>
  <c r="O555" i="8"/>
  <c r="P555" i="8"/>
  <c r="Q555" i="8"/>
  <c r="O554" i="8"/>
  <c r="P554" i="8"/>
  <c r="Q554" i="8"/>
  <c r="O553" i="8"/>
  <c r="P553" i="8"/>
  <c r="Q553" i="8"/>
  <c r="O552" i="8"/>
  <c r="P552" i="8"/>
  <c r="Q552" i="8"/>
  <c r="O551" i="8"/>
  <c r="P551" i="8"/>
  <c r="Q551" i="8"/>
  <c r="O550" i="8"/>
  <c r="P550" i="8"/>
  <c r="Q550" i="8"/>
  <c r="O549" i="8"/>
  <c r="P549" i="8"/>
  <c r="Q549" i="8"/>
  <c r="O548" i="8"/>
  <c r="P548" i="8"/>
  <c r="Q548" i="8"/>
  <c r="O547" i="8"/>
  <c r="P547" i="8"/>
  <c r="Q547" i="8"/>
  <c r="O546" i="8"/>
  <c r="P546" i="8"/>
  <c r="Q546" i="8"/>
  <c r="O545" i="8"/>
  <c r="P545" i="8"/>
  <c r="Q545" i="8"/>
  <c r="O544" i="8"/>
  <c r="P544" i="8"/>
  <c r="Q544" i="8"/>
  <c r="O543" i="8"/>
  <c r="P543" i="8"/>
  <c r="Q543" i="8"/>
  <c r="O542" i="8"/>
  <c r="P542" i="8"/>
  <c r="Q542" i="8"/>
  <c r="O541" i="8"/>
  <c r="Q541" i="8"/>
  <c r="O540" i="8"/>
  <c r="P540" i="8"/>
  <c r="Q540" i="8"/>
  <c r="O539" i="8"/>
  <c r="P539" i="8"/>
  <c r="Q539" i="8"/>
  <c r="O538" i="8"/>
  <c r="P538" i="8"/>
  <c r="Q538" i="8"/>
  <c r="O537" i="8"/>
  <c r="P537" i="8"/>
  <c r="Q537" i="8"/>
  <c r="O536" i="8"/>
  <c r="P536" i="8"/>
  <c r="Q536" i="8"/>
  <c r="O535" i="8"/>
  <c r="Q535" i="8"/>
  <c r="O534" i="8"/>
  <c r="Q534" i="8"/>
  <c r="O533" i="8"/>
  <c r="Q533" i="8"/>
  <c r="P532" i="8"/>
  <c r="Q532" i="8"/>
  <c r="O532" i="8"/>
  <c r="O531" i="8"/>
  <c r="P531" i="8"/>
  <c r="Q531" i="8"/>
  <c r="O530" i="8"/>
  <c r="P530" i="8"/>
  <c r="Q530" i="8"/>
  <c r="O529" i="8"/>
  <c r="P529" i="8"/>
  <c r="Q529" i="8"/>
  <c r="O528" i="8"/>
  <c r="Q528" i="8"/>
  <c r="O527" i="8"/>
  <c r="Q527" i="8"/>
  <c r="O526" i="8"/>
  <c r="Q526" i="8"/>
  <c r="O525" i="8"/>
  <c r="P525" i="8"/>
  <c r="Q525" i="8"/>
  <c r="O524" i="8"/>
  <c r="P524" i="8"/>
  <c r="Q524" i="8"/>
  <c r="O523" i="8"/>
  <c r="P523" i="8"/>
  <c r="Q523" i="8"/>
  <c r="O522" i="8"/>
  <c r="P522" i="8"/>
  <c r="Q522" i="8"/>
  <c r="O521" i="8"/>
  <c r="P521" i="8"/>
  <c r="Q521" i="8"/>
  <c r="O520" i="8"/>
  <c r="P520" i="8"/>
  <c r="Q520" i="8"/>
  <c r="P519" i="8"/>
  <c r="Q519" i="8"/>
  <c r="O519" i="8"/>
  <c r="O518" i="8"/>
  <c r="Q518" i="8"/>
  <c r="O517" i="8"/>
  <c r="Q517" i="8"/>
  <c r="O516" i="8"/>
  <c r="Q516" i="8"/>
  <c r="O515" i="8"/>
  <c r="P515" i="8"/>
  <c r="Q515" i="8"/>
  <c r="O514" i="8"/>
  <c r="P514" i="8"/>
  <c r="Q514" i="8"/>
  <c r="O513" i="8"/>
  <c r="O512" i="8"/>
  <c r="P512" i="8"/>
  <c r="Q512" i="8"/>
  <c r="O511" i="8"/>
  <c r="P511" i="8"/>
  <c r="Q511" i="8"/>
  <c r="O510" i="8"/>
  <c r="P510" i="8"/>
  <c r="Q510" i="8"/>
  <c r="O509" i="8"/>
  <c r="Q509" i="8"/>
  <c r="O508" i="8"/>
  <c r="Q508" i="8"/>
  <c r="O507" i="8"/>
  <c r="P507" i="8"/>
  <c r="Q507" i="8"/>
  <c r="P506" i="8"/>
  <c r="Q506" i="8"/>
  <c r="O506" i="8"/>
  <c r="P505" i="8"/>
  <c r="Q505" i="8"/>
  <c r="O505" i="8"/>
  <c r="O504" i="8"/>
  <c r="P504" i="8"/>
  <c r="Q504" i="8"/>
  <c r="O503" i="8"/>
  <c r="P503" i="8"/>
  <c r="Q503" i="8"/>
  <c r="O502" i="8"/>
  <c r="P502" i="8"/>
  <c r="Q502" i="8"/>
  <c r="O501" i="8"/>
  <c r="P501" i="8"/>
  <c r="Q501" i="8"/>
  <c r="O500" i="8"/>
  <c r="P500" i="8"/>
  <c r="Q500" i="8"/>
  <c r="O499" i="8"/>
  <c r="P499" i="8"/>
  <c r="Q499" i="8"/>
  <c r="O498" i="8"/>
  <c r="P498" i="8"/>
  <c r="Q498" i="8"/>
  <c r="O497" i="8"/>
  <c r="P497" i="8"/>
  <c r="Q497" i="8"/>
  <c r="O496" i="8"/>
  <c r="P496" i="8"/>
  <c r="Q496" i="8"/>
  <c r="O495" i="8"/>
  <c r="P495" i="8"/>
  <c r="Q495" i="8"/>
  <c r="O494" i="8"/>
  <c r="P494" i="8"/>
  <c r="Q494" i="8"/>
  <c r="O493" i="8"/>
  <c r="P493" i="8"/>
  <c r="Q493" i="8"/>
  <c r="O492" i="8"/>
  <c r="P492" i="8"/>
  <c r="Q492" i="8"/>
  <c r="O491" i="8"/>
  <c r="P491" i="8"/>
  <c r="Q491" i="8"/>
  <c r="O490" i="8"/>
  <c r="P490" i="8"/>
  <c r="Q490" i="8"/>
  <c r="O489" i="8"/>
  <c r="P489" i="8"/>
  <c r="Q489" i="8"/>
  <c r="O488" i="8"/>
  <c r="Q488" i="8"/>
  <c r="O487" i="8"/>
  <c r="P487" i="8"/>
  <c r="Q487" i="8"/>
  <c r="O486" i="8"/>
  <c r="P486" i="8"/>
  <c r="Q486" i="8"/>
  <c r="O485" i="8"/>
  <c r="P485" i="8"/>
  <c r="Q485" i="8"/>
  <c r="O484" i="8"/>
  <c r="P484" i="8"/>
  <c r="Q484" i="8"/>
  <c r="O483" i="8"/>
  <c r="P483" i="8"/>
  <c r="Q483" i="8"/>
  <c r="P482" i="8"/>
  <c r="Q482" i="8"/>
  <c r="O482" i="8"/>
  <c r="O481" i="8"/>
  <c r="Q481" i="8"/>
  <c r="O480" i="8"/>
  <c r="P480" i="8"/>
  <c r="Q480" i="8"/>
  <c r="O479" i="8"/>
  <c r="Q479" i="8"/>
  <c r="O478" i="8"/>
  <c r="P478" i="8"/>
  <c r="Q478" i="8"/>
  <c r="O477" i="8"/>
  <c r="P477" i="8"/>
  <c r="Q477" i="8"/>
  <c r="O476" i="8"/>
  <c r="P476" i="8"/>
  <c r="Q476" i="8"/>
  <c r="P475" i="8"/>
  <c r="Q475" i="8"/>
  <c r="O475" i="8"/>
  <c r="P474" i="8"/>
  <c r="Q474" i="8"/>
  <c r="O474" i="8"/>
  <c r="P473" i="8"/>
  <c r="Q473" i="8"/>
  <c r="O473" i="8"/>
  <c r="P472" i="8"/>
  <c r="Q472" i="8"/>
  <c r="O472" i="8"/>
  <c r="O471" i="8"/>
  <c r="P471" i="8"/>
  <c r="Q471" i="8"/>
  <c r="O470" i="8"/>
  <c r="P470" i="8"/>
  <c r="Q470" i="8"/>
  <c r="P469" i="8"/>
  <c r="Q469" i="8"/>
  <c r="O469" i="8"/>
  <c r="O468" i="8"/>
  <c r="P468" i="8"/>
  <c r="Q468" i="8"/>
  <c r="P467" i="8"/>
  <c r="Q467" i="8"/>
  <c r="O467" i="8"/>
  <c r="O466" i="8"/>
  <c r="Q466" i="8"/>
  <c r="O465" i="8"/>
  <c r="Q465" i="8"/>
  <c r="O464" i="8"/>
  <c r="Q464" i="8"/>
  <c r="O463" i="8"/>
  <c r="Q463" i="8"/>
  <c r="O462" i="8"/>
  <c r="Q462" i="8"/>
  <c r="O461" i="8"/>
  <c r="Q461" i="8"/>
  <c r="O460" i="8"/>
  <c r="P460" i="8"/>
  <c r="Q460" i="8"/>
  <c r="O459" i="8"/>
  <c r="P459" i="8"/>
  <c r="Q459" i="8"/>
  <c r="O458" i="8"/>
  <c r="P458" i="8"/>
  <c r="Q458" i="8"/>
  <c r="O457" i="8"/>
  <c r="P457" i="8"/>
  <c r="Q457" i="8"/>
  <c r="O456" i="8"/>
  <c r="Q456" i="8"/>
  <c r="O455" i="8"/>
  <c r="P455" i="8"/>
  <c r="Q455" i="8"/>
  <c r="O454" i="8"/>
  <c r="P454" i="8"/>
  <c r="Q454" i="8"/>
  <c r="O453" i="8"/>
  <c r="P453" i="8"/>
  <c r="Q453" i="8"/>
  <c r="O452" i="8"/>
  <c r="P452" i="8"/>
  <c r="Q452" i="8"/>
  <c r="O451" i="8"/>
  <c r="P451" i="8"/>
  <c r="Q451" i="8"/>
  <c r="O450" i="8"/>
  <c r="P450" i="8"/>
  <c r="Q450" i="8"/>
  <c r="O449" i="8"/>
  <c r="P449" i="8"/>
  <c r="Q449" i="8"/>
  <c r="P448" i="8"/>
  <c r="Q448" i="8"/>
  <c r="O447" i="8"/>
  <c r="P447" i="8"/>
  <c r="Q447" i="8"/>
  <c r="O446" i="8"/>
  <c r="P446" i="8"/>
  <c r="Q446" i="8"/>
  <c r="O445" i="8"/>
  <c r="P445" i="8"/>
  <c r="Q445" i="8"/>
  <c r="O444" i="8"/>
  <c r="P444" i="8"/>
  <c r="Q444" i="8"/>
  <c r="O443" i="8"/>
  <c r="P443" i="8"/>
  <c r="Q443" i="8"/>
  <c r="O442" i="8"/>
  <c r="Q442" i="8"/>
  <c r="O441" i="8"/>
  <c r="Q441" i="8"/>
  <c r="O440" i="8"/>
  <c r="P440" i="8"/>
  <c r="Q440" i="8"/>
  <c r="O439" i="8"/>
  <c r="P439" i="8"/>
  <c r="Q439" i="8"/>
  <c r="O438" i="8"/>
  <c r="P438" i="8"/>
  <c r="Q438" i="8"/>
  <c r="O437" i="8"/>
  <c r="P437" i="8"/>
  <c r="Q437" i="8"/>
  <c r="O436" i="8"/>
  <c r="P436" i="8"/>
  <c r="Q436" i="8"/>
  <c r="O435" i="8"/>
  <c r="P435" i="8"/>
  <c r="Q435" i="8"/>
  <c r="O434" i="8"/>
  <c r="P434" i="8"/>
  <c r="Q434" i="8"/>
  <c r="O433" i="8"/>
  <c r="P433" i="8"/>
  <c r="Q433" i="8"/>
  <c r="O432" i="8"/>
  <c r="Q432" i="8"/>
  <c r="O431" i="8"/>
  <c r="Q431" i="8"/>
  <c r="O430" i="8"/>
  <c r="P430" i="8"/>
  <c r="Q430" i="8"/>
  <c r="O429" i="8"/>
  <c r="P429" i="8"/>
  <c r="Q429" i="8"/>
  <c r="O428" i="8"/>
  <c r="P428" i="8"/>
  <c r="Q428" i="8"/>
  <c r="O427" i="8"/>
  <c r="P427" i="8"/>
  <c r="Q427" i="8"/>
  <c r="P426" i="8"/>
  <c r="Q426" i="8"/>
  <c r="O425" i="8"/>
  <c r="P425" i="8"/>
  <c r="Q425" i="8"/>
  <c r="O424" i="8"/>
  <c r="P424" i="8"/>
  <c r="Q424" i="8"/>
  <c r="O423" i="8"/>
  <c r="Q423" i="8"/>
  <c r="O422" i="8"/>
  <c r="P422" i="8"/>
  <c r="Q422" i="8"/>
  <c r="O421" i="8"/>
  <c r="P421" i="8"/>
  <c r="Q421" i="8"/>
  <c r="O420" i="8"/>
  <c r="P420" i="8"/>
  <c r="Q420" i="8"/>
  <c r="O419" i="8"/>
  <c r="P419" i="8"/>
  <c r="Q419" i="8"/>
  <c r="O418" i="8"/>
  <c r="P418" i="8"/>
  <c r="Q418" i="8"/>
  <c r="O417" i="8"/>
  <c r="P417" i="8"/>
  <c r="Q417" i="8"/>
  <c r="O416" i="8"/>
  <c r="Q416" i="8"/>
  <c r="O415" i="8"/>
  <c r="P415" i="8"/>
  <c r="Q415" i="8"/>
  <c r="O414" i="8"/>
  <c r="P414" i="8"/>
  <c r="Q414" i="8"/>
  <c r="O413" i="8"/>
  <c r="Q413" i="8"/>
  <c r="O412" i="8"/>
  <c r="P412" i="8"/>
  <c r="Q412" i="8"/>
  <c r="O411" i="8"/>
  <c r="P411" i="8"/>
  <c r="Q411" i="8"/>
  <c r="O410" i="8"/>
  <c r="P410" i="8"/>
  <c r="Q410" i="8"/>
  <c r="O409" i="8"/>
  <c r="P409" i="8"/>
  <c r="Q409" i="8"/>
  <c r="O408" i="8"/>
  <c r="P408" i="8"/>
  <c r="Q408" i="8"/>
  <c r="O407" i="8"/>
  <c r="P407" i="8"/>
  <c r="Q407" i="8"/>
  <c r="O406" i="8"/>
  <c r="P406" i="8"/>
  <c r="Q406" i="8"/>
  <c r="O405" i="8"/>
  <c r="P405" i="8"/>
  <c r="Q405" i="8"/>
  <c r="O404" i="8"/>
  <c r="P404" i="8"/>
  <c r="Q404" i="8"/>
  <c r="O403" i="8"/>
  <c r="P403" i="8"/>
  <c r="Q403" i="8"/>
  <c r="O402" i="8"/>
  <c r="P402" i="8"/>
  <c r="Q402" i="8"/>
  <c r="O401" i="8"/>
  <c r="P401" i="8"/>
  <c r="Q401" i="8"/>
  <c r="O400" i="8"/>
  <c r="P400" i="8"/>
  <c r="Q400" i="8"/>
  <c r="O399" i="8"/>
  <c r="P399" i="8"/>
  <c r="Q399" i="8"/>
  <c r="O398" i="8"/>
  <c r="P398" i="8"/>
  <c r="Q398" i="8"/>
  <c r="O397" i="8"/>
  <c r="Q397" i="8"/>
  <c r="O396" i="8"/>
  <c r="P396" i="8"/>
  <c r="Q396" i="8"/>
  <c r="O395" i="8"/>
  <c r="P395" i="8"/>
  <c r="Q395" i="8"/>
  <c r="O394" i="8"/>
  <c r="P394" i="8"/>
  <c r="Q394" i="8"/>
  <c r="O393" i="8"/>
  <c r="P393" i="8"/>
  <c r="Q393" i="8"/>
  <c r="O392" i="8"/>
  <c r="P392" i="8"/>
  <c r="Q392" i="8"/>
  <c r="O391" i="8"/>
  <c r="P391" i="8"/>
  <c r="Q391" i="8"/>
  <c r="O390" i="8"/>
  <c r="Q390" i="8"/>
  <c r="O389" i="8"/>
  <c r="P389" i="8"/>
  <c r="Q389" i="8"/>
  <c r="O388" i="8"/>
  <c r="P388" i="8"/>
  <c r="Q388" i="8"/>
  <c r="O387" i="8"/>
  <c r="Q387" i="8"/>
  <c r="O386" i="8"/>
  <c r="P386" i="8"/>
  <c r="Q386" i="8"/>
  <c r="O385" i="8"/>
  <c r="Q385" i="8"/>
  <c r="O384" i="8"/>
  <c r="P384" i="8"/>
  <c r="Q384" i="8"/>
  <c r="O383" i="8"/>
  <c r="P383" i="8"/>
  <c r="Q383" i="8"/>
  <c r="O382" i="8"/>
  <c r="P382" i="8"/>
  <c r="Q382" i="8"/>
  <c r="O381" i="8"/>
  <c r="P381" i="8"/>
  <c r="Q381" i="8"/>
  <c r="O380" i="8"/>
  <c r="P380" i="8"/>
  <c r="Q380" i="8"/>
  <c r="O379" i="8"/>
  <c r="P379" i="8"/>
  <c r="Q379" i="8"/>
  <c r="O378" i="8"/>
  <c r="P378" i="8"/>
  <c r="Q378" i="8"/>
  <c r="O377" i="8"/>
  <c r="P377" i="8"/>
  <c r="Q377" i="8"/>
  <c r="O376" i="8"/>
  <c r="P376" i="8"/>
  <c r="Q376" i="8"/>
  <c r="O375" i="8"/>
  <c r="P375" i="8"/>
  <c r="Q375" i="8"/>
  <c r="O374" i="8"/>
  <c r="P374" i="8"/>
  <c r="Q374" i="8"/>
  <c r="O373" i="8"/>
  <c r="Q373" i="8"/>
  <c r="O372" i="8"/>
  <c r="Q372" i="8"/>
  <c r="O371" i="8"/>
  <c r="P371" i="8"/>
  <c r="Q371" i="8"/>
  <c r="O370" i="8"/>
  <c r="P370" i="8"/>
  <c r="Q370" i="8"/>
  <c r="O369" i="8"/>
  <c r="P369" i="8"/>
  <c r="Q369" i="8"/>
  <c r="O368" i="8"/>
  <c r="P368" i="8"/>
  <c r="Q368" i="8"/>
  <c r="O367" i="8"/>
  <c r="P367" i="8"/>
  <c r="Q367" i="8"/>
  <c r="O366" i="8"/>
  <c r="O365" i="8"/>
  <c r="P365" i="8"/>
  <c r="Q365" i="8"/>
  <c r="O364" i="8"/>
  <c r="P364" i="8"/>
  <c r="Q364" i="8"/>
  <c r="O363" i="8"/>
  <c r="P363" i="8"/>
  <c r="Q363" i="8"/>
  <c r="O362" i="8"/>
  <c r="P362" i="8"/>
  <c r="Q362" i="8"/>
  <c r="O361" i="8"/>
  <c r="P361" i="8"/>
  <c r="Q361" i="8"/>
  <c r="O360" i="8"/>
  <c r="P360" i="8"/>
  <c r="Q360" i="8"/>
  <c r="O359" i="8"/>
  <c r="P359" i="8"/>
  <c r="Q359" i="8"/>
  <c r="O358" i="8"/>
  <c r="Q358" i="8"/>
  <c r="O357" i="8"/>
  <c r="P357" i="8"/>
  <c r="Q357" i="8"/>
  <c r="P356" i="8"/>
  <c r="Q356" i="8"/>
  <c r="O356" i="8"/>
  <c r="O355" i="8"/>
  <c r="P355" i="8"/>
  <c r="Q355" i="8"/>
  <c r="O354" i="8"/>
  <c r="P354" i="8"/>
  <c r="Q354" i="8"/>
  <c r="O353" i="8"/>
  <c r="P353" i="8"/>
  <c r="Q353" i="8"/>
  <c r="O352" i="8"/>
  <c r="P352" i="8"/>
  <c r="Q352" i="8"/>
  <c r="O351" i="8"/>
  <c r="P351" i="8"/>
  <c r="Q351" i="8"/>
  <c r="O350" i="8"/>
  <c r="P350" i="8"/>
  <c r="Q350" i="8"/>
  <c r="O349" i="8"/>
  <c r="P349" i="8"/>
  <c r="Q349" i="8"/>
  <c r="O348" i="8"/>
  <c r="P348" i="8"/>
  <c r="Q348" i="8"/>
  <c r="O347" i="8"/>
  <c r="P347" i="8"/>
  <c r="Q347" i="8"/>
  <c r="O346" i="8"/>
  <c r="P346" i="8"/>
  <c r="Q346" i="8"/>
  <c r="O345" i="8"/>
  <c r="P345" i="8"/>
  <c r="Q345" i="8"/>
  <c r="O344" i="8"/>
  <c r="P344" i="8"/>
  <c r="Q344" i="8"/>
  <c r="O343" i="8"/>
  <c r="P343" i="8"/>
  <c r="Q343" i="8"/>
  <c r="O342" i="8"/>
  <c r="P342" i="8"/>
  <c r="Q342" i="8"/>
  <c r="O341" i="8"/>
  <c r="P341" i="8"/>
  <c r="Q341" i="8"/>
  <c r="O340" i="8"/>
  <c r="P340" i="8"/>
  <c r="Q340" i="8"/>
  <c r="O339" i="8"/>
  <c r="P339" i="8"/>
  <c r="Q339" i="8"/>
  <c r="O338" i="8"/>
  <c r="P338" i="8"/>
  <c r="Q338" i="8"/>
  <c r="O337" i="8"/>
  <c r="P337" i="8"/>
  <c r="Q337" i="8"/>
  <c r="O336" i="8"/>
  <c r="P336" i="8"/>
  <c r="Q336" i="8"/>
  <c r="O335" i="8"/>
  <c r="P335" i="8"/>
  <c r="Q335" i="8"/>
  <c r="O334" i="8"/>
  <c r="P334" i="8"/>
  <c r="Q334" i="8"/>
  <c r="P333" i="8"/>
  <c r="Q333" i="8"/>
  <c r="O333" i="8"/>
  <c r="P332" i="8"/>
  <c r="Q332" i="8"/>
  <c r="O332" i="8"/>
  <c r="P331" i="8"/>
  <c r="Q331" i="8"/>
  <c r="O331" i="8"/>
  <c r="O330" i="8"/>
  <c r="P330" i="8"/>
  <c r="Q330" i="8"/>
  <c r="O329" i="8"/>
  <c r="P329" i="8"/>
  <c r="Q329" i="8"/>
  <c r="O328" i="8"/>
  <c r="P328" i="8"/>
  <c r="Q328" i="8"/>
  <c r="O327" i="8"/>
  <c r="P327" i="8"/>
  <c r="Q327" i="8"/>
  <c r="O326" i="8"/>
  <c r="P326" i="8"/>
  <c r="Q326" i="8"/>
  <c r="O325" i="8"/>
  <c r="P325" i="8"/>
  <c r="Q325" i="8"/>
  <c r="O324" i="8"/>
  <c r="P324" i="8"/>
  <c r="Q324" i="8"/>
  <c r="O323" i="8"/>
  <c r="Q323" i="8"/>
  <c r="O322" i="8"/>
  <c r="P322" i="8"/>
  <c r="Q322" i="8"/>
  <c r="O321" i="8"/>
  <c r="P321" i="8"/>
  <c r="Q321" i="8"/>
  <c r="O320" i="8"/>
  <c r="P320" i="8"/>
  <c r="Q320" i="8"/>
  <c r="O319" i="8"/>
  <c r="P319" i="8"/>
  <c r="Q319" i="8"/>
  <c r="P318" i="8"/>
  <c r="Q318" i="8"/>
  <c r="O318" i="8"/>
  <c r="P317" i="8"/>
  <c r="Q317" i="8"/>
  <c r="O317" i="8"/>
  <c r="O316" i="8"/>
  <c r="P316" i="8"/>
  <c r="Q316" i="8"/>
  <c r="O315" i="8"/>
  <c r="P315" i="8"/>
  <c r="Q315" i="8"/>
  <c r="O314" i="8"/>
  <c r="P314" i="8"/>
  <c r="Q314" i="8"/>
  <c r="O313" i="8"/>
  <c r="P313" i="8"/>
  <c r="Q313" i="8"/>
  <c r="P312" i="8"/>
  <c r="Q312" i="8"/>
  <c r="O312" i="8"/>
  <c r="O311" i="8"/>
  <c r="P311" i="8"/>
  <c r="Q311" i="8"/>
  <c r="O310" i="8"/>
  <c r="P310" i="8"/>
  <c r="Q310" i="8"/>
  <c r="O309" i="8"/>
  <c r="Q309" i="8"/>
  <c r="O308" i="8"/>
  <c r="Q308" i="8"/>
  <c r="O307" i="8"/>
  <c r="P307" i="8"/>
  <c r="Q307" i="8"/>
  <c r="O306" i="8"/>
  <c r="Q306" i="8"/>
  <c r="O305" i="8"/>
  <c r="P305" i="8"/>
  <c r="Q305" i="8"/>
  <c r="P304" i="8"/>
  <c r="Q304" i="8"/>
  <c r="O304" i="8"/>
  <c r="O303" i="8"/>
  <c r="P303" i="8"/>
  <c r="Q303" i="8"/>
  <c r="P302" i="8"/>
  <c r="Q302" i="8"/>
  <c r="O302" i="8"/>
  <c r="O301" i="8"/>
  <c r="P301" i="8"/>
  <c r="Q301" i="8"/>
  <c r="O300" i="8"/>
  <c r="P300" i="8"/>
  <c r="Q300" i="8"/>
  <c r="O299" i="8"/>
  <c r="P299" i="8"/>
  <c r="Q299" i="8"/>
  <c r="O298" i="8"/>
  <c r="P298" i="8"/>
  <c r="Q298" i="8"/>
  <c r="O297" i="8"/>
  <c r="P297" i="8"/>
  <c r="Q297" i="8"/>
  <c r="O296" i="8"/>
  <c r="P296" i="8"/>
  <c r="Q296" i="8"/>
  <c r="O295" i="8"/>
  <c r="P295" i="8"/>
  <c r="Q295" i="8"/>
  <c r="O294" i="8"/>
  <c r="P294" i="8"/>
  <c r="Q294" i="8"/>
  <c r="P293" i="8"/>
  <c r="Q293" i="8"/>
  <c r="O293" i="8"/>
  <c r="O292" i="8"/>
  <c r="P292" i="8"/>
  <c r="Q292" i="8"/>
  <c r="O291" i="8"/>
  <c r="Q291" i="8"/>
  <c r="P290" i="8"/>
  <c r="Q290" i="8"/>
  <c r="O290" i="8"/>
  <c r="O289" i="8"/>
  <c r="P289" i="8"/>
  <c r="Q289" i="8"/>
  <c r="O288" i="8"/>
  <c r="P288" i="8"/>
  <c r="Q288" i="8"/>
  <c r="O287" i="8"/>
  <c r="P287" i="8"/>
  <c r="Q287" i="8"/>
  <c r="O286" i="8"/>
  <c r="P286" i="8"/>
  <c r="Q286" i="8"/>
  <c r="P285" i="8"/>
  <c r="Q285" i="8"/>
  <c r="O285" i="8"/>
  <c r="P284" i="8"/>
  <c r="Q284" i="8"/>
  <c r="O284" i="8"/>
  <c r="P283" i="8"/>
  <c r="Q283" i="8"/>
  <c r="O283" i="8"/>
  <c r="O282" i="8"/>
  <c r="Q282" i="8"/>
  <c r="O281" i="8"/>
  <c r="P281" i="8"/>
  <c r="Q281" i="8"/>
  <c r="O280" i="8"/>
  <c r="P280" i="8"/>
  <c r="Q280" i="8"/>
  <c r="O279" i="8"/>
  <c r="P279" i="8"/>
  <c r="Q279" i="8"/>
  <c r="O278" i="8"/>
  <c r="Q278" i="8"/>
  <c r="O277" i="8"/>
  <c r="Q277" i="8"/>
  <c r="O276" i="8"/>
  <c r="P276" i="8"/>
  <c r="Q276" i="8"/>
  <c r="O275" i="8"/>
  <c r="P275" i="8"/>
  <c r="Q275" i="8"/>
  <c r="O274" i="8"/>
  <c r="P274" i="8"/>
  <c r="Q274" i="8"/>
  <c r="O273" i="8"/>
  <c r="P273" i="8"/>
  <c r="Q273" i="8"/>
  <c r="O272" i="8"/>
  <c r="P272" i="8"/>
  <c r="Q272" i="8"/>
  <c r="O271" i="8"/>
  <c r="P271" i="8"/>
  <c r="Q271" i="8"/>
  <c r="O270" i="8"/>
  <c r="P270" i="8"/>
  <c r="Q270" i="8"/>
  <c r="O269" i="8"/>
  <c r="P269" i="8"/>
  <c r="Q269" i="8"/>
  <c r="O268" i="8"/>
  <c r="P268" i="8"/>
  <c r="Q268" i="8"/>
  <c r="O267" i="8"/>
  <c r="P267" i="8"/>
  <c r="Q267" i="8"/>
  <c r="O266" i="8"/>
  <c r="P266" i="8"/>
  <c r="Q266" i="8"/>
  <c r="O265" i="8"/>
  <c r="Q265" i="8"/>
  <c r="O264" i="8"/>
  <c r="Q264" i="8"/>
  <c r="O263" i="8"/>
  <c r="Q263" i="8"/>
  <c r="O262" i="8"/>
  <c r="P262" i="8"/>
  <c r="Q262" i="8"/>
  <c r="O261" i="8"/>
  <c r="P261" i="8"/>
  <c r="Q261" i="8"/>
  <c r="O260" i="8"/>
  <c r="P260" i="8"/>
  <c r="Q260" i="8"/>
  <c r="O259" i="8"/>
  <c r="P259" i="8"/>
  <c r="Q259" i="8"/>
  <c r="O258" i="8"/>
  <c r="P258" i="8"/>
  <c r="Q258" i="8"/>
  <c r="O257" i="8"/>
  <c r="P257" i="8"/>
  <c r="Q257" i="8"/>
  <c r="O256" i="8"/>
  <c r="P256" i="8"/>
  <c r="Q256" i="8"/>
  <c r="O255" i="8"/>
  <c r="P255" i="8"/>
  <c r="Q255" i="8"/>
  <c r="O254" i="8"/>
  <c r="P254" i="8"/>
  <c r="Q254" i="8"/>
  <c r="O253" i="8"/>
  <c r="P253" i="8"/>
  <c r="Q253" i="8"/>
  <c r="O252" i="8"/>
  <c r="P252" i="8"/>
  <c r="Q252" i="8"/>
  <c r="O251" i="8"/>
  <c r="P251" i="8"/>
  <c r="Q251" i="8"/>
  <c r="O250" i="8"/>
  <c r="P250" i="8"/>
  <c r="Q250" i="8"/>
  <c r="O249" i="8"/>
  <c r="Q249" i="8"/>
  <c r="O248" i="8"/>
  <c r="P248" i="8"/>
  <c r="Q248" i="8"/>
  <c r="O247" i="8"/>
  <c r="P247" i="8"/>
  <c r="Q247" i="8"/>
  <c r="O246" i="8"/>
  <c r="P246" i="8"/>
  <c r="Q246" i="8"/>
  <c r="O245" i="8"/>
  <c r="P245" i="8"/>
  <c r="Q245" i="8"/>
  <c r="O244" i="8"/>
  <c r="P244" i="8"/>
  <c r="Q244" i="8"/>
  <c r="O243" i="8"/>
  <c r="P243" i="8"/>
  <c r="Q243" i="8"/>
  <c r="O242" i="8"/>
  <c r="Q242" i="8"/>
  <c r="O241" i="8"/>
  <c r="Q241" i="8"/>
  <c r="O240" i="8"/>
  <c r="P240" i="8"/>
  <c r="Q240" i="8"/>
  <c r="I239" i="8"/>
  <c r="O239" i="8"/>
  <c r="Q239" i="8"/>
  <c r="O238" i="8"/>
  <c r="P238" i="8"/>
  <c r="Q238" i="8"/>
  <c r="O237" i="8"/>
  <c r="P237" i="8"/>
  <c r="Q237" i="8"/>
  <c r="O236" i="8"/>
  <c r="P236" i="8"/>
  <c r="Q236" i="8"/>
  <c r="O235" i="8"/>
  <c r="P235" i="8"/>
  <c r="Q235" i="8"/>
  <c r="O234" i="8"/>
  <c r="Q234" i="8"/>
  <c r="O233" i="8"/>
  <c r="P233" i="8"/>
  <c r="Q233" i="8"/>
  <c r="O232" i="8"/>
  <c r="P232" i="8"/>
  <c r="Q232" i="8"/>
  <c r="O231" i="8"/>
  <c r="P231" i="8"/>
  <c r="Q231" i="8"/>
  <c r="O230" i="8"/>
  <c r="P230" i="8"/>
  <c r="Q230" i="8"/>
  <c r="O229" i="8"/>
  <c r="P229" i="8"/>
  <c r="Q229" i="8"/>
  <c r="O228" i="8"/>
  <c r="P228" i="8"/>
  <c r="Q228" i="8"/>
  <c r="O227" i="8"/>
  <c r="P227" i="8"/>
  <c r="Q227" i="8"/>
  <c r="O226" i="8"/>
  <c r="Q226" i="8"/>
  <c r="O225" i="8"/>
  <c r="P225" i="8"/>
  <c r="Q225" i="8"/>
  <c r="O224" i="8"/>
  <c r="Q224" i="8"/>
  <c r="O223" i="8"/>
  <c r="P223" i="8"/>
  <c r="Q223" i="8"/>
  <c r="O222" i="8"/>
  <c r="Q222" i="8"/>
  <c r="O221" i="8"/>
  <c r="P221" i="8"/>
  <c r="Q221" i="8"/>
  <c r="O220" i="8"/>
  <c r="P220" i="8"/>
  <c r="Q220" i="8"/>
  <c r="O219" i="8"/>
  <c r="Q219" i="8"/>
  <c r="O218" i="8"/>
  <c r="P218" i="8"/>
  <c r="Q218" i="8"/>
  <c r="O217" i="8"/>
  <c r="P217" i="8"/>
  <c r="Q217" i="8"/>
  <c r="O216" i="8"/>
  <c r="P216" i="8"/>
  <c r="Q216" i="8"/>
  <c r="O215" i="8"/>
  <c r="P215" i="8"/>
  <c r="Q215" i="8"/>
  <c r="O214" i="8"/>
  <c r="P214" i="8"/>
  <c r="Q214" i="8"/>
  <c r="O213" i="8"/>
  <c r="P213" i="8"/>
  <c r="Q213" i="8"/>
  <c r="O212" i="8"/>
  <c r="P212" i="8"/>
  <c r="Q212" i="8"/>
  <c r="O211" i="8"/>
  <c r="P211" i="8"/>
  <c r="Q211" i="8"/>
  <c r="O210" i="8"/>
  <c r="P210" i="8"/>
  <c r="Q210" i="8"/>
  <c r="O209" i="8"/>
  <c r="P209" i="8"/>
  <c r="Q209" i="8"/>
  <c r="O208" i="8"/>
  <c r="P208" i="8"/>
  <c r="Q208" i="8"/>
  <c r="O207" i="8"/>
  <c r="P207" i="8"/>
  <c r="Q207" i="8"/>
  <c r="O206" i="8"/>
  <c r="Q206" i="8"/>
  <c r="I205" i="8"/>
  <c r="O205" i="8"/>
  <c r="Q205" i="8"/>
  <c r="O204" i="8"/>
  <c r="P204" i="8"/>
  <c r="Q204" i="8"/>
  <c r="O203" i="8"/>
  <c r="P203" i="8"/>
  <c r="Q203" i="8"/>
  <c r="O202" i="8"/>
  <c r="P202" i="8"/>
  <c r="Q202" i="8"/>
  <c r="O201" i="8"/>
  <c r="P201" i="8"/>
  <c r="Q201" i="8"/>
  <c r="O200" i="8"/>
  <c r="Q200" i="8"/>
  <c r="O199" i="8"/>
  <c r="Q199" i="8"/>
  <c r="O198" i="8"/>
  <c r="P198" i="8"/>
  <c r="Q198" i="8"/>
  <c r="O197" i="8"/>
  <c r="P197" i="8"/>
  <c r="Q197" i="8"/>
  <c r="O196" i="8"/>
  <c r="P196" i="8"/>
  <c r="Q196" i="8"/>
  <c r="O195" i="8"/>
  <c r="P195" i="8"/>
  <c r="Q195" i="8"/>
  <c r="O194" i="8"/>
  <c r="P194" i="8"/>
  <c r="Q194" i="8"/>
  <c r="O193" i="8"/>
  <c r="P193" i="8"/>
  <c r="Q193" i="8"/>
  <c r="O192" i="8"/>
  <c r="P192" i="8"/>
  <c r="Q192" i="8"/>
  <c r="O191" i="8"/>
  <c r="P191" i="8"/>
  <c r="Q191" i="8"/>
  <c r="O190" i="8"/>
  <c r="Q190" i="8"/>
  <c r="O189" i="8"/>
  <c r="P189" i="8"/>
  <c r="Q189" i="8"/>
  <c r="O188" i="8"/>
  <c r="P188" i="8"/>
  <c r="Q188" i="8"/>
  <c r="O187" i="8"/>
  <c r="P187" i="8"/>
  <c r="Q187" i="8"/>
  <c r="O186" i="8"/>
  <c r="Q186" i="8"/>
  <c r="O185" i="8"/>
  <c r="Q185" i="8"/>
  <c r="P184" i="8"/>
  <c r="Q184" i="8"/>
  <c r="O184" i="8"/>
  <c r="O183" i="8"/>
  <c r="Q183" i="8"/>
  <c r="O182" i="8"/>
  <c r="Q182" i="8"/>
  <c r="O181" i="8"/>
  <c r="Q181" i="8"/>
  <c r="O180" i="8"/>
  <c r="Q180" i="8"/>
  <c r="O179" i="8"/>
  <c r="Q179" i="8"/>
  <c r="O178" i="8"/>
  <c r="Q178" i="8"/>
  <c r="O177" i="8"/>
  <c r="Q177" i="8"/>
  <c r="O176" i="8"/>
  <c r="Q176" i="8"/>
  <c r="O175" i="8"/>
  <c r="Q175" i="8"/>
  <c r="O174" i="8"/>
  <c r="Q174" i="8"/>
  <c r="O173" i="8"/>
  <c r="Q173" i="8"/>
  <c r="O172" i="8"/>
  <c r="P172" i="8"/>
  <c r="Q172" i="8"/>
  <c r="O171" i="8"/>
  <c r="Q171" i="8"/>
  <c r="O170" i="8"/>
  <c r="Q170" i="8"/>
  <c r="P169" i="8"/>
  <c r="Q169" i="8"/>
  <c r="O169" i="8"/>
  <c r="O168" i="8"/>
  <c r="Q168" i="8"/>
  <c r="O167" i="8"/>
  <c r="Q167" i="8"/>
  <c r="O166" i="8"/>
  <c r="P166" i="8"/>
  <c r="Q166" i="8"/>
  <c r="O165" i="8"/>
  <c r="P165" i="8"/>
  <c r="Q165" i="8"/>
  <c r="O164" i="8"/>
  <c r="Q164" i="8"/>
  <c r="O163" i="8"/>
  <c r="Q163" i="8"/>
  <c r="Q162" i="8"/>
  <c r="O161" i="8"/>
  <c r="P161" i="8"/>
  <c r="Q161" i="8"/>
  <c r="O160" i="8"/>
  <c r="Q160" i="8"/>
  <c r="O159" i="8"/>
  <c r="Q159" i="8"/>
  <c r="O158" i="8"/>
  <c r="P158" i="8"/>
  <c r="Q158" i="8"/>
  <c r="P157" i="8"/>
  <c r="Q157" i="8"/>
  <c r="O157" i="8"/>
  <c r="O156" i="8"/>
  <c r="Q156" i="8"/>
  <c r="O155" i="8"/>
  <c r="P155" i="8"/>
  <c r="Q155" i="8"/>
  <c r="O154" i="8"/>
  <c r="Q154" i="8"/>
  <c r="O153" i="8"/>
  <c r="Q153" i="8"/>
  <c r="O152" i="8"/>
  <c r="Q152" i="8"/>
  <c r="O151" i="8"/>
  <c r="Q151" i="8"/>
  <c r="O150" i="8"/>
  <c r="Q150" i="8"/>
  <c r="I149" i="8"/>
  <c r="O149" i="8"/>
  <c r="Q149" i="8"/>
  <c r="O148" i="8"/>
  <c r="P148" i="8"/>
  <c r="Q148" i="8"/>
  <c r="O147" i="8"/>
  <c r="P147" i="8"/>
  <c r="Q147" i="8"/>
  <c r="O146" i="8"/>
  <c r="P146" i="8"/>
  <c r="Q146" i="8"/>
  <c r="O145" i="8"/>
  <c r="Q145" i="8"/>
  <c r="O144" i="8"/>
  <c r="P144" i="8"/>
  <c r="Q144" i="8"/>
  <c r="O143" i="8"/>
  <c r="Q143" i="8"/>
  <c r="O142" i="8"/>
  <c r="P142" i="8"/>
  <c r="Q142" i="8"/>
  <c r="O141" i="8"/>
  <c r="P141" i="8"/>
  <c r="Q141" i="8"/>
  <c r="O140" i="8"/>
  <c r="Q140" i="8"/>
  <c r="I139" i="8"/>
  <c r="O139" i="8"/>
  <c r="Q139" i="8"/>
  <c r="O138" i="8"/>
  <c r="Q138" i="8"/>
  <c r="O137" i="8"/>
  <c r="Q137" i="8"/>
  <c r="O136" i="8"/>
  <c r="P136" i="8"/>
  <c r="Q136" i="8"/>
  <c r="O135" i="8"/>
  <c r="Q135" i="8"/>
  <c r="O134" i="8"/>
  <c r="P134" i="8"/>
  <c r="Q134" i="8"/>
  <c r="O133" i="8"/>
  <c r="P133" i="8"/>
  <c r="Q133" i="8"/>
  <c r="O132" i="8"/>
  <c r="P132" i="8"/>
  <c r="Q132" i="8"/>
  <c r="O131" i="8"/>
  <c r="P131" i="8"/>
  <c r="Q131" i="8"/>
  <c r="O130" i="8"/>
  <c r="Q130" i="8"/>
  <c r="O129" i="8"/>
  <c r="Q129" i="8"/>
  <c r="O128" i="8"/>
  <c r="Q128" i="8"/>
  <c r="P127" i="8"/>
  <c r="Q127" i="8"/>
  <c r="O127" i="8"/>
  <c r="O126" i="8"/>
  <c r="Q126" i="8"/>
  <c r="I125" i="8"/>
  <c r="O125" i="8"/>
  <c r="Q125" i="8"/>
  <c r="O124" i="8"/>
  <c r="Q124" i="8"/>
  <c r="O123" i="8"/>
  <c r="Q123" i="8"/>
  <c r="O122" i="8"/>
  <c r="Q122" i="8"/>
  <c r="O121" i="8"/>
  <c r="Q121" i="8"/>
  <c r="O120" i="8"/>
  <c r="Q120" i="8"/>
  <c r="O119" i="8"/>
  <c r="P119" i="8"/>
  <c r="Q119" i="8"/>
  <c r="O118" i="8"/>
  <c r="Q118" i="8"/>
  <c r="O117" i="8"/>
  <c r="P117" i="8"/>
  <c r="Q117" i="8"/>
  <c r="O116" i="8"/>
  <c r="Q116" i="8"/>
  <c r="O115" i="8"/>
  <c r="Q115" i="8"/>
  <c r="O114" i="8"/>
  <c r="P114" i="8"/>
  <c r="Q114" i="8"/>
  <c r="O113" i="8"/>
  <c r="P113" i="8"/>
  <c r="Q113" i="8"/>
  <c r="O112" i="8"/>
  <c r="Q112" i="8"/>
  <c r="O111" i="8"/>
  <c r="P111" i="8"/>
  <c r="Q111" i="8"/>
  <c r="O110" i="8"/>
  <c r="P110" i="8"/>
  <c r="Q110" i="8"/>
  <c r="O109" i="8"/>
  <c r="P109" i="8"/>
  <c r="Q109" i="8"/>
  <c r="O108" i="8"/>
  <c r="P108" i="8"/>
  <c r="Q108" i="8"/>
  <c r="O107" i="8"/>
  <c r="P107" i="8"/>
  <c r="Q107" i="8"/>
  <c r="O106" i="8"/>
  <c r="P106" i="8"/>
  <c r="Q106" i="8"/>
  <c r="O105" i="8"/>
  <c r="P105" i="8"/>
  <c r="Q105" i="8"/>
  <c r="O104" i="8"/>
  <c r="P104" i="8"/>
  <c r="Q104" i="8"/>
  <c r="O103" i="8"/>
  <c r="P103" i="8"/>
  <c r="Q103" i="8"/>
  <c r="O102" i="8"/>
  <c r="P102" i="8"/>
  <c r="Q102" i="8"/>
  <c r="O101" i="8"/>
  <c r="Q101" i="8"/>
  <c r="O100" i="8"/>
  <c r="Q100" i="8"/>
  <c r="O99" i="8"/>
  <c r="Q99" i="8"/>
  <c r="O98" i="8"/>
  <c r="Q98" i="8"/>
  <c r="O97" i="8"/>
  <c r="Q97" i="8"/>
  <c r="O96" i="8"/>
  <c r="P96" i="8"/>
  <c r="Q96" i="8"/>
  <c r="O95" i="8"/>
  <c r="Q95" i="8"/>
  <c r="O94" i="8"/>
  <c r="Q94" i="8"/>
  <c r="P93" i="8"/>
  <c r="Q93" i="8"/>
  <c r="O93" i="8"/>
  <c r="O92" i="8"/>
  <c r="Q92" i="8"/>
  <c r="O91" i="8"/>
  <c r="P91" i="8"/>
  <c r="Q91" i="8"/>
  <c r="O90" i="8"/>
  <c r="Q90" i="8"/>
  <c r="P89" i="8"/>
  <c r="Q89" i="8"/>
  <c r="O89" i="8"/>
  <c r="O88" i="8"/>
  <c r="P88" i="8"/>
  <c r="Q88" i="8"/>
  <c r="O87" i="8"/>
  <c r="P87" i="8"/>
  <c r="Q87" i="8"/>
  <c r="O86" i="8"/>
  <c r="P86" i="8"/>
  <c r="Q86" i="8"/>
  <c r="O85" i="8"/>
  <c r="P85" i="8"/>
  <c r="Q85" i="8"/>
  <c r="O84" i="8"/>
  <c r="P84" i="8"/>
  <c r="Q84" i="8"/>
  <c r="O83" i="8"/>
  <c r="P83" i="8"/>
  <c r="Q83" i="8"/>
  <c r="O82" i="8"/>
  <c r="P82" i="8"/>
  <c r="Q82" i="8"/>
  <c r="O81" i="8"/>
  <c r="P81" i="8"/>
  <c r="Q81" i="8"/>
  <c r="O80" i="8"/>
  <c r="P80" i="8"/>
  <c r="Q80" i="8"/>
  <c r="O79" i="8"/>
  <c r="P79" i="8"/>
  <c r="Q79" i="8"/>
  <c r="O78" i="8"/>
  <c r="Q78" i="8"/>
  <c r="O77" i="8"/>
  <c r="P77" i="8"/>
  <c r="Q77" i="8"/>
  <c r="O76" i="8"/>
  <c r="P76" i="8"/>
  <c r="Q76" i="8"/>
  <c r="O75" i="8"/>
  <c r="P75" i="8"/>
  <c r="Q75" i="8"/>
  <c r="O74" i="8"/>
  <c r="P74" i="8"/>
  <c r="Q74" i="8"/>
  <c r="O73" i="8"/>
  <c r="P73" i="8"/>
  <c r="Q73" i="8"/>
  <c r="O72" i="8"/>
  <c r="P72" i="8"/>
  <c r="Q72" i="8"/>
  <c r="O71" i="8"/>
  <c r="P71" i="8"/>
  <c r="Q71" i="8"/>
  <c r="O70" i="8"/>
  <c r="P70" i="8"/>
  <c r="Q70" i="8"/>
  <c r="O69" i="8"/>
  <c r="P69" i="8"/>
  <c r="Q69" i="8"/>
  <c r="O68" i="8"/>
  <c r="P68" i="8"/>
  <c r="Q68" i="8"/>
  <c r="O67" i="8"/>
  <c r="P67" i="8"/>
  <c r="Q67" i="8"/>
  <c r="O66" i="8"/>
  <c r="P66" i="8"/>
  <c r="Q66" i="8"/>
  <c r="O65" i="8"/>
  <c r="P65" i="8"/>
  <c r="Q65" i="8"/>
  <c r="O64" i="8"/>
  <c r="Q64" i="8"/>
  <c r="O63" i="8"/>
  <c r="P63" i="8"/>
  <c r="Q63" i="8"/>
  <c r="O62" i="8"/>
  <c r="P62" i="8"/>
  <c r="Q62" i="8"/>
  <c r="O61" i="8"/>
  <c r="P61" i="8"/>
  <c r="Q61" i="8"/>
  <c r="O60" i="8"/>
  <c r="P60" i="8"/>
  <c r="Q60" i="8"/>
  <c r="O59" i="8"/>
  <c r="P59" i="8"/>
  <c r="Q59" i="8"/>
  <c r="O58" i="8"/>
  <c r="P58" i="8"/>
  <c r="Q58" i="8"/>
  <c r="O57" i="8"/>
  <c r="P57" i="8"/>
  <c r="Q57" i="8"/>
  <c r="O56" i="8"/>
  <c r="P56" i="8"/>
  <c r="Q56" i="8"/>
  <c r="O55" i="8"/>
  <c r="P55" i="8"/>
  <c r="Q55" i="8"/>
  <c r="O54" i="8"/>
  <c r="P54" i="8"/>
  <c r="Q54" i="8"/>
  <c r="O53" i="8"/>
  <c r="P53" i="8"/>
  <c r="Q53" i="8"/>
  <c r="O52" i="8"/>
  <c r="P52" i="8"/>
  <c r="Q52" i="8"/>
  <c r="O51" i="8"/>
  <c r="P51" i="8"/>
  <c r="Q51" i="8"/>
  <c r="O50" i="8"/>
  <c r="P50" i="8"/>
  <c r="Q50" i="8"/>
  <c r="O49" i="8"/>
  <c r="P49" i="8"/>
  <c r="Q49" i="8"/>
  <c r="O48" i="8"/>
  <c r="P48" i="8"/>
  <c r="Q48" i="8"/>
  <c r="O47" i="8"/>
  <c r="Q47" i="8"/>
  <c r="O46" i="8"/>
  <c r="Q46" i="8"/>
  <c r="O45" i="8"/>
  <c r="P45" i="8"/>
  <c r="Q45" i="8"/>
  <c r="O44" i="8"/>
  <c r="P44" i="8"/>
  <c r="Q44" i="8"/>
  <c r="O43" i="8"/>
  <c r="P43" i="8"/>
  <c r="Q43" i="8"/>
  <c r="O42" i="8"/>
  <c r="P42" i="8"/>
  <c r="Q42" i="8"/>
  <c r="O41" i="8"/>
  <c r="P41" i="8"/>
  <c r="Q41" i="8"/>
  <c r="O40" i="8"/>
  <c r="P40" i="8"/>
  <c r="Q40" i="8"/>
  <c r="O39" i="8"/>
  <c r="P39" i="8"/>
  <c r="Q39" i="8"/>
  <c r="O38" i="8"/>
  <c r="P38" i="8"/>
  <c r="Q38" i="8"/>
  <c r="O37" i="8"/>
  <c r="P37" i="8"/>
  <c r="Q37" i="8"/>
  <c r="O36" i="8"/>
  <c r="P36" i="8"/>
  <c r="Q36" i="8"/>
  <c r="O35" i="8"/>
  <c r="P35" i="8"/>
  <c r="Q35" i="8"/>
  <c r="P34" i="8"/>
  <c r="Q34" i="8"/>
  <c r="O34" i="8"/>
  <c r="O33" i="8"/>
  <c r="P33" i="8"/>
  <c r="Q33" i="8"/>
  <c r="O32" i="8"/>
  <c r="P32" i="8"/>
  <c r="Q32" i="8"/>
  <c r="O31" i="8"/>
  <c r="P31" i="8"/>
  <c r="Q31" i="8"/>
  <c r="O30" i="8"/>
  <c r="P30" i="8"/>
  <c r="Q30" i="8"/>
  <c r="O29" i="8"/>
  <c r="P29" i="8"/>
  <c r="Q29" i="8"/>
  <c r="O28" i="8"/>
  <c r="P28" i="8"/>
  <c r="Q28" i="8"/>
  <c r="O27" i="8"/>
  <c r="P27" i="8"/>
  <c r="Q27" i="8"/>
  <c r="O26" i="8"/>
  <c r="P26" i="8"/>
  <c r="Q26" i="8"/>
  <c r="O25" i="8"/>
  <c r="Q25" i="8"/>
  <c r="O24" i="8"/>
  <c r="Q24" i="8"/>
  <c r="O23" i="8"/>
  <c r="Q23" i="8"/>
  <c r="O22" i="8"/>
  <c r="Q22" i="8"/>
  <c r="O21" i="8"/>
  <c r="Q21" i="8"/>
  <c r="O20" i="8"/>
  <c r="P20" i="8"/>
  <c r="Q20" i="8"/>
  <c r="P19" i="8"/>
  <c r="Q19" i="8"/>
  <c r="O19" i="8"/>
  <c r="P18" i="8"/>
  <c r="Q18" i="8"/>
  <c r="O18" i="8"/>
  <c r="O17" i="8"/>
  <c r="P17" i="8"/>
  <c r="Q17" i="8"/>
  <c r="O16" i="8"/>
  <c r="P16" i="8"/>
  <c r="Q16" i="8"/>
  <c r="O15" i="8"/>
  <c r="P15" i="8"/>
  <c r="Q15" i="8"/>
  <c r="O14" i="8"/>
  <c r="P14" i="8"/>
  <c r="Q14" i="8"/>
  <c r="O13" i="8"/>
  <c r="Q13" i="8"/>
  <c r="O12" i="8"/>
  <c r="Q12" i="8"/>
  <c r="O11" i="8"/>
  <c r="P11" i="8"/>
  <c r="Q11" i="8"/>
  <c r="O10" i="8"/>
  <c r="P10" i="8"/>
  <c r="Q10" i="8"/>
  <c r="O9" i="8"/>
  <c r="P9" i="8"/>
  <c r="Q9" i="8"/>
  <c r="O8" i="8"/>
  <c r="P8" i="8"/>
  <c r="Q8" i="8"/>
  <c r="O7" i="8"/>
  <c r="P7" i="8"/>
  <c r="Q7" i="8"/>
  <c r="O6" i="8"/>
  <c r="P6" i="8"/>
  <c r="Q6" i="8"/>
  <c r="O5" i="8"/>
  <c r="P5" i="8"/>
  <c r="Q5" i="8"/>
  <c r="P4" i="8"/>
  <c r="Q4" i="8"/>
  <c r="O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Taillandier</author>
  </authors>
  <commentList>
    <comment ref="B20" authorId="0" shapeId="0" xr:uid="{E802489A-62A0-46EA-BDC1-36199530B268}">
      <text>
        <r>
          <rPr>
            <b/>
            <sz val="9"/>
            <color indexed="81"/>
            <rFont val="Tahoma"/>
            <family val="2"/>
          </rPr>
          <t>Taillandier:</t>
        </r>
        <r>
          <rPr>
            <sz val="9"/>
            <color indexed="81"/>
            <rFont val="Tahoma"/>
            <family val="2"/>
          </rPr>
          <t xml:space="preserve">
ENDAMAGED SAMPLE, counting not possible</t>
        </r>
      </text>
    </comment>
  </commentList>
</comments>
</file>

<file path=xl/sharedStrings.xml><?xml version="1.0" encoding="utf-8"?>
<sst xmlns="http://schemas.openxmlformats.org/spreadsheetml/2006/main" count="18144" uniqueCount="778">
  <si>
    <t>Observed area (mm2)</t>
  </si>
  <si>
    <t>Observed volume (l)</t>
  </si>
  <si>
    <t>Scyphosphaera apsteinii</t>
  </si>
  <si>
    <t>Gladiolithus flabellatus</t>
  </si>
  <si>
    <t>Helladosphaera cornifera</t>
  </si>
  <si>
    <t>Meringosphaera mediterranea</t>
  </si>
  <si>
    <t>Coinfidence Lower</t>
  </si>
  <si>
    <t>Coinfidence Upper</t>
  </si>
  <si>
    <t>Emiliania huxleyi</t>
  </si>
  <si>
    <t>Discosphaera tubifera</t>
  </si>
  <si>
    <t>Syracosphaera corolla</t>
  </si>
  <si>
    <t>Syracosphaera pulchra</t>
  </si>
  <si>
    <t>Syracosphaera anthos</t>
  </si>
  <si>
    <t>Syracosphaera prolongata</t>
  </si>
  <si>
    <t>Syracosphaera lamina</t>
  </si>
  <si>
    <t>Ceratolithus cristatus</t>
  </si>
  <si>
    <t>Sample ID</t>
  </si>
  <si>
    <t>P0_002_04 (1.5L)</t>
  </si>
  <si>
    <t>P0_002_06 (2L)</t>
  </si>
  <si>
    <t>P0_002_12 (1L)</t>
  </si>
  <si>
    <t>P0_007_05 (4L)</t>
  </si>
  <si>
    <t>P0_007_07 (4L)</t>
  </si>
  <si>
    <t>P0_007_11 (4L)</t>
  </si>
  <si>
    <t>P0_008_05 (4L)</t>
  </si>
  <si>
    <t>P0_008_07 (4L)</t>
  </si>
  <si>
    <t>P0_008_12 (4L)</t>
  </si>
  <si>
    <t>P0_009_05 (4L)</t>
  </si>
  <si>
    <t>P0_009_07 (4L)</t>
  </si>
  <si>
    <t>P0_009_12 (4L)</t>
  </si>
  <si>
    <t>P1_006_07 (4L)</t>
  </si>
  <si>
    <t>P1_006_11 (2.4L)</t>
  </si>
  <si>
    <t>P1_006_21 (4L)</t>
  </si>
  <si>
    <t>P1_013_06 (4L)</t>
  </si>
  <si>
    <t>P1_013_10 (4L)</t>
  </si>
  <si>
    <t>P1_013_21 (3L)</t>
  </si>
  <si>
    <t>P1_014_05 (4L)</t>
  </si>
  <si>
    <t>P1_014_11 (4L)</t>
  </si>
  <si>
    <t>P1_014_20 (4L)</t>
  </si>
  <si>
    <t>P1_018_06 (4L)</t>
  </si>
  <si>
    <t>P1_018_10 (4L)</t>
  </si>
  <si>
    <t>P1_018_21 (3L)</t>
  </si>
  <si>
    <t>P1_024_06 (4L)</t>
  </si>
  <si>
    <t>P1_024_09 (4L)</t>
  </si>
  <si>
    <t>P1_024_20 (4L)</t>
  </si>
  <si>
    <t>P1_026_07 (4L)</t>
  </si>
  <si>
    <t>P1_026_09 (4L)</t>
  </si>
  <si>
    <t>P1_026_11 (4L)</t>
  </si>
  <si>
    <t>P1_026_13 (2.5L)</t>
  </si>
  <si>
    <t>P1_026_16 (2.5L)</t>
  </si>
  <si>
    <t>P1_026_21 (3L)</t>
  </si>
  <si>
    <t>P1_029_06 (4L)</t>
  </si>
  <si>
    <t>P1_029_12 (4L)</t>
  </si>
  <si>
    <t>P1_029_24 (4L)</t>
  </si>
  <si>
    <t>Objective used</t>
  </si>
  <si>
    <t>Transept distance (mm)</t>
  </si>
  <si>
    <t>Fltered volume (l)</t>
  </si>
  <si>
    <t>Helicosphaera HOL confusus type</t>
  </si>
  <si>
    <t>Helicosphaera HOL catilliferus type</t>
  </si>
  <si>
    <t>Calcidiscus leptoporus subsp. quadriperforatus HOL</t>
  </si>
  <si>
    <t>Ascidian spicules</t>
  </si>
  <si>
    <t>Dinophytes</t>
  </si>
  <si>
    <t>Diatoms</t>
  </si>
  <si>
    <t>Silicoflagellates</t>
  </si>
  <si>
    <t>Chaetoceros ?vixvisibilis resting spores</t>
  </si>
  <si>
    <t>Syracosphaera anthos HOL</t>
  </si>
  <si>
    <t>Dictyocha fibula</t>
  </si>
  <si>
    <t>U. tenuis Liths</t>
  </si>
  <si>
    <t>Cylindrotheca closterium</t>
  </si>
  <si>
    <t>Gephyrocapsa oceanica or G. mullerae Lits</t>
  </si>
  <si>
    <t>Pontosphaera japonica HOL or Scyphosphaera apsteinii HOL</t>
  </si>
  <si>
    <t>NA</t>
  </si>
  <si>
    <t>Chaetoceros ?lauderi resting spores</t>
  </si>
  <si>
    <t>F. profunda Liths</t>
  </si>
  <si>
    <t>Reticulofenestra sessilis</t>
  </si>
  <si>
    <t>Gladiolithus flabellatus Liths</t>
  </si>
  <si>
    <t>Acantharia</t>
  </si>
  <si>
    <t>Syracosphaera bannocki</t>
  </si>
  <si>
    <t>Umbilicosphaera Lith</t>
  </si>
  <si>
    <t>?Cyclocargolithus luminis Liths</t>
  </si>
  <si>
    <t>Calciosolenia murrayi</t>
  </si>
  <si>
    <t>Calciosolenia brasiliensis</t>
  </si>
  <si>
    <t>Calcidiscus leptoporus Liths</t>
  </si>
  <si>
    <t>HOL (plane  type) Liths</t>
  </si>
  <si>
    <t>Syracosphaera ossa or S. molischii</t>
  </si>
  <si>
    <t>D. tubifera Liths</t>
  </si>
  <si>
    <t>Emiliania huxleyi Liths</t>
  </si>
  <si>
    <t>Syracosphaera pulchra Liths</t>
  </si>
  <si>
    <t>Rabdosphaera clavigera Liths</t>
  </si>
  <si>
    <t>Coccolithus pelagicus Liths</t>
  </si>
  <si>
    <t>Non calcifying nanoplanktonic flagellates</t>
  </si>
  <si>
    <t xml:space="preserve"> </t>
  </si>
  <si>
    <t>Gephyrocapsa oceanica or Gephyrocapsa mullerae</t>
  </si>
  <si>
    <t>Alisphaeraceae POL</t>
  </si>
  <si>
    <t>Calcidiscus leptoporus</t>
  </si>
  <si>
    <t>Sticholonche zanclea</t>
  </si>
  <si>
    <t>Picture  ID</t>
  </si>
  <si>
    <t>Sample</t>
  </si>
  <si>
    <t>Taxa</t>
  </si>
  <si>
    <t>P0_009_07</t>
  </si>
  <si>
    <t>Rhodomonas?</t>
  </si>
  <si>
    <t>Cone</t>
  </si>
  <si>
    <t>Prolate spheroid</t>
  </si>
  <si>
    <t>Algiosphaera robusta</t>
  </si>
  <si>
    <t>Rabdosphaera clavigera</t>
  </si>
  <si>
    <t>Helicosphaera Lith</t>
  </si>
  <si>
    <t>Syracosphaera arethusae HOL</t>
  </si>
  <si>
    <t>Dinoflagellate cyst</t>
  </si>
  <si>
    <t>Segments= 11um</t>
  </si>
  <si>
    <t>Scyphosphaera apsteinii Liths</t>
  </si>
  <si>
    <t>Unidentified cell</t>
  </si>
  <si>
    <t>P0_011_05 (A:4L)</t>
  </si>
  <si>
    <t>P0_011_05 (B:1.55L)</t>
  </si>
  <si>
    <t>Coronosphaera mediterranea</t>
  </si>
  <si>
    <t>46b</t>
  </si>
  <si>
    <t>Sphere</t>
  </si>
  <si>
    <t xml:space="preserve">P0_011_12 (A:4L) </t>
  </si>
  <si>
    <t>P0_011_12 (B:1.14L)</t>
  </si>
  <si>
    <t>P0_011_12 (B)</t>
  </si>
  <si>
    <t>Coronosphaera mediterranea HOL hellenica type</t>
  </si>
  <si>
    <t>a cilinder +2 long cones, the cilinder is only 27um</t>
  </si>
  <si>
    <t>Ventral view</t>
  </si>
  <si>
    <t>Coronosphaera mediterranea HOL wettsteinii type</t>
  </si>
  <si>
    <t>2 cones</t>
  </si>
  <si>
    <t>P0_011_05 (B)</t>
  </si>
  <si>
    <t>First measurement with extended liths</t>
  </si>
  <si>
    <t>No</t>
  </si>
  <si>
    <t>18um total diameter with xtended iths</t>
  </si>
  <si>
    <t>side view</t>
  </si>
  <si>
    <t>24.25um with apendixes</t>
  </si>
  <si>
    <t>P0_011_05 (A)</t>
  </si>
  <si>
    <t>Syracosphaera anthos Planoliths</t>
  </si>
  <si>
    <t>17.2 is with extended liths</t>
  </si>
  <si>
    <t>25b</t>
  </si>
  <si>
    <t>Dinoflagellates</t>
  </si>
  <si>
    <t>Other flagellates</t>
  </si>
  <si>
    <t>P0_011_07 (A:4L)</t>
  </si>
  <si>
    <t>P0_011_07 (B:1.95L)</t>
  </si>
  <si>
    <t>π/6*d^3</t>
  </si>
  <si>
    <t>π/6*d^2*l</t>
  </si>
  <si>
    <t>π/4*d^2*h</t>
  </si>
  <si>
    <t>l*w*h</t>
  </si>
  <si>
    <t>CHRYSOPHYTA (HETEROKONTOPHYTA)</t>
  </si>
  <si>
    <t>HAPTOPHYTA</t>
  </si>
  <si>
    <t>Height(h)µm</t>
  </si>
  <si>
    <t>Width(w)µm</t>
  </si>
  <si>
    <t>Division</t>
  </si>
  <si>
    <t>7.2 lenght of liths</t>
  </si>
  <si>
    <t>Empty</t>
  </si>
  <si>
    <t>Not empty</t>
  </si>
  <si>
    <t>Coccolithus pelagicus Lith</t>
  </si>
  <si>
    <t>17.5 x15 with extended liths</t>
  </si>
  <si>
    <t>P0_011_07 (A)</t>
  </si>
  <si>
    <t>Umbellosphaera tenuis</t>
  </si>
  <si>
    <t xml:space="preserve">P0_008_12 </t>
  </si>
  <si>
    <t>P0_008_13</t>
  </si>
  <si>
    <t>P0_008_12</t>
  </si>
  <si>
    <t>1 (150119)</t>
  </si>
  <si>
    <t>2 (150119)</t>
  </si>
  <si>
    <t>2 150119)</t>
  </si>
  <si>
    <t>3 (150119)</t>
  </si>
  <si>
    <t>3 150119)</t>
  </si>
  <si>
    <t>4 (150119)</t>
  </si>
  <si>
    <t>4 150119)</t>
  </si>
  <si>
    <t>5 (150119)</t>
  </si>
  <si>
    <t>5 150119)</t>
  </si>
  <si>
    <t>6 (150119)</t>
  </si>
  <si>
    <t>6 150119)</t>
  </si>
  <si>
    <t>7 (150119)</t>
  </si>
  <si>
    <t>7 150119)</t>
  </si>
  <si>
    <t>8 (150119)</t>
  </si>
  <si>
    <t>P0_008_11</t>
  </si>
  <si>
    <t>Syracosphaera pulchra HOL pirus type</t>
  </si>
  <si>
    <t>Syracosphaera pulchra HOL oblonga type</t>
  </si>
  <si>
    <t>P1_006_11</t>
  </si>
  <si>
    <t>Umbellosphaera tenuis Lith</t>
  </si>
  <si>
    <t>9.4 wide with extended liths</t>
  </si>
  <si>
    <t>P1_006_07</t>
  </si>
  <si>
    <t>total lenght = 120 um but narrower ends</t>
  </si>
  <si>
    <t>total lenght = 99.8 um but narrower ends</t>
  </si>
  <si>
    <t>total lenght = 100 um but narrower ends</t>
  </si>
  <si>
    <t>total lenght = 142 um but narrower ends</t>
  </si>
  <si>
    <t>Green cell</t>
  </si>
  <si>
    <t>total lenght = 119 um but narrower ends</t>
  </si>
  <si>
    <t>P1_006_21</t>
  </si>
  <si>
    <t>red</t>
  </si>
  <si>
    <t>Green</t>
  </si>
  <si>
    <t>P0_002_12</t>
  </si>
  <si>
    <t>Syracosphaera bannockii HOL</t>
  </si>
  <si>
    <t>1 (061218)</t>
  </si>
  <si>
    <t>2 (061218)</t>
  </si>
  <si>
    <t>3 (061218)</t>
  </si>
  <si>
    <t>5 (061218)</t>
  </si>
  <si>
    <t>6 (061218)</t>
  </si>
  <si>
    <t>7 (061218)</t>
  </si>
  <si>
    <t>8 (061218)</t>
  </si>
  <si>
    <t>P0_002_04</t>
  </si>
  <si>
    <t>Emiliania huxleyi (cells/l)</t>
  </si>
  <si>
    <t>Gephyrocapsa oceanica or Gephyrocapsa mullerae (cells/l)</t>
  </si>
  <si>
    <t>Calcidiscus leptoporus (cells/l)</t>
  </si>
  <si>
    <t>Umbellosphaera tenuis (cells/l)</t>
  </si>
  <si>
    <t>Rabdosphaera clavigera (cells/l)</t>
  </si>
  <si>
    <t>Discosphaera tubifera (cells/l)</t>
  </si>
  <si>
    <t>Coronosphaera mediterranea (cells/l)</t>
  </si>
  <si>
    <t>Calciosolenia brasiliensis (cells/l)</t>
  </si>
  <si>
    <t>Calciosolenia murrayi (cells/l)</t>
  </si>
  <si>
    <t>Algirosphaera robusta (cells/l)</t>
  </si>
  <si>
    <t>Scyphosphaera apsteinii (cells/l)</t>
  </si>
  <si>
    <t>Scyphosphaera porosa (cells/l)</t>
  </si>
  <si>
    <t>Syracosphaera pulchra (cells/l)</t>
  </si>
  <si>
    <t>Syracosphaera ossa or Syracosphaera molischii (cells/l)</t>
  </si>
  <si>
    <t>Syracosphaera anthos (cells/l)</t>
  </si>
  <si>
    <t>Syracosphaera bannocki (cells/l)</t>
  </si>
  <si>
    <t>Syracosphaera prolongata (cells/l)</t>
  </si>
  <si>
    <t>Syracosphaera lamina (cells/l)</t>
  </si>
  <si>
    <t>Syracosphaera corolla (cells/l)</t>
  </si>
  <si>
    <t>Syracosphaera reniformis (cells/l)</t>
  </si>
  <si>
    <t>Florisphaera profunda (cells/l)</t>
  </si>
  <si>
    <t>Gladiolithus flabellatus (cells/l)</t>
  </si>
  <si>
    <t>Reticulofenestra sessilis (cells/l)</t>
  </si>
  <si>
    <t>Alisphaeraceae POL (cells/l)</t>
  </si>
  <si>
    <t>Heterococcolithophores</t>
  </si>
  <si>
    <t>Holococcolithophores</t>
  </si>
  <si>
    <t>Helladosphaera cornifera (cells/l)</t>
  </si>
  <si>
    <t>Other cells</t>
  </si>
  <si>
    <t>Birefringent particles</t>
  </si>
  <si>
    <t>Coccolithophres taxonomy following: Frada et al. 2010 and www.mikrotax.org/Nannotax3/index.html</t>
  </si>
  <si>
    <t>9 (061218)</t>
  </si>
  <si>
    <t>10 (061218)</t>
  </si>
  <si>
    <t>11 (061218)</t>
  </si>
  <si>
    <t>12 (061218)</t>
  </si>
  <si>
    <t>Not emptty</t>
  </si>
  <si>
    <t>Centric Diatoms</t>
  </si>
  <si>
    <t>Cylinder</t>
  </si>
  <si>
    <t>Light halo</t>
  </si>
  <si>
    <t>2 (171218)</t>
  </si>
  <si>
    <t>3 (171218)</t>
  </si>
  <si>
    <t>4 (171218)</t>
  </si>
  <si>
    <t>5 (171218)</t>
  </si>
  <si>
    <t>7 (171218)</t>
  </si>
  <si>
    <t>8 (171218)</t>
  </si>
  <si>
    <t>11 (171218)</t>
  </si>
  <si>
    <t>12 (171218)</t>
  </si>
  <si>
    <t>14 (171218)</t>
  </si>
  <si>
    <t>15 (171218)</t>
  </si>
  <si>
    <t>17 (171218)</t>
  </si>
  <si>
    <t>18 (171218)</t>
  </si>
  <si>
    <t>19 (171218)</t>
  </si>
  <si>
    <t>21 (171218)</t>
  </si>
  <si>
    <t>22 (171218)</t>
  </si>
  <si>
    <t>Microscope ilumination type</t>
  </si>
  <si>
    <t>P1_013_06</t>
  </si>
  <si>
    <t>P0_007_05</t>
  </si>
  <si>
    <t>Florisphaera profunda</t>
  </si>
  <si>
    <t>2B</t>
  </si>
  <si>
    <t>13B</t>
  </si>
  <si>
    <t>25B</t>
  </si>
  <si>
    <t>31B</t>
  </si>
  <si>
    <t>Broken?</t>
  </si>
  <si>
    <t>Half Sphere</t>
  </si>
  <si>
    <t>With liths</t>
  </si>
  <si>
    <t>28B</t>
  </si>
  <si>
    <t>P1_013_21</t>
  </si>
  <si>
    <t>P1_013_10</t>
  </si>
  <si>
    <t>6B</t>
  </si>
  <si>
    <t>14B</t>
  </si>
  <si>
    <t>Second diameter is with liths extended</t>
  </si>
  <si>
    <t>P1_014_20</t>
  </si>
  <si>
    <t>27.5 is distal diameter with extensions</t>
  </si>
  <si>
    <t>Narrower end 5.9</t>
  </si>
  <si>
    <t>Pennales Diatoms</t>
  </si>
  <si>
    <t>23 is distal diameter with extensions</t>
  </si>
  <si>
    <t>4B</t>
  </si>
  <si>
    <t>11B</t>
  </si>
  <si>
    <t>44.3 with "spines"</t>
  </si>
  <si>
    <t>23B</t>
  </si>
  <si>
    <t>Lenght with extensios only</t>
  </si>
  <si>
    <t>Secon diameter with "spines"</t>
  </si>
  <si>
    <t>39B</t>
  </si>
  <si>
    <t>P1_014_11</t>
  </si>
  <si>
    <t>Unidentified diatom resting spore</t>
  </si>
  <si>
    <t>7.4 is cylinder lenght and 2.7 its diameter</t>
  </si>
  <si>
    <t>8B</t>
  </si>
  <si>
    <t>total lenght with conic ends= 107</t>
  </si>
  <si>
    <t>16B</t>
  </si>
  <si>
    <t>Maybe other scaled flagelate</t>
  </si>
  <si>
    <t>P1_014_05</t>
  </si>
  <si>
    <t>Orange/red/violet aggregates or particles</t>
  </si>
  <si>
    <t>Brown cell</t>
  </si>
  <si>
    <t>34B</t>
  </si>
  <si>
    <t>35B</t>
  </si>
  <si>
    <t>Light green</t>
  </si>
  <si>
    <t>37B</t>
  </si>
  <si>
    <t>P1_018_10</t>
  </si>
  <si>
    <t>2 cones of 27 lenght same diameter</t>
  </si>
  <si>
    <t>2 cones of 24 lenght same diameter</t>
  </si>
  <si>
    <t>P1_018_06</t>
  </si>
  <si>
    <t>7B</t>
  </si>
  <si>
    <t>14C</t>
  </si>
  <si>
    <t>26B</t>
  </si>
  <si>
    <t>43B</t>
  </si>
  <si>
    <t>P1_018_21</t>
  </si>
  <si>
    <t>Not clear if empty</t>
  </si>
  <si>
    <t>With out the extensions</t>
  </si>
  <si>
    <t>Brown gellatinous</t>
  </si>
  <si>
    <t>Prolate spheroid -10 percent</t>
  </si>
  <si>
    <t>Probably Acanthoica sp.</t>
  </si>
  <si>
    <t>3 cells for total lenght</t>
  </si>
  <si>
    <t>46C</t>
  </si>
  <si>
    <t>Total lenght with conic ends= 137</t>
  </si>
  <si>
    <t>2 Spheres</t>
  </si>
  <si>
    <t>Syracosphaera pulchra HOL pirus type + S. pulchra HET combination coccoSphere</t>
  </si>
  <si>
    <t>Cone + half Sphere</t>
  </si>
  <si>
    <t>Half cylinder + half Sphere</t>
  </si>
  <si>
    <t>Cylinder + half Sphere</t>
  </si>
  <si>
    <t>Half Prolate spheroid</t>
  </si>
  <si>
    <t>Prolate spheroid+ cylinder</t>
  </si>
  <si>
    <t>total lenght = 74</t>
  </si>
  <si>
    <t>second diameter with liths extended</t>
  </si>
  <si>
    <t>All distant units in micrometers</t>
  </si>
  <si>
    <t>Length(l)µm</t>
  </si>
  <si>
    <t>Diameter1 (sphere, cone, cylinder) (d) µm</t>
  </si>
  <si>
    <t>Sphere + Cone</t>
  </si>
  <si>
    <t>Sphere -20 percent</t>
  </si>
  <si>
    <t>Ends not measured</t>
  </si>
  <si>
    <t>Geometrical Shape</t>
  </si>
  <si>
    <t>Notes</t>
  </si>
  <si>
    <t>Formula</t>
  </si>
  <si>
    <t>Diameter2 (for spheres with appendices and cells visible within coccospheres) (d) µm</t>
  </si>
  <si>
    <t>Single cell, Empty</t>
  </si>
  <si>
    <t>P1_024_06</t>
  </si>
  <si>
    <t>P1_024_09</t>
  </si>
  <si>
    <t>2C</t>
  </si>
  <si>
    <t>total lenght with conic ends= 103 um</t>
  </si>
  <si>
    <t>Ceratolithus cristatus CER cristatus type (cells/l)</t>
  </si>
  <si>
    <t>Total lenght with conic ends= 90 um</t>
  </si>
  <si>
    <t>Total lenght with conic ends= 82 um</t>
  </si>
  <si>
    <t>Total lenght with conic ends= 69 um</t>
  </si>
  <si>
    <t>Total lenght with conic ends= 98 um</t>
  </si>
  <si>
    <t>Total lenght with conic ends= 98.3 um</t>
  </si>
  <si>
    <t>Total lenght with conic ends= 83 um</t>
  </si>
  <si>
    <t>Total lenght with conic ends= 138 um</t>
  </si>
  <si>
    <t>Total lenght with conic ends= 116 um</t>
  </si>
  <si>
    <t>Total lenght with conic ends= 98.7 um</t>
  </si>
  <si>
    <t>Total lenght with conic ends= 102 um</t>
  </si>
  <si>
    <t>Total lenght with conic ends= 85 um</t>
  </si>
  <si>
    <t>Total lenght with conic ends= 79 um</t>
  </si>
  <si>
    <t>Total lenght with conic ends= 109 um</t>
  </si>
  <si>
    <t>Total lenght with conic ends= 104 um</t>
  </si>
  <si>
    <t>Total lenght with conic ends= 80 um</t>
  </si>
  <si>
    <t>Total lenght with conic ends= 171 um</t>
  </si>
  <si>
    <t>41B</t>
  </si>
  <si>
    <t>Prolate spheroid + sphere</t>
  </si>
  <si>
    <t>Take second diameter for sphere</t>
  </si>
  <si>
    <t>Total lenght with conic ends= 113 um</t>
  </si>
  <si>
    <t>P1_024_20</t>
  </si>
  <si>
    <t>Very approximative</t>
  </si>
  <si>
    <t>3B</t>
  </si>
  <si>
    <t>Other Syracosphaera Liths</t>
  </si>
  <si>
    <t>Ascidian spicule</t>
  </si>
  <si>
    <t>Longest axe</t>
  </si>
  <si>
    <t>P1_026_07</t>
  </si>
  <si>
    <t>Dinoflagellate cyst?</t>
  </si>
  <si>
    <t>24B</t>
  </si>
  <si>
    <t>P1_026_09</t>
  </si>
  <si>
    <t>Empty?</t>
  </si>
  <si>
    <t>P1_026_11</t>
  </si>
  <si>
    <t>42B</t>
  </si>
  <si>
    <t>Sphere -10 percent</t>
  </si>
  <si>
    <t>45B</t>
  </si>
  <si>
    <t>P1_026_13</t>
  </si>
  <si>
    <t>Combination coccosphere</t>
  </si>
  <si>
    <t>Total lenght with conic ends= 100 um</t>
  </si>
  <si>
    <t>Black</t>
  </si>
  <si>
    <t>32C</t>
  </si>
  <si>
    <t>P1_026_16</t>
  </si>
  <si>
    <t>Total lenght = 49 um</t>
  </si>
  <si>
    <t>Second diameter with liths extended</t>
  </si>
  <si>
    <t>Unidentified brown cell</t>
  </si>
  <si>
    <t>Choanoflagellate?</t>
  </si>
  <si>
    <t>Umbilicosphaera sp. indet. (cells/l)</t>
  </si>
  <si>
    <t>Palusphaera sp. indet. (cells/l)</t>
  </si>
  <si>
    <t>Acanthoica sp. indet. (cells/l)</t>
  </si>
  <si>
    <t>Michaelsarsia sp. indet. (cells/l)</t>
  </si>
  <si>
    <t>Ophiaster sp. indet. (cells/l)</t>
  </si>
  <si>
    <t>Alisphaera sp. indet. (cells/l)</t>
  </si>
  <si>
    <t>Pontosphaera sp. indet. (cells/l)</t>
  </si>
  <si>
    <t>Poricalyptra sp. indet. or Zygosphaera sp. indet. (cells/l)</t>
  </si>
  <si>
    <t>Corisphaera sp. indet. (cells/l)</t>
  </si>
  <si>
    <t>Antosphaera sp. indet. (cells/l)</t>
  </si>
  <si>
    <t>Sphaerocalyptra sp. indet.</t>
  </si>
  <si>
    <t>Cladopyxis sp. indet.</t>
  </si>
  <si>
    <t>Prorocentrum sp. indet.</t>
  </si>
  <si>
    <t>Bacteriastrum sp. indet.</t>
  </si>
  <si>
    <t>Calciosolenia sp. indet. Liths</t>
  </si>
  <si>
    <t>Helicosphaera sp. indet. Liths</t>
  </si>
  <si>
    <t>Pontosphaera sp. indet. Liths</t>
  </si>
  <si>
    <t>Braudosphaera sp. indet. Lits</t>
  </si>
  <si>
    <t>Dinoflagellate indet.</t>
  </si>
  <si>
    <t>Heterocapsa sp. indet.</t>
  </si>
  <si>
    <t>Protoperidinium sp. indet.</t>
  </si>
  <si>
    <t>Calcidiscus leptoporus subsp. Quadriperforatus HOL Liths</t>
  </si>
  <si>
    <t>Calciopappus caudatus (cells/l)</t>
  </si>
  <si>
    <t xml:space="preserve">Minidiscus sp. indet. or Indet. diatom resting spore </t>
  </si>
  <si>
    <t>Minidiscus sp. indet. or Indet. diatom resting spore</t>
  </si>
  <si>
    <t>Non xPOL</t>
  </si>
  <si>
    <t xml:space="preserve">Non xPOL </t>
  </si>
  <si>
    <t>xPOL</t>
  </si>
  <si>
    <t>Calculated Carbon_pg/c per cell</t>
  </si>
  <si>
    <t>Syracosphaera bannocki HOL (cells/l)</t>
  </si>
  <si>
    <t>Syracosphaera arethusae HOL (cells/l)</t>
  </si>
  <si>
    <t>Syracosphaera pulchra HOL oblonga type (cells/l)</t>
  </si>
  <si>
    <t>Syracosphaera pulchra HOL pirus type (cells/l)</t>
  </si>
  <si>
    <t>Syracosphaera anthos HOL (cells/l)</t>
  </si>
  <si>
    <t>Helicosphaera HOL catilliferus type (cells/l)</t>
  </si>
  <si>
    <t>Helicosphaera HOL confusus type (cells/l)</t>
  </si>
  <si>
    <t>Pontosphaera japonica HOL or Scyphosphaera apsteinii HOL (cells/l)</t>
  </si>
  <si>
    <t>Calcidiscus leptoporus subsp. quadriperforatus HOL (cells/l)</t>
  </si>
  <si>
    <t>Coronosphaera mediterranea HOL wettsteinii type (cells/l)</t>
  </si>
  <si>
    <t>Coronosphaera mediterranea HOL hellenica type (cells/l)</t>
  </si>
  <si>
    <t>Sphaerocalyptra sp. indet. (cells/l)</t>
  </si>
  <si>
    <t>Calyptolithina sp. indet. (cells/l)</t>
  </si>
  <si>
    <t>Dinoflagellate cyst (cells/l)</t>
  </si>
  <si>
    <t>Dinoflagellate indet. (cells/l)</t>
  </si>
  <si>
    <t>Cladopyxis sp. indet. (cells/l)</t>
  </si>
  <si>
    <t>Prorocentrum sp. indet. (cells/l)</t>
  </si>
  <si>
    <t>Protoperidinium sp. indet. (cells/l)</t>
  </si>
  <si>
    <t>Diatom (centric) indet. (cells/l)</t>
  </si>
  <si>
    <t>Minidiscus sp. indet. or  diatom resting spore indet. (cells/l)</t>
  </si>
  <si>
    <t>Odontella sp. indet. (cells/l)</t>
  </si>
  <si>
    <t>Chaetoceros sp. Indet. (cells/l)</t>
  </si>
  <si>
    <t>Chaetoceros ?vixvisibilis resting spores (cells/l)</t>
  </si>
  <si>
    <t>Chaetoceros ?lauderi resting spores (cells/l)</t>
  </si>
  <si>
    <t>Bacteriastrum sp. indet. (cells/l)</t>
  </si>
  <si>
    <t>Diatom (Pennales) indet. (cells/l)</t>
  </si>
  <si>
    <t>Fragilariopsis sp. indet. (cells/l)</t>
  </si>
  <si>
    <t>Nitzschia bicapitata (cells/l)</t>
  </si>
  <si>
    <t xml:space="preserve"> Empty diatoms (shels/l)</t>
  </si>
  <si>
    <t>Dictyocha fibula (Not empty) (cells/l)</t>
  </si>
  <si>
    <t>Sticholonche zanclea (cells/l)</t>
  </si>
  <si>
    <t>Acantharia (cells/l)</t>
  </si>
  <si>
    <t>Meringosphaera mediterranea (cells/l)</t>
  </si>
  <si>
    <t>P0_002_06</t>
  </si>
  <si>
    <t>OTHERS</t>
  </si>
  <si>
    <t>1 (071218)</t>
  </si>
  <si>
    <t>2 (071218)</t>
  </si>
  <si>
    <t>3 (071218)</t>
  </si>
  <si>
    <t>4 (071218)</t>
  </si>
  <si>
    <t>5 (071218)</t>
  </si>
  <si>
    <t>But OM visible in prolate spheroid shape of 6.4*5.6</t>
  </si>
  <si>
    <t>But OM visible in prolate spheroid shape of 6.4*5.3</t>
  </si>
  <si>
    <t>6 (071218)</t>
  </si>
  <si>
    <t>7 (071218)</t>
  </si>
  <si>
    <t>8 (071218)</t>
  </si>
  <si>
    <t>9 (071218)</t>
  </si>
  <si>
    <t>10 (071218)</t>
  </si>
  <si>
    <t>11 (071218)</t>
  </si>
  <si>
    <t>12 (101218)</t>
  </si>
  <si>
    <t>13 (101218)</t>
  </si>
  <si>
    <t>14 (101218)</t>
  </si>
  <si>
    <t>15 (101218)</t>
  </si>
  <si>
    <t>16 (101218)</t>
  </si>
  <si>
    <t>Without spines</t>
  </si>
  <si>
    <t>Total silicoflagellates (cells/l)</t>
  </si>
  <si>
    <t>Radiolarians</t>
  </si>
  <si>
    <t>18B</t>
  </si>
  <si>
    <t>Table 1.</t>
  </si>
  <si>
    <t>Magnification</t>
  </si>
  <si>
    <t>400X</t>
  </si>
  <si>
    <t>1000X</t>
  </si>
  <si>
    <t>Av. Counted Cells (Min., Max.)</t>
  </si>
  <si>
    <t>Av.Total Cell Abundance, cells/l (Min., Max.)</t>
  </si>
  <si>
    <t>(1.5E+04 - 1.5E+05)</t>
  </si>
  <si>
    <t xml:space="preserve">   (2.2 - 11.0)</t>
  </si>
  <si>
    <t xml:space="preserve">  (11.5 - 33.0)</t>
  </si>
  <si>
    <t>Only PERLE_1 samples</t>
  </si>
  <si>
    <t>Mostly PERLE_0 samples</t>
  </si>
  <si>
    <t>(1.5E+03 - 3.0E+02)</t>
  </si>
  <si>
    <t>(3.0E+02 - 1.0E+02)</t>
  </si>
  <si>
    <t>Detection limit*, cells/l</t>
  </si>
  <si>
    <t>Av. Volume analyzed, ml (Min., Max.)</t>
  </si>
  <si>
    <t>* It depends on the volume analyzed, here for minimum and maximum volumes (following Bollman et al. 2002)</t>
  </si>
  <si>
    <t>22B</t>
  </si>
  <si>
    <t>22 and 22B</t>
  </si>
  <si>
    <t>Holococcolithophore indet.</t>
  </si>
  <si>
    <t>Ophiaster sp. indet.</t>
  </si>
  <si>
    <t>P0_008_07</t>
  </si>
  <si>
    <t>P0_007_07_191218</t>
  </si>
  <si>
    <t>1 (40x)</t>
  </si>
  <si>
    <t>Poricalyptra sp. indet. or Zygosphaera sp. indet. (# of cells)</t>
  </si>
  <si>
    <t>Emiliania huxleyi (# of cells)</t>
  </si>
  <si>
    <t>Gephyrocapsa oceanica or Gephyrocapsa mullerae (# of cells)</t>
  </si>
  <si>
    <t>Reticulofenestra sessilis (# of cells)</t>
  </si>
  <si>
    <t>Calcidiscus leptoporus (# of cells)</t>
  </si>
  <si>
    <t>Umbilicosphaera sp. indet. (# of cells)</t>
  </si>
  <si>
    <t>Pontosphaera sp. indet. (# of cells)</t>
  </si>
  <si>
    <t>Scyphosphaera apsteinii (# of cells)</t>
  </si>
  <si>
    <t>Scyphosphaera porosa (# of cells)</t>
  </si>
  <si>
    <t>Calciosolenia brasiliensis (# of cells)</t>
  </si>
  <si>
    <t>Calciosolenia murrayi (# of cells)</t>
  </si>
  <si>
    <t>Rabdosphaera clavigera (# of cells)</t>
  </si>
  <si>
    <t>Palusphaera sp. indet. (# of cells)</t>
  </si>
  <si>
    <t>Discosphaera tubifera (# of cells)</t>
  </si>
  <si>
    <t>Acanthoica sp. indet. (# of cells)</t>
  </si>
  <si>
    <t>Algirosphaera robusta (# of cells)</t>
  </si>
  <si>
    <t>Michaelsarsia sp. indet. (# of cells)</t>
  </si>
  <si>
    <t>Ophiaster sp. indet. (# of cells)</t>
  </si>
  <si>
    <t>Calciopappus caudatus (# of cells)</t>
  </si>
  <si>
    <t>Coronosphaera mediterranea (# of cells)</t>
  </si>
  <si>
    <t>Syracosphaera pulchra (# of cells)</t>
  </si>
  <si>
    <t>Syracosphaera ossa or Syracosphaera molischii (# of cells)</t>
  </si>
  <si>
    <t>Syracosphaera anthos (# of cells)</t>
  </si>
  <si>
    <t>Syracosphaera bannocki (# of cells)</t>
  </si>
  <si>
    <t>Syracosphaera prolongata (# of cells)</t>
  </si>
  <si>
    <t>Syracosphaera lamina (# of cells)</t>
  </si>
  <si>
    <t>Syracosphaera corolla (# of cells)</t>
  </si>
  <si>
    <t>Syracosphaera reniformis (# of cells)</t>
  </si>
  <si>
    <t>Alisphaera sp. indet. (# of cells)</t>
  </si>
  <si>
    <t>Umbellosphaera tenuis (# of cells)</t>
  </si>
  <si>
    <t>Florisphaera profunda (# of cells)</t>
  </si>
  <si>
    <t>Gladiolithus flabellatus (# of cells)</t>
  </si>
  <si>
    <t>Ceratolithus cristatus CER cristatus type (# of cells)</t>
  </si>
  <si>
    <t>Alisphaeraceae POL (# of cells)</t>
  </si>
  <si>
    <t>Helladosphaera cornifera (# of cells)</t>
  </si>
  <si>
    <t>Corisphaera sp. indet. (# of cells)</t>
  </si>
  <si>
    <t>Antosphaera sp. indet. (# of cells)</t>
  </si>
  <si>
    <t>Alisphaera sp. indet.</t>
  </si>
  <si>
    <t>Syracosphaera pulchra HOL oblonga type. Liths</t>
  </si>
  <si>
    <t>3.8 in narrow end</t>
  </si>
  <si>
    <t>Prolate spheroid -20 percent</t>
  </si>
  <si>
    <t>π/6*d1^3+(π/6*d2^3)</t>
  </si>
  <si>
    <t>Truncated cone</t>
  </si>
  <si>
    <t>π/3*h*(d2+d2/2*d1/2+d1)</t>
  </si>
  <si>
    <t>2 Spheres + cone</t>
  </si>
  <si>
    <t>D2 is narrow end</t>
  </si>
  <si>
    <t>h is total for the two cones</t>
  </si>
  <si>
    <t>π/6*d1^3+(π/6*d2^3)+(π/12*d1^2*h)</t>
  </si>
  <si>
    <t>π/12*d1^2*h</t>
  </si>
  <si>
    <t>π/12*d1^2*(h+d1/2)</t>
  </si>
  <si>
    <t>π/6*d^3*0.8</t>
  </si>
  <si>
    <t>π/6*d^3*0.9</t>
  </si>
  <si>
    <t>11.8  with extended liths</t>
  </si>
  <si>
    <t>(π/6*d^2*l)*0.9</t>
  </si>
  <si>
    <t>(π/6*d^2*l)*0.8</t>
  </si>
  <si>
    <t>(π/6*d^2*l)*0.5</t>
  </si>
  <si>
    <t>π/6*d^3*0.5</t>
  </si>
  <si>
    <t>liths of 7.5um long</t>
  </si>
  <si>
    <t>(π/6*d^2*l)+(π/6*d^3)</t>
  </si>
  <si>
    <t>Sphereof 9.21 diam and flada de 3.2x7.8</t>
  </si>
  <si>
    <t>(π/6*d1^3)+(π/12*d2^2*h)</t>
  </si>
  <si>
    <t>Unidentified diatom (pennales)</t>
  </si>
  <si>
    <t>h (depth) was calculated as the mean from 12 cells where it was visible. Empty valve</t>
  </si>
  <si>
    <t>h (depth) was calculated as the mean from 12 cells where it was visible</t>
  </si>
  <si>
    <t>w was calculated form 17 cells where it was visible</t>
  </si>
  <si>
    <t>Empty valve. w was calculated form 17 cells where it was visible</t>
  </si>
  <si>
    <t>h was calculated as the mean of 10 cells where h was visible</t>
  </si>
  <si>
    <t>Empty. h was calculated as the mean of 10 cells where h was visible</t>
  </si>
  <si>
    <t>Identification to confirm</t>
  </si>
  <si>
    <t>DINOPHYTA (PYRROPHYTA)</t>
  </si>
  <si>
    <t>π/12*d^2*(h+d/2)*0.75</t>
  </si>
  <si>
    <t>(Cone + half sphere) - 25 percent</t>
  </si>
  <si>
    <t>π/12*d^2*(h+d/2)</t>
  </si>
  <si>
    <t>EUPODISCALES (BIDULPHIALES, CENTRALES)</t>
  </si>
  <si>
    <t>Oval cylinder</t>
  </si>
  <si>
    <t>Half Cylinder</t>
  </si>
  <si>
    <t>2.6 in one end, 5.0 in the other -side view</t>
  </si>
  <si>
    <t>(π/4*d^2*h)*0.5</t>
  </si>
  <si>
    <t>Cone+half Prolate spheroid</t>
  </si>
  <si>
    <t xml:space="preserve">  </t>
  </si>
  <si>
    <t>It can be a flattened ellipsoid, but third dimension (z) not measured</t>
  </si>
  <si>
    <t>π/4*d1*d2*h</t>
  </si>
  <si>
    <t>π/6*d^2*l+(π/4*d^2*h)</t>
  </si>
  <si>
    <t>π/4*d^2*h+(π/6*d1^3*0.5)</t>
  </si>
  <si>
    <t>π/4*d^2*h*0.5+(π/6*d^3)*0.5</t>
  </si>
  <si>
    <t>π/12*d^2*h+(π/6*d^2*l*0.5)</t>
  </si>
  <si>
    <t>Prolate spheroid of d =10.4; and 7.2 is length, cone of 11.7 h</t>
  </si>
  <si>
    <t>π/6*d^2*l*0.5</t>
  </si>
  <si>
    <t>bicapitate Nitzschia sp. indet.</t>
  </si>
  <si>
    <t>Parallelepiped</t>
  </si>
  <si>
    <t>Parallelepiped - 10 percent</t>
  </si>
  <si>
    <t>h was taken from size range data from http://nordicmicroalgae.org/taxon/Nitzschia</t>
  </si>
  <si>
    <t>l*w*h*0.9</t>
  </si>
  <si>
    <t>Half parallelepiped</t>
  </si>
  <si>
    <t>l*w*h*0.5</t>
  </si>
  <si>
    <t>Sphere -40 percent</t>
  </si>
  <si>
    <t>Prolate spheroid -40 percent</t>
  </si>
  <si>
    <t>π/6*d^2*l*0.6</t>
  </si>
  <si>
    <t>π/6*d^3*0.6</t>
  </si>
  <si>
    <t>Probably Umbilicosphaera sp.</t>
  </si>
  <si>
    <t>Small Gephyrocapsa sp. indet.</t>
  </si>
  <si>
    <t>Acanthoica sp. indet.</t>
  </si>
  <si>
    <t>Anthosphaera sp. indet.</t>
  </si>
  <si>
    <t>Calyptrolithina sp. indet.</t>
  </si>
  <si>
    <t>Poricalyptra sp. indet. or Zygosphaera sp. indet.</t>
  </si>
  <si>
    <t>Helicosphaera carteri or H. pavimentum</t>
  </si>
  <si>
    <t>h calculated as from B. hayalinum data in HELCOM, where d is approximately 60 percent of h</t>
  </si>
  <si>
    <t>BACILLARIALES (PENNALES)</t>
  </si>
  <si>
    <t>Chattonellales</t>
  </si>
  <si>
    <t>Sphaerocalyptra sp. indet. (# of cells)</t>
  </si>
  <si>
    <t>Coronosphaera mediterranea HOL hellenica type (# of cells)</t>
  </si>
  <si>
    <t>Coronosphaera mediterranea HOL wettsteinii type (# of cells)</t>
  </si>
  <si>
    <t>Calcidiscus leptoporus subsp. quadriperforatus HOL (# of cells)</t>
  </si>
  <si>
    <t>Pontosphaera japonica HOL or Scyphosphaera apsteinii HOL (# of cells)</t>
  </si>
  <si>
    <t>Helicosphaera HOL confusus type (# of cells)</t>
  </si>
  <si>
    <t>Helicosphaera HOL catilliferus type (# of cells)</t>
  </si>
  <si>
    <t>Syracosphaera anthos HOL (# of cells)</t>
  </si>
  <si>
    <t>Syracosphaera pulchra HOL pirus type (# of cells)</t>
  </si>
  <si>
    <t>Syracosphaera pulchra HOL oblonga type (# of cells)</t>
  </si>
  <si>
    <t>Syracosphaera arethusae HOL (# of cells)</t>
  </si>
  <si>
    <t>Syracosphaera bannocki HOL (# of cells)</t>
  </si>
  <si>
    <t>Calyptolithina sp. indet. (# of cells)</t>
  </si>
  <si>
    <t>Dinoflagellate indet. (# of cells)</t>
  </si>
  <si>
    <t>Cladopyxis sp. indet. (# of cells)</t>
  </si>
  <si>
    <t xml:space="preserve">Heterocapsa sp. indet. (# of cells) </t>
  </si>
  <si>
    <t>Prorocentrum sp. indet. (# of cells)</t>
  </si>
  <si>
    <t>Protoperidinium sp. indet. (# of cells)</t>
  </si>
  <si>
    <t>Fragilariaceae Genus indet. sp. indet.</t>
  </si>
  <si>
    <t>Chattonellaceae Genus indet. sp. indet.</t>
  </si>
  <si>
    <t>Chattonellaceae Genus indet. sp. indet (# of cells)</t>
  </si>
  <si>
    <t>Sticholonche zanclea (# of cells)</t>
  </si>
  <si>
    <t>Dictyocha fibula (Empty) (# of cells)</t>
  </si>
  <si>
    <t>Dictyocha fibula (Not empty) (# of cells)</t>
  </si>
  <si>
    <t>Acantharia (# of cells)</t>
  </si>
  <si>
    <t>RAPHIDOPHYCEAE</t>
  </si>
  <si>
    <t>Unidentified flagellate - large (&gt;10µm)</t>
  </si>
  <si>
    <t>Unidentified flagellate - medium (5-10µm)</t>
  </si>
  <si>
    <t>Unidentified flagellate - small (&lt;5 µm)</t>
  </si>
  <si>
    <t>Palusphaera sp. indet.</t>
  </si>
  <si>
    <t>Michaelsarsia sp. indet.</t>
  </si>
  <si>
    <t>Pontosphaera sp. indet.</t>
  </si>
  <si>
    <t>Fragilariopsis sp. indet.</t>
  </si>
  <si>
    <t>Chaetoceros sp. indet.</t>
  </si>
  <si>
    <t>Unidentified cell (# of cells)</t>
  </si>
  <si>
    <t>Syracosphaera sp. indet.</t>
  </si>
  <si>
    <t>Unidentified brown cell (# of cells)</t>
  </si>
  <si>
    <t>Unidentified green cells (~ 2 - 3 µm)</t>
  </si>
  <si>
    <t>Unidentified green cells (~ 2 - 3 µm) (# of cells)</t>
  </si>
  <si>
    <t>Umbilicosphaera sp. indet.</t>
  </si>
  <si>
    <t>RHIZARIA</t>
  </si>
  <si>
    <t>ACANTHARIA</t>
  </si>
  <si>
    <t>Unidentified radiolarian</t>
  </si>
  <si>
    <t>Rhizaria</t>
  </si>
  <si>
    <t>OCHROPHYTA</t>
  </si>
  <si>
    <t>Octactis speculum</t>
  </si>
  <si>
    <t>DICTYOCHOPHYCEAE</t>
  </si>
  <si>
    <t>XANTHOPHYCEAE</t>
  </si>
  <si>
    <t>Octactis speculum (Not empty) (# of cells)</t>
  </si>
  <si>
    <t>Octactis speculum (Empty) (# of cells)</t>
  </si>
  <si>
    <t>29 (1-3)</t>
  </si>
  <si>
    <t>8 cells</t>
  </si>
  <si>
    <t>5 cells</t>
  </si>
  <si>
    <t>38B</t>
  </si>
  <si>
    <t>9 cells</t>
  </si>
  <si>
    <t>48B</t>
  </si>
  <si>
    <t>Only central are, without external liths</t>
  </si>
  <si>
    <t>P1_029_06</t>
  </si>
  <si>
    <t>Brown</t>
  </si>
  <si>
    <t>Dyscoaster Liths</t>
  </si>
  <si>
    <t>Sphere + half sphere</t>
  </si>
  <si>
    <t>Unidentified radiolarian (# of cells)</t>
  </si>
  <si>
    <t>33B</t>
  </si>
  <si>
    <t>Calciopappus caudatus</t>
  </si>
  <si>
    <t>Achnanthes sp. indet.</t>
  </si>
  <si>
    <t>Not empty. h was calculated as the mean of 10 cells where h was visible</t>
  </si>
  <si>
    <t>π/6*d^3+π/6*d^3*0.5</t>
  </si>
  <si>
    <t>N.A.</t>
  </si>
  <si>
    <t>Large diameter correspond to extensions, not cell diameter. h calculated as from B. hayalinum data in HELCOM, where d is approximately 60 percent of h. Measured diameter is smaller than reported for species of the genus.</t>
  </si>
  <si>
    <t>h calculated as from B. hayalinum data in HELCOM, where d is approximately 60 percent of h. Measured diameter is smaller than reported for species of the genus.</t>
  </si>
  <si>
    <t>Pontosphaera spp. Lith</t>
  </si>
  <si>
    <t>Scyphosphaera apsteinii Lith</t>
  </si>
  <si>
    <t>Thoracosphaeraceae Genus indet. sp. indet.</t>
  </si>
  <si>
    <t>OTHERS (PICO-NANO PLANKTON LIMIT)</t>
  </si>
  <si>
    <t>Unidentified coccolithophore (holococcolithophore)</t>
  </si>
  <si>
    <t>h was taken from the HELCOM Biovolume file, from a cell of the genus with similar measurements (l = 10; w = 5).</t>
  </si>
  <si>
    <t>h was assumed to be 90 percent of w, as calculated from 82 measurements of pennate diatoms with parallelepiped shape available in the HELCOM Biovolume file 2018. (Estimation includes data from different genera)</t>
  </si>
  <si>
    <t xml:space="preserve">h assumed to be 40 percent of d1 (after relationship taken from the HELCOM Biovolume file 2018 for Thalassiosira species and small unidentified centric diatoms, n=84) </t>
  </si>
  <si>
    <t>Small Gephyrocapsa sp. indet. (# of cells)</t>
  </si>
  <si>
    <t>Helicosphaera carteri or H. pavimentum (# of cells)</t>
  </si>
  <si>
    <t>Syracosphaera sp. indet. (# of cells)</t>
  </si>
  <si>
    <t>Unidentified coccolithophore (?heterococcolithophore) (# of cells)</t>
  </si>
  <si>
    <t>Unidentified coccolithophore (?heterococcolithophore)</t>
  </si>
  <si>
    <t>Dinoflagellate cyst (# of cyst)</t>
  </si>
  <si>
    <t xml:space="preserve"> Thoracosphaeraceae Genus indet. sp. indet. (# of cells)</t>
  </si>
  <si>
    <t>Unidentified diatom (centric) [?Thalassiosira ]</t>
  </si>
  <si>
    <t>Total coccolithophores (cells/l)</t>
  </si>
  <si>
    <t>Total dinoflagellates (cells/l)</t>
  </si>
  <si>
    <t>Total Others (unidentified flagellates - cells) (cells/l)</t>
  </si>
  <si>
    <t>Total radiolarians (cells/l)</t>
  </si>
  <si>
    <t>TOTAL CELLS (# of cells)</t>
  </si>
  <si>
    <t>Total Others (unidentified flagellates - cells) (# of cells)</t>
  </si>
  <si>
    <t>Total radiolarians (# of cells)</t>
  </si>
  <si>
    <t>Total silicoflagellates (# of cells)</t>
  </si>
  <si>
    <t>Total diatomes (# of cells)</t>
  </si>
  <si>
    <t>Total dinoflagellates (# of cells)</t>
  </si>
  <si>
    <t>Total coccolithophores (# of cells)</t>
  </si>
  <si>
    <t>Total  Birefringent particles (w/o cells, w/o aggregates)</t>
  </si>
  <si>
    <t>Total  Birefringent particles (w/o cells, w/o aggregates) (particles/l)</t>
  </si>
  <si>
    <t>?Cyclocargolithus luminis Liths (particles/l)</t>
  </si>
  <si>
    <t>Dyscoaster Liths (particles/l)</t>
  </si>
  <si>
    <t>Syracosphaera anthos Planoliths (particles/l)</t>
  </si>
  <si>
    <t>Scyphosphaera apsteinii Liths (particles/l)</t>
  </si>
  <si>
    <t>D. tubifera Liths (particles/l)</t>
  </si>
  <si>
    <t>Other Syracosphaera Liths (particles/l)</t>
  </si>
  <si>
    <t>Braudosphaera sp. indet. Liths (particles/l)</t>
  </si>
  <si>
    <t>Umbilicosphaera Liths (particles/l)</t>
  </si>
  <si>
    <t>Gladiolithus flabellatus Liths (particles/l)</t>
  </si>
  <si>
    <t>F. profunda Liths (particles/l)</t>
  </si>
  <si>
    <t>Calcidiscus leptoporus subsp. Quadriperforatus HOL Liths (particles/l)</t>
  </si>
  <si>
    <t>HOL (plane  type) Liths (particles/l)</t>
  </si>
  <si>
    <t>Pontosphaera sp. indet. Liths (particles/l)</t>
  </si>
  <si>
    <t>Syracosphaera pulchra HOL oblonga type. Liths (particles/l)</t>
  </si>
  <si>
    <t>Gephyrocapsa oceanica or G. mullerae Liths (particles/l)</t>
  </si>
  <si>
    <t>Helicosphaera sp. indet. Liths (particles/l)</t>
  </si>
  <si>
    <t>Coccolithus pelagicus Liths (particles/l)</t>
  </si>
  <si>
    <t>U. tenuis Liths (particles/l)</t>
  </si>
  <si>
    <t>Calcidiscus leptoporus Liths (particles/l)</t>
  </si>
  <si>
    <t>Rabdosphaera clavigera Liths (particles/l)</t>
  </si>
  <si>
    <t>Syracosphaera pulchra Liths (particles/l)</t>
  </si>
  <si>
    <t>Calciosolenia sp. indet. Liths (particles/l)</t>
  </si>
  <si>
    <t>Emiliania huxleyi Liths (particles/l)</t>
  </si>
  <si>
    <t>Small birefringent particles  (&lt;2µm) (particles/l)</t>
  </si>
  <si>
    <t>Ascidian spicules (particles/l)</t>
  </si>
  <si>
    <t>Orange/red/violet aggregates or particles (particles/l)</t>
  </si>
  <si>
    <t>Small Gephyrocapsa sp. indet. (cells/l)</t>
  </si>
  <si>
    <t>Helicosphaera carteri or H. pavimentum (cells/l)</t>
  </si>
  <si>
    <t>Syracosphaera sp. indet. (cells/l)</t>
  </si>
  <si>
    <t>Unidentified coccolithophore (?heterococcolithophore) (cells/l)</t>
  </si>
  <si>
    <t>Holococcolithophore indet. (cells/l)</t>
  </si>
  <si>
    <t xml:space="preserve"> Thoracosphaeraceae Genus indet. sp. indet. (cells/l)</t>
  </si>
  <si>
    <t xml:space="preserve">Heterocapsa sp. indet. (cells/l) </t>
  </si>
  <si>
    <t>Octactis speculum (Empty) (cells/l)</t>
  </si>
  <si>
    <t>Octactis speculum (Not empty) (cells/l)</t>
  </si>
  <si>
    <t>Dictyocha fibula (Empty) (cells/l)</t>
  </si>
  <si>
    <t>Unidentified radiolarian (cells/l)</t>
  </si>
  <si>
    <t>Chattonellaceae Genus indet. sp. indet (cells/l)</t>
  </si>
  <si>
    <t>Unidentified brown cell (cells/l)</t>
  </si>
  <si>
    <t>Unidentified cell (cells/l)</t>
  </si>
  <si>
    <t>Unidentified green cells (~ 2 - 3 µm) (cells/l)</t>
  </si>
  <si>
    <t>TOTAL CELLS (cells/l)</t>
  </si>
  <si>
    <t>Aggregates and fecal pellets (10 -100 µm longest axe) (particles/l)</t>
  </si>
  <si>
    <t>Broken cell or algal colony (5 - 20 µm) (cells/l)</t>
  </si>
  <si>
    <t>Flagellate - large (&gt;10µm) (cells/l)</t>
  </si>
  <si>
    <t>Flagellates -medium (5-10 µm) (cells/l)</t>
  </si>
  <si>
    <t>Flagellate -small (&lt;5 µm) (cells/l)</t>
  </si>
  <si>
    <t xml:space="preserve">  (100 - 279)</t>
  </si>
  <si>
    <t xml:space="preserve">  (112 - 777)</t>
  </si>
  <si>
    <t>(3.4E+03 - 1.4E+04)</t>
  </si>
  <si>
    <t>Holococcolithophore indet. (# of cells)</t>
  </si>
  <si>
    <t>Meringosphaera mediterranea (# of cells)</t>
  </si>
  <si>
    <t>Fragilariaceae Genus indet. sp. indet. (cells/l)</t>
  </si>
  <si>
    <t>Calculated nanoparticles (plankton, aggregates and birefringent particles such as coccolithophore liths) abundance</t>
  </si>
  <si>
    <t>Total diatoms (cells/l)</t>
  </si>
  <si>
    <t>Diatom (centric) indet. (# of cells)</t>
  </si>
  <si>
    <t>Minidiscus sp. indet. or  diatom resting spore indet. (# of cells)</t>
  </si>
  <si>
    <t>Odontella sp. indet. (# of cells)</t>
  </si>
  <si>
    <t>Chaetoceros sp. Indet. (# of cells)</t>
  </si>
  <si>
    <t>Chaetoceros ?vixvisibilis resting spores (# of cells)</t>
  </si>
  <si>
    <t>Chaetoceros ?lauderi resting spores (# of cells)</t>
  </si>
  <si>
    <t>Bacteriastrum sp. indet. (# of cells)</t>
  </si>
  <si>
    <t>Diatom (Pennales) indet. (# of cells)</t>
  </si>
  <si>
    <t>Fragilariopsis sp. indet. (# of cells)</t>
  </si>
  <si>
    <t>Fragilariaceae Genus indet. sp. indet. (# of cells)</t>
  </si>
  <si>
    <t>Nitzschia bicapitata (# of cells)</t>
  </si>
  <si>
    <t>SUMMARY</t>
  </si>
  <si>
    <t>Calcaulated volume µm3 (for coccolithophores it corresponds to coccospheres)</t>
  </si>
  <si>
    <t>Coccolithophore cell_Calculated volume µm3</t>
  </si>
  <si>
    <t>N.A. (BIREFRINGENT)</t>
  </si>
  <si>
    <r>
      <t>S</t>
    </r>
    <r>
      <rPr>
        <sz val="10"/>
        <rFont val="Arial"/>
        <family val="2"/>
      </rPr>
      <t>phere</t>
    </r>
  </si>
  <si>
    <r>
      <t>E</t>
    </r>
    <r>
      <rPr>
        <sz val="10"/>
        <rFont val="Arial"/>
        <family val="2"/>
      </rPr>
      <t>miliania huxleyi</t>
    </r>
  </si>
  <si>
    <t>In red: Calculated after asumption of cell size being 30 percent of coccosphere (for unmeasured E. huxleyi) or 60 percent of the coccosphere (for all other coccolithophores.</t>
  </si>
  <si>
    <t>In black: Calculated from measured cell size in E. huxleyi</t>
  </si>
  <si>
    <t>Small birefringent particles  (&lt;2µm)</t>
  </si>
  <si>
    <t>Large birefringent particles  (2 - 10 µm)</t>
  </si>
  <si>
    <t>Aggregates and fecal pellets (10 -100 µm lenght)</t>
  </si>
  <si>
    <t>Broken cell or algal colony (5 - 20 µm) (# of cells)</t>
  </si>
  <si>
    <t>Flagellate - large (&gt;10µm) (# of cells)</t>
  </si>
  <si>
    <t>Flagellates -medium (5-10µm) (# of cells)</t>
  </si>
  <si>
    <t>Flagellate -small (&lt;5 µm) (# of cells)</t>
  </si>
  <si>
    <t>Large birefringent particles  (2 - 10 µm) (particles/l)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</si>
</sst>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E+00"/>
    <numFmt numFmtId="167" formatCode="0.000"/>
  </numFmts>
  <fonts count="18">
    <font>
      <sz val="10"/>
      <name val="Arial"/>
    </font>
    <font>
      <sz val="11"/>
      <color theme="1"/>
      <name val="Calibri"/>
      <family val="2"/>
      <scheme val="minor"/>
    </font>
    <font>
      <sz val="10"/>
      <name val="Arial"/>
    </font>
    <font>
      <sz val="9"/>
      <color theme="1"/>
      <name val="Arial"/>
      <family val="2"/>
      <charset val="186"/>
    </font>
    <font>
      <sz val="11"/>
      <color indexed="8"/>
      <name val="Calibri"/>
      <family val="2"/>
      <charset val="186"/>
    </font>
    <font>
      <sz val="10"/>
      <name val="Helvetica Neue"/>
    </font>
    <font>
      <u/>
      <sz val="10"/>
      <color theme="10"/>
      <name val="Arial"/>
    </font>
    <font>
      <u/>
      <sz val="10"/>
      <color theme="11"/>
      <name val="Arial"/>
    </font>
    <font>
      <sz val="8"/>
      <name val="Arial"/>
    </font>
    <font>
      <sz val="10"/>
      <color theme="1"/>
      <name val="Arial"/>
      <family val="2"/>
    </font>
    <font>
      <sz val="10"/>
      <name val="Arial"/>
      <family val="2"/>
    </font>
    <font>
      <sz val="9"/>
      <name val="Arial"/>
      <family val="2"/>
    </font>
    <font>
      <sz val="10"/>
      <color rgb="FFFF0000"/>
      <name val="Arial"/>
      <family val="2"/>
    </font>
    <font>
      <sz val="9"/>
      <color theme="1"/>
      <name val="Arial"/>
      <family val="2"/>
    </font>
    <font>
      <sz val="9"/>
      <color indexed="81"/>
      <name val="Tahoma"/>
      <family val="2"/>
    </font>
    <font>
      <b/>
      <sz val="9"/>
      <color indexed="81"/>
      <name val="Tahoma"/>
      <family val="2"/>
    </font>
    <font>
      <sz val="10"/>
      <color theme="5" tint="0.79998168889431442"/>
      <name val="Arial"/>
      <family val="2"/>
    </font>
    <font>
      <u/>
      <sz val="10"/>
      <name val="Arial"/>
      <family val="2"/>
    </font>
  </fonts>
  <fills count="13">
    <fill>
      <patternFill patternType="none"/>
    </fill>
    <fill>
      <patternFill patternType="gray125"/>
    </fill>
    <fill>
      <patternFill patternType="solid">
        <fgColor theme="0"/>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79998168889431442"/>
        <bgColor indexed="64"/>
      </patternFill>
    </fill>
  </fills>
  <borders count="25">
    <border>
      <left/>
      <right/>
      <top/>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bottom style="thin">
        <color auto="1"/>
      </bottom>
      <diagonal/>
    </border>
    <border>
      <left style="thin">
        <color auto="1"/>
      </left>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4">
    <xf numFmtId="0" fontId="0"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4" fillId="0" borderId="0"/>
    <xf numFmtId="0" fontId="2" fillId="0" borderId="0"/>
    <xf numFmtId="0" fontId="1" fillId="0" borderId="0"/>
    <xf numFmtId="0" fontId="2" fillId="0" borderId="0"/>
    <xf numFmtId="0" fontId="4" fillId="0" borderId="0"/>
    <xf numFmtId="0" fontId="4" fillId="0" borderId="0"/>
    <xf numFmtId="0" fontId="4" fillId="0" borderId="0"/>
    <xf numFmtId="0" fontId="2"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0" fillId="0" borderId="0"/>
  </cellStyleXfs>
  <cellXfs count="158">
    <xf numFmtId="0" fontId="0" fillId="0" borderId="0" xfId="0"/>
    <xf numFmtId="0" fontId="0" fillId="0" borderId="0" xfId="0" applyFill="1"/>
    <xf numFmtId="0" fontId="0" fillId="0" borderId="0" xfId="0" applyAlignment="1">
      <alignment wrapText="1"/>
    </xf>
    <xf numFmtId="1" fontId="0" fillId="0" borderId="0" xfId="0" applyNumberFormat="1"/>
    <xf numFmtId="0" fontId="0" fillId="0" borderId="0" xfId="0" applyBorder="1"/>
    <xf numFmtId="164" fontId="0" fillId="0" borderId="0" xfId="0" applyNumberFormat="1"/>
    <xf numFmtId="0" fontId="0" fillId="0" borderId="0" xfId="0" applyFill="1" applyAlignment="1">
      <alignment wrapText="1"/>
    </xf>
    <xf numFmtId="0" fontId="0" fillId="0" borderId="0" xfId="0" applyAlignment="1"/>
    <xf numFmtId="164" fontId="0" fillId="0" borderId="6" xfId="0" applyNumberFormat="1" applyBorder="1"/>
    <xf numFmtId="0" fontId="0" fillId="0" borderId="6" xfId="0" applyBorder="1"/>
    <xf numFmtId="166" fontId="0" fillId="0" borderId="6" xfId="0" applyNumberFormat="1" applyBorder="1"/>
    <xf numFmtId="0" fontId="0" fillId="0" borderId="9" xfId="0" applyBorder="1" applyAlignment="1">
      <alignment horizontal="center"/>
    </xf>
    <xf numFmtId="0" fontId="0" fillId="0" borderId="9" xfId="0" applyBorder="1"/>
    <xf numFmtId="0" fontId="0" fillId="0" borderId="6" xfId="0" applyFont="1" applyBorder="1" applyAlignment="1"/>
    <xf numFmtId="0" fontId="0" fillId="0" borderId="6" xfId="0" applyBorder="1" applyAlignment="1"/>
    <xf numFmtId="0" fontId="0" fillId="0" borderId="5" xfId="0" applyBorder="1"/>
    <xf numFmtId="0" fontId="0" fillId="0" borderId="1" xfId="0" applyBorder="1"/>
    <xf numFmtId="0" fontId="0" fillId="0" borderId="7" xfId="0" applyBorder="1" applyAlignment="1"/>
    <xf numFmtId="0" fontId="0" fillId="0" borderId="0" xfId="0" applyFill="1" applyAlignment="1"/>
    <xf numFmtId="0" fontId="10" fillId="0" borderId="0" xfId="0" applyFont="1" applyFill="1" applyAlignment="1"/>
    <xf numFmtId="0" fontId="10" fillId="0" borderId="0" xfId="0" applyFont="1" applyAlignment="1"/>
    <xf numFmtId="0" fontId="10" fillId="0" borderId="9" xfId="0" applyFont="1" applyBorder="1" applyAlignment="1">
      <alignment horizontal="center"/>
    </xf>
    <xf numFmtId="11" fontId="0" fillId="0" borderId="0" xfId="0" applyNumberFormat="1"/>
    <xf numFmtId="0" fontId="10" fillId="0" borderId="9" xfId="0" applyFont="1" applyBorder="1"/>
    <xf numFmtId="165" fontId="0" fillId="0" borderId="0" xfId="0" applyNumberFormat="1"/>
    <xf numFmtId="0" fontId="0" fillId="0" borderId="11" xfId="0" applyBorder="1"/>
    <xf numFmtId="1" fontId="0" fillId="0" borderId="0" xfId="0" applyNumberFormat="1" applyBorder="1"/>
    <xf numFmtId="0" fontId="0" fillId="0" borderId="12" xfId="0" applyBorder="1"/>
    <xf numFmtId="0" fontId="0" fillId="0" borderId="13" xfId="0" applyBorder="1"/>
    <xf numFmtId="0" fontId="0" fillId="0" borderId="14" xfId="0" applyBorder="1"/>
    <xf numFmtId="1" fontId="0" fillId="0" borderId="14" xfId="0" applyNumberFormat="1" applyBorder="1"/>
    <xf numFmtId="0" fontId="0" fillId="0" borderId="15" xfId="0" applyBorder="1"/>
    <xf numFmtId="0" fontId="0" fillId="0" borderId="2" xfId="0" applyBorder="1" applyAlignment="1">
      <alignment wrapText="1"/>
    </xf>
    <xf numFmtId="0" fontId="10" fillId="0" borderId="2" xfId="0" applyFont="1"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xf numFmtId="0" fontId="0" fillId="0" borderId="20" xfId="0" applyBorder="1"/>
    <xf numFmtId="1" fontId="8" fillId="0" borderId="0" xfId="0" applyNumberFormat="1" applyFont="1" applyAlignment="1"/>
    <xf numFmtId="166" fontId="8" fillId="0" borderId="0" xfId="0" applyNumberFormat="1" applyFont="1" applyAlignment="1"/>
    <xf numFmtId="1" fontId="8" fillId="0" borderId="0" xfId="0" applyNumberFormat="1" applyFont="1" applyBorder="1" applyAlignment="1"/>
    <xf numFmtId="166" fontId="8" fillId="0" borderId="0" xfId="0" applyNumberFormat="1" applyFont="1" applyBorder="1" applyAlignment="1"/>
    <xf numFmtId="167" fontId="0" fillId="0" borderId="0" xfId="0" applyNumberFormat="1"/>
    <xf numFmtId="2" fontId="0" fillId="0" borderId="0" xfId="0" applyNumberFormat="1"/>
    <xf numFmtId="0" fontId="0" fillId="0" borderId="3" xfId="0" applyFill="1" applyBorder="1" applyAlignment="1">
      <alignment wrapText="1"/>
    </xf>
    <xf numFmtId="0" fontId="0" fillId="0" borderId="3" xfId="0" applyBorder="1" applyAlignment="1">
      <alignment wrapText="1"/>
    </xf>
    <xf numFmtId="0" fontId="0" fillId="3" borderId="3" xfId="0" applyFill="1" applyBorder="1" applyAlignment="1">
      <alignment wrapText="1"/>
    </xf>
    <xf numFmtId="0" fontId="0" fillId="0" borderId="22" xfId="0" applyFill="1" applyBorder="1" applyAlignment="1">
      <alignment wrapText="1"/>
    </xf>
    <xf numFmtId="0" fontId="0" fillId="0" borderId="23" xfId="0" applyFill="1" applyBorder="1"/>
    <xf numFmtId="0" fontId="0" fillId="0" borderId="23" xfId="0" applyBorder="1"/>
    <xf numFmtId="0" fontId="0" fillId="9" borderId="21" xfId="0" applyFill="1" applyBorder="1"/>
    <xf numFmtId="0" fontId="10" fillId="0" borderId="0" xfId="73"/>
    <xf numFmtId="0" fontId="10" fillId="0" borderId="0" xfId="73" applyAlignment="1">
      <alignment horizontal="left"/>
    </xf>
    <xf numFmtId="0" fontId="10" fillId="0" borderId="0" xfId="73" applyFont="1" applyAlignment="1">
      <alignment horizontal="left"/>
    </xf>
    <xf numFmtId="164" fontId="10" fillId="0" borderId="0" xfId="73" applyNumberFormat="1"/>
    <xf numFmtId="164" fontId="10" fillId="0" borderId="0" xfId="73" applyNumberFormat="1" applyFill="1"/>
    <xf numFmtId="0" fontId="10" fillId="0" borderId="0" xfId="73" applyAlignment="1">
      <alignment horizontal="center"/>
    </xf>
    <xf numFmtId="164" fontId="10" fillId="0" borderId="0" xfId="73" applyNumberFormat="1" applyFont="1"/>
    <xf numFmtId="0" fontId="9" fillId="0" borderId="0" xfId="73" applyFont="1" applyFill="1" applyBorder="1" applyAlignment="1">
      <alignment vertical="top"/>
    </xf>
    <xf numFmtId="0" fontId="10" fillId="0" borderId="0" xfId="73" applyFont="1"/>
    <xf numFmtId="0" fontId="3" fillId="0" borderId="0" xfId="73" applyFont="1" applyFill="1" applyBorder="1" applyAlignment="1">
      <alignment vertical="top"/>
    </xf>
    <xf numFmtId="1" fontId="10" fillId="0" borderId="0" xfId="73" applyNumberFormat="1"/>
    <xf numFmtId="2" fontId="10" fillId="0" borderId="0" xfId="73" applyNumberFormat="1"/>
    <xf numFmtId="1" fontId="12" fillId="0" borderId="0" xfId="73" applyNumberFormat="1" applyFont="1"/>
    <xf numFmtId="11" fontId="3" fillId="0" borderId="0" xfId="73" applyNumberFormat="1" applyFont="1" applyFill="1" applyBorder="1" applyAlignment="1">
      <alignment vertical="top"/>
    </xf>
    <xf numFmtId="1" fontId="10" fillId="0" borderId="0" xfId="73" applyNumberFormat="1" applyFill="1"/>
    <xf numFmtId="0" fontId="10" fillId="0" borderId="0" xfId="73" applyFont="1" applyFill="1" applyAlignment="1">
      <alignment horizontal="left"/>
    </xf>
    <xf numFmtId="0" fontId="10" fillId="0" borderId="0" xfId="73" applyFont="1" applyAlignment="1">
      <alignment horizontal="center"/>
    </xf>
    <xf numFmtId="0" fontId="10" fillId="0" borderId="0" xfId="73" applyFill="1"/>
    <xf numFmtId="0" fontId="10" fillId="0" borderId="0" xfId="73" applyFill="1" applyAlignment="1">
      <alignment horizontal="center"/>
    </xf>
    <xf numFmtId="0" fontId="10" fillId="0" borderId="0" xfId="73" applyFill="1" applyAlignment="1"/>
    <xf numFmtId="0" fontId="10" fillId="0" borderId="0" xfId="73" applyFill="1" applyAlignment="1">
      <alignment horizontal="left"/>
    </xf>
    <xf numFmtId="0" fontId="9" fillId="0" borderId="0" xfId="73" applyFont="1"/>
    <xf numFmtId="0" fontId="10" fillId="0" borderId="0" xfId="73" applyFont="1" applyFill="1" applyAlignment="1"/>
    <xf numFmtId="0" fontId="10" fillId="0" borderId="0" xfId="73" applyFont="1" applyFill="1"/>
    <xf numFmtId="164" fontId="12" fillId="0" borderId="0" xfId="73" applyNumberFormat="1" applyFont="1" applyFill="1"/>
    <xf numFmtId="0" fontId="9" fillId="0" borderId="0" xfId="73" applyFont="1" applyFill="1"/>
    <xf numFmtId="164" fontId="10" fillId="0" borderId="0" xfId="73" applyNumberFormat="1" applyFill="1" applyAlignment="1"/>
    <xf numFmtId="0" fontId="11" fillId="0" borderId="0" xfId="73" applyFont="1" applyFill="1" applyAlignment="1">
      <alignment vertical="center"/>
    </xf>
    <xf numFmtId="164" fontId="12" fillId="0" borderId="0" xfId="73" applyNumberFormat="1" applyFont="1"/>
    <xf numFmtId="0" fontId="9" fillId="0" borderId="0" xfId="73" applyFont="1" applyFill="1" applyBorder="1" applyAlignment="1"/>
    <xf numFmtId="0" fontId="10" fillId="0" borderId="0" xfId="73" applyFont="1" applyAlignment="1"/>
    <xf numFmtId="0" fontId="9" fillId="0" borderId="0" xfId="73" applyFont="1" applyFill="1" applyBorder="1" applyAlignment="1">
      <alignment horizontal="left" wrapText="1"/>
    </xf>
    <xf numFmtId="164" fontId="12" fillId="0" borderId="0" xfId="73" applyNumberFormat="1" applyFont="1" applyAlignment="1"/>
    <xf numFmtId="0" fontId="9" fillId="0" borderId="0" xfId="73" applyFont="1" applyFill="1" applyBorder="1" applyAlignment="1">
      <alignment horizontal="left"/>
    </xf>
    <xf numFmtId="0" fontId="10" fillId="0" borderId="0" xfId="73" applyFill="1" applyAlignment="1">
      <alignment horizontal="center" wrapText="1"/>
    </xf>
    <xf numFmtId="0" fontId="10" fillId="0" borderId="0" xfId="73" applyFill="1" applyAlignment="1">
      <alignment horizontal="left" wrapText="1"/>
    </xf>
    <xf numFmtId="0" fontId="9" fillId="0" borderId="0" xfId="73" applyFont="1" applyFill="1" applyBorder="1" applyAlignment="1">
      <alignment vertical="top" wrapText="1"/>
    </xf>
    <xf numFmtId="0" fontId="10" fillId="0" borderId="0" xfId="73" applyFill="1" applyAlignment="1">
      <alignment wrapText="1"/>
    </xf>
    <xf numFmtId="164" fontId="10" fillId="0" borderId="0" xfId="73" applyNumberFormat="1" applyFill="1" applyAlignment="1">
      <alignment wrapText="1"/>
    </xf>
    <xf numFmtId="1" fontId="10" fillId="0" borderId="0" xfId="73" applyNumberFormat="1" applyAlignment="1">
      <alignment wrapText="1"/>
    </xf>
    <xf numFmtId="0" fontId="13" fillId="0" borderId="0" xfId="73" applyFont="1" applyFill="1" applyBorder="1" applyAlignment="1">
      <alignment vertical="top"/>
    </xf>
    <xf numFmtId="0" fontId="10" fillId="0" borderId="0" xfId="73" applyFont="1" applyFill="1" applyAlignment="1">
      <alignment horizontal="center"/>
    </xf>
    <xf numFmtId="1" fontId="10" fillId="0" borderId="0" xfId="73" applyNumberFormat="1" applyFill="1" applyAlignment="1"/>
    <xf numFmtId="164" fontId="12" fillId="0" borderId="0" xfId="73" applyNumberFormat="1" applyFont="1" applyFill="1" applyAlignment="1"/>
    <xf numFmtId="0" fontId="11" fillId="0" borderId="0" xfId="73" applyFont="1"/>
    <xf numFmtId="0" fontId="10" fillId="0" borderId="0" xfId="73" applyAlignment="1"/>
    <xf numFmtId="164" fontId="10" fillId="0" borderId="0" xfId="73" applyNumberFormat="1" applyAlignment="1"/>
    <xf numFmtId="1" fontId="10" fillId="0" borderId="0" xfId="73" applyNumberFormat="1" applyAlignment="1"/>
    <xf numFmtId="0" fontId="9" fillId="0" borderId="0" xfId="73" applyFont="1" applyAlignment="1"/>
    <xf numFmtId="0" fontId="9" fillId="0" borderId="0" xfId="73" applyFont="1" applyFill="1" applyAlignment="1"/>
    <xf numFmtId="0" fontId="9" fillId="0" borderId="0" xfId="73" applyFont="1" applyFill="1" applyAlignment="1">
      <alignment horizontal="center"/>
    </xf>
    <xf numFmtId="164" fontId="9" fillId="0" borderId="0" xfId="73" applyNumberFormat="1" applyFont="1" applyFill="1" applyAlignment="1"/>
    <xf numFmtId="164" fontId="10" fillId="0" borderId="0" xfId="73" applyNumberFormat="1" applyBorder="1" applyAlignment="1"/>
    <xf numFmtId="0" fontId="11" fillId="0" borderId="0" xfId="73" applyFont="1" applyFill="1"/>
    <xf numFmtId="164" fontId="10" fillId="0" borderId="0" xfId="73" applyNumberFormat="1" applyFont="1" applyFill="1"/>
    <xf numFmtId="0" fontId="11" fillId="0" borderId="0" xfId="73" applyFont="1" applyFill="1" applyAlignment="1"/>
    <xf numFmtId="0" fontId="9" fillId="0" borderId="0" xfId="73" applyFont="1" applyAlignment="1">
      <alignment horizontal="center"/>
    </xf>
    <xf numFmtId="0" fontId="9" fillId="0" borderId="0" xfId="73" applyFont="1" applyAlignment="1">
      <alignment horizontal="left"/>
    </xf>
    <xf numFmtId="164" fontId="9" fillId="0" borderId="0" xfId="73" applyNumberFormat="1" applyFont="1"/>
    <xf numFmtId="0" fontId="5" fillId="0" borderId="0" xfId="73" applyFont="1"/>
    <xf numFmtId="0" fontId="9" fillId="2" borderId="0" xfId="73" applyFont="1" applyFill="1" applyBorder="1" applyAlignment="1">
      <alignment horizontal="left" wrapText="1"/>
    </xf>
    <xf numFmtId="0" fontId="10" fillId="2" borderId="0" xfId="73" applyFill="1" applyAlignment="1">
      <alignment horizontal="center"/>
    </xf>
    <xf numFmtId="0" fontId="10" fillId="2" borderId="0" xfId="73" applyFill="1" applyAlignment="1">
      <alignment horizontal="left"/>
    </xf>
    <xf numFmtId="0" fontId="9" fillId="2" borderId="0" xfId="73" applyFont="1" applyFill="1" applyBorder="1" applyAlignment="1">
      <alignment vertical="top"/>
    </xf>
    <xf numFmtId="0" fontId="9" fillId="2" borderId="0" xfId="73" applyFont="1" applyFill="1"/>
    <xf numFmtId="164" fontId="10" fillId="2" borderId="0" xfId="73" applyNumberFormat="1" applyFill="1"/>
    <xf numFmtId="0" fontId="10" fillId="2" borderId="0" xfId="73" applyFill="1"/>
    <xf numFmtId="11" fontId="3" fillId="2" borderId="0" xfId="73" applyNumberFormat="1" applyFont="1" applyFill="1" applyBorder="1" applyAlignment="1">
      <alignment vertical="top"/>
    </xf>
    <xf numFmtId="1" fontId="10" fillId="2" borderId="0" xfId="73" applyNumberFormat="1" applyFill="1"/>
    <xf numFmtId="0" fontId="10" fillId="0" borderId="0" xfId="73" applyFont="1" applyFill="1" applyBorder="1" applyAlignment="1">
      <alignment horizontal="left" wrapText="1"/>
    </xf>
    <xf numFmtId="2" fontId="17" fillId="0" borderId="0" xfId="73" applyNumberFormat="1" applyFont="1"/>
    <xf numFmtId="0" fontId="17" fillId="0" borderId="0" xfId="73" applyFont="1"/>
    <xf numFmtId="0" fontId="0" fillId="0" borderId="0" xfId="0" applyFill="1" applyBorder="1"/>
    <xf numFmtId="0" fontId="0" fillId="11" borderId="22" xfId="0" applyFill="1" applyBorder="1" applyAlignment="1">
      <alignment horizontal="center"/>
    </xf>
    <xf numFmtId="0" fontId="0" fillId="11" borderId="24" xfId="0" applyFill="1" applyBorder="1" applyAlignment="1">
      <alignment horizontal="center"/>
    </xf>
    <xf numFmtId="0" fontId="0" fillId="10" borderId="22" xfId="0" applyFill="1" applyBorder="1" applyAlignment="1">
      <alignment horizontal="center"/>
    </xf>
    <xf numFmtId="0" fontId="0" fillId="10" borderId="23" xfId="0" applyFill="1" applyBorder="1" applyAlignment="1">
      <alignment horizontal="center"/>
    </xf>
    <xf numFmtId="0" fontId="0" fillId="10" borderId="24" xfId="0" applyFill="1" applyBorder="1" applyAlignment="1">
      <alignment horizontal="center"/>
    </xf>
    <xf numFmtId="0" fontId="10" fillId="12" borderId="23" xfId="0" applyFont="1" applyFill="1" applyBorder="1" applyAlignment="1">
      <alignment horizontal="center"/>
    </xf>
    <xf numFmtId="0" fontId="16" fillId="12" borderId="23" xfId="0" applyFont="1" applyFill="1" applyBorder="1" applyAlignment="1">
      <alignment horizontal="center"/>
    </xf>
    <xf numFmtId="0" fontId="10" fillId="3" borderId="23" xfId="0" applyFont="1" applyFill="1" applyBorder="1" applyAlignment="1">
      <alignment horizontal="center"/>
    </xf>
    <xf numFmtId="0" fontId="0" fillId="3" borderId="23" xfId="0" applyFill="1" applyBorder="1" applyAlignment="1">
      <alignment horizontal="center"/>
    </xf>
    <xf numFmtId="0" fontId="0" fillId="4" borderId="22"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0" fontId="0" fillId="5" borderId="22" xfId="0" applyFill="1" applyBorder="1" applyAlignment="1">
      <alignment horizontal="center"/>
    </xf>
    <xf numFmtId="0" fontId="0" fillId="5" borderId="23" xfId="0" applyFill="1" applyBorder="1" applyAlignment="1">
      <alignment horizontal="center"/>
    </xf>
    <xf numFmtId="0" fontId="0" fillId="5" borderId="24" xfId="0" applyFill="1" applyBorder="1" applyAlignment="1">
      <alignment horizontal="center"/>
    </xf>
    <xf numFmtId="0" fontId="0" fillId="6" borderId="22"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0" fillId="7" borderId="22" xfId="0" applyFill="1" applyBorder="1" applyAlignment="1">
      <alignment horizontal="center"/>
    </xf>
    <xf numFmtId="0" fontId="0" fillId="7" borderId="23" xfId="0" applyFill="1" applyBorder="1" applyAlignment="1">
      <alignment horizontal="center"/>
    </xf>
    <xf numFmtId="0" fontId="0" fillId="7" borderId="24" xfId="0" applyFill="1" applyBorder="1" applyAlignment="1">
      <alignment horizontal="center"/>
    </xf>
    <xf numFmtId="0" fontId="0" fillId="8" borderId="22" xfId="0" applyFill="1" applyBorder="1" applyAlignment="1">
      <alignment horizontal="center"/>
    </xf>
    <xf numFmtId="0" fontId="0" fillId="8" borderId="23" xfId="0" applyFill="1" applyBorder="1" applyAlignment="1">
      <alignment horizontal="center"/>
    </xf>
    <xf numFmtId="0" fontId="0" fillId="8" borderId="24" xfId="0" applyFill="1" applyBorder="1" applyAlignment="1">
      <alignment horizontal="center"/>
    </xf>
    <xf numFmtId="0" fontId="0" fillId="2" borderId="22" xfId="0" applyFill="1" applyBorder="1" applyAlignment="1">
      <alignment horizontal="center"/>
    </xf>
    <xf numFmtId="0" fontId="0" fillId="2" borderId="23" xfId="0" applyFill="1" applyBorder="1" applyAlignment="1">
      <alignment horizontal="center"/>
    </xf>
    <xf numFmtId="0" fontId="0" fillId="2" borderId="24" xfId="0" applyFill="1" applyBorder="1" applyAlignment="1">
      <alignment horizontal="center"/>
    </xf>
    <xf numFmtId="0" fontId="10" fillId="0" borderId="3" xfId="0" applyFont="1"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5" xfId="0" applyBorder="1" applyAlignment="1">
      <alignment horizontal="center"/>
    </xf>
  </cellXfs>
  <cellStyles count="74">
    <cellStyle name="Excel Built-in Normal" xfId="19" xr:uid="{00000000-0005-0000-0000-000001000000}"/>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Normaali 2" xfId="23" xr:uid="{00000000-0005-0000-0000-000016000000}"/>
    <cellStyle name="Normaallaad 10" xfId="29" xr:uid="{00000000-0005-0000-0000-000017000000}"/>
    <cellStyle name="Normaallaad 11" xfId="27" xr:uid="{00000000-0005-0000-0000-000018000000}"/>
    <cellStyle name="Normaallaad 2" xfId="30" xr:uid="{00000000-0005-0000-0000-000019000000}"/>
    <cellStyle name="Normaallaad 3" xfId="10" xr:uid="{00000000-0005-0000-0000-00001A000000}"/>
    <cellStyle name="Normaallaad 4" xfId="12" xr:uid="{00000000-0005-0000-0000-00001B000000}"/>
    <cellStyle name="Normaallaad 5" xfId="7" xr:uid="{00000000-0005-0000-0000-00001C000000}"/>
    <cellStyle name="Normaallaad 6" xfId="9" xr:uid="{00000000-0005-0000-0000-00001D000000}"/>
    <cellStyle name="Normaallaad 7" xfId="6" xr:uid="{00000000-0005-0000-0000-00001E000000}"/>
    <cellStyle name="Normaallaad 8" xfId="31" xr:uid="{00000000-0005-0000-0000-00001F000000}"/>
    <cellStyle name="Normaallaad 9" xfId="4" xr:uid="{00000000-0005-0000-0000-000020000000}"/>
    <cellStyle name="Normal" xfId="0" builtinId="0"/>
    <cellStyle name="Normal 10" xfId="32" xr:uid="{00000000-0005-0000-0000-000022000000}"/>
    <cellStyle name="Normal 11" xfId="25" xr:uid="{00000000-0005-0000-0000-000023000000}"/>
    <cellStyle name="Normal 12" xfId="26" xr:uid="{00000000-0005-0000-0000-000024000000}"/>
    <cellStyle name="Normal 13" xfId="17" xr:uid="{00000000-0005-0000-0000-000025000000}"/>
    <cellStyle name="Normal 14" xfId="2" xr:uid="{00000000-0005-0000-0000-000026000000}"/>
    <cellStyle name="Normal 15" xfId="28" xr:uid="{00000000-0005-0000-0000-000027000000}"/>
    <cellStyle name="Normal 16" xfId="1" xr:uid="{00000000-0005-0000-0000-000028000000}"/>
    <cellStyle name="Normal 17" xfId="33" xr:uid="{00000000-0005-0000-0000-000029000000}"/>
    <cellStyle name="Normal 18" xfId="22" xr:uid="{00000000-0005-0000-0000-00002A000000}"/>
    <cellStyle name="Normal 19" xfId="13" xr:uid="{00000000-0005-0000-0000-00002B000000}"/>
    <cellStyle name="Normal 19 2" xfId="34" xr:uid="{00000000-0005-0000-0000-00002C000000}"/>
    <cellStyle name="Normal 2" xfId="20" xr:uid="{00000000-0005-0000-0000-00002D000000}"/>
    <cellStyle name="Normal 2 2" xfId="35" xr:uid="{00000000-0005-0000-0000-00002E000000}"/>
    <cellStyle name="Normal 2 3" xfId="36" xr:uid="{00000000-0005-0000-0000-00002F000000}"/>
    <cellStyle name="Normal 2 4" xfId="37" xr:uid="{00000000-0005-0000-0000-000030000000}"/>
    <cellStyle name="Normal 2 5" xfId="38" xr:uid="{00000000-0005-0000-0000-000031000000}"/>
    <cellStyle name="Normal 2 6" xfId="39" xr:uid="{00000000-0005-0000-0000-000032000000}"/>
    <cellStyle name="Normal 2 7" xfId="40" xr:uid="{00000000-0005-0000-0000-000033000000}"/>
    <cellStyle name="Normal 2 8" xfId="41" xr:uid="{00000000-0005-0000-0000-000034000000}"/>
    <cellStyle name="Normal 2_Biovolume file" xfId="42" xr:uid="{00000000-0005-0000-0000-000035000000}"/>
    <cellStyle name="Normal 20" xfId="15" xr:uid="{00000000-0005-0000-0000-000036000000}"/>
    <cellStyle name="Normal 21" xfId="16" xr:uid="{00000000-0005-0000-0000-000037000000}"/>
    <cellStyle name="Normal 22" xfId="43" xr:uid="{00000000-0005-0000-0000-000038000000}"/>
    <cellStyle name="Normal 23" xfId="73" xr:uid="{84097499-1B12-415D-A0E8-ED805700CE00}"/>
    <cellStyle name="Normal 24" xfId="44" xr:uid="{00000000-0005-0000-0000-000039000000}"/>
    <cellStyle name="Normal 25" xfId="5" xr:uid="{00000000-0005-0000-0000-00003A000000}"/>
    <cellStyle name="Normal 26" xfId="14" xr:uid="{00000000-0005-0000-0000-00003B000000}"/>
    <cellStyle name="Normal 27" xfId="45" xr:uid="{00000000-0005-0000-0000-00003C000000}"/>
    <cellStyle name="Normal 28" xfId="46" xr:uid="{00000000-0005-0000-0000-00003D000000}"/>
    <cellStyle name="Normal 29" xfId="47" xr:uid="{00000000-0005-0000-0000-00003E000000}"/>
    <cellStyle name="Normal 3" xfId="48" xr:uid="{00000000-0005-0000-0000-00003F000000}"/>
    <cellStyle name="Normal 30" xfId="49" xr:uid="{00000000-0005-0000-0000-000040000000}"/>
    <cellStyle name="Normal 32" xfId="50" xr:uid="{00000000-0005-0000-0000-000041000000}"/>
    <cellStyle name="Normal 33" xfId="51" xr:uid="{00000000-0005-0000-0000-000042000000}"/>
    <cellStyle name="Normal 4" xfId="11" xr:uid="{00000000-0005-0000-0000-000043000000}"/>
    <cellStyle name="Normal 5" xfId="18" xr:uid="{00000000-0005-0000-0000-000044000000}"/>
    <cellStyle name="Normal 6" xfId="8" xr:uid="{00000000-0005-0000-0000-000045000000}"/>
    <cellStyle name="Normal 7" xfId="3" xr:uid="{00000000-0005-0000-0000-000046000000}"/>
    <cellStyle name="Normal 8" xfId="21" xr:uid="{00000000-0005-0000-0000-000047000000}"/>
    <cellStyle name="Normal 9" xfId="24" xr:uid="{00000000-0005-0000-0000-000048000000}"/>
    <cellStyle name="Standard 2" xfId="52" xr:uid="{00000000-0005-0000-0000-000049000000}"/>
  </cellStyles>
  <dxfs count="0"/>
  <tableStyles count="0" defaultTableStyle="TableStyleMedium9" defaultPivotStyle="PivotStyleMedium7"/>
  <colors>
    <mruColors>
      <color rgb="FFF9C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2F410-6F4F-4986-9041-3F21F2DD5B55}">
  <dimension ref="A2:EE45"/>
  <sheetViews>
    <sheetView topLeftCell="AF3" workbookViewId="0">
      <selection activeCell="AF3" sqref="AF3"/>
    </sheetView>
  </sheetViews>
  <sheetFormatPr defaultRowHeight="12.5"/>
  <cols>
    <col min="10" max="10" width="9.6328125" customWidth="1"/>
    <col min="133" max="134" width="10.08984375" bestFit="1" customWidth="1"/>
    <col min="135" max="135" width="10.453125" customWidth="1"/>
  </cols>
  <sheetData>
    <row r="2" spans="1:135" ht="13" thickBot="1">
      <c r="BK2" t="s">
        <v>60</v>
      </c>
      <c r="BR2" t="s">
        <v>231</v>
      </c>
      <c r="BY2" t="s">
        <v>269</v>
      </c>
      <c r="CD2" t="s">
        <v>62</v>
      </c>
      <c r="CH2" t="s">
        <v>640</v>
      </c>
      <c r="CN2" t="s">
        <v>89</v>
      </c>
      <c r="CP2" t="s">
        <v>223</v>
      </c>
    </row>
    <row r="3" spans="1:135" s="2" customFormat="1" ht="112.5">
      <c r="A3" s="32"/>
      <c r="B3" s="32" t="s">
        <v>16</v>
      </c>
      <c r="C3" s="32" t="s">
        <v>55</v>
      </c>
      <c r="D3" s="32" t="s">
        <v>53</v>
      </c>
      <c r="E3" s="32" t="s">
        <v>54</v>
      </c>
      <c r="F3" s="32" t="s">
        <v>0</v>
      </c>
      <c r="G3" s="32" t="s">
        <v>1</v>
      </c>
      <c r="H3" s="32" t="s">
        <v>489</v>
      </c>
      <c r="I3" s="32" t="s">
        <v>675</v>
      </c>
      <c r="J3" s="32" t="s">
        <v>490</v>
      </c>
      <c r="K3" s="32" t="s">
        <v>491</v>
      </c>
      <c r="L3" s="32" t="s">
        <v>492</v>
      </c>
      <c r="M3" s="32" t="s">
        <v>493</v>
      </c>
      <c r="N3" s="32" t="s">
        <v>676</v>
      </c>
      <c r="O3" s="32" t="s">
        <v>494</v>
      </c>
      <c r="P3" s="32" t="s">
        <v>495</v>
      </c>
      <c r="Q3" s="32" t="s">
        <v>496</v>
      </c>
      <c r="R3" s="32" t="s">
        <v>497</v>
      </c>
      <c r="S3" s="32" t="s">
        <v>498</v>
      </c>
      <c r="T3" s="32" t="s">
        <v>499</v>
      </c>
      <c r="U3" s="32" t="s">
        <v>500</v>
      </c>
      <c r="V3" s="32" t="s">
        <v>501</v>
      </c>
      <c r="W3" s="32" t="s">
        <v>502</v>
      </c>
      <c r="X3" s="32" t="s">
        <v>503</v>
      </c>
      <c r="Y3" s="32" t="s">
        <v>504</v>
      </c>
      <c r="Z3" s="32" t="s">
        <v>505</v>
      </c>
      <c r="AA3" s="32" t="s">
        <v>506</v>
      </c>
      <c r="AB3" s="32" t="s">
        <v>507</v>
      </c>
      <c r="AC3" s="32" t="s">
        <v>508</v>
      </c>
      <c r="AD3" s="32" t="s">
        <v>509</v>
      </c>
      <c r="AE3" s="32" t="s">
        <v>510</v>
      </c>
      <c r="AF3" s="32" t="s">
        <v>511</v>
      </c>
      <c r="AG3" s="32" t="s">
        <v>512</v>
      </c>
      <c r="AH3" s="32" t="s">
        <v>513</v>
      </c>
      <c r="AI3" s="32" t="s">
        <v>514</v>
      </c>
      <c r="AJ3" s="32" t="s">
        <v>515</v>
      </c>
      <c r="AK3" s="32" t="s">
        <v>677</v>
      </c>
      <c r="AL3" s="32" t="s">
        <v>516</v>
      </c>
      <c r="AM3" s="32" t="s">
        <v>517</v>
      </c>
      <c r="AN3" s="32" t="s">
        <v>518</v>
      </c>
      <c r="AO3" s="32" t="s">
        <v>519</v>
      </c>
      <c r="AP3" s="32" t="s">
        <v>520</v>
      </c>
      <c r="AQ3" s="32" t="s">
        <v>678</v>
      </c>
      <c r="AR3" s="32" t="s">
        <v>521</v>
      </c>
      <c r="AS3" s="32" t="s">
        <v>488</v>
      </c>
      <c r="AT3" s="32" t="s">
        <v>522</v>
      </c>
      <c r="AU3" s="32" t="s">
        <v>523</v>
      </c>
      <c r="AV3" s="32" t="s">
        <v>524</v>
      </c>
      <c r="AW3" s="32" t="s">
        <v>608</v>
      </c>
      <c r="AX3" s="32" t="s">
        <v>607</v>
      </c>
      <c r="AY3" s="32" t="s">
        <v>606</v>
      </c>
      <c r="AZ3" s="32" t="s">
        <v>605</v>
      </c>
      <c r="BA3" s="32" t="s">
        <v>604</v>
      </c>
      <c r="BB3" s="32" t="s">
        <v>603</v>
      </c>
      <c r="BC3" s="32" t="s">
        <v>602</v>
      </c>
      <c r="BD3" s="32" t="s">
        <v>601</v>
      </c>
      <c r="BE3" s="32" t="s">
        <v>600</v>
      </c>
      <c r="BF3" s="32" t="s">
        <v>599</v>
      </c>
      <c r="BG3" s="32" t="s">
        <v>598</v>
      </c>
      <c r="BH3" s="32" t="s">
        <v>597</v>
      </c>
      <c r="BI3" s="32" t="s">
        <v>609</v>
      </c>
      <c r="BJ3" s="32" t="s">
        <v>746</v>
      </c>
      <c r="BK3" s="32" t="s">
        <v>680</v>
      </c>
      <c r="BL3" s="32" t="s">
        <v>681</v>
      </c>
      <c r="BM3" s="32" t="s">
        <v>610</v>
      </c>
      <c r="BN3" s="32" t="s">
        <v>611</v>
      </c>
      <c r="BO3" s="32" t="s">
        <v>612</v>
      </c>
      <c r="BP3" s="32" t="s">
        <v>613</v>
      </c>
      <c r="BQ3" s="32" t="s">
        <v>614</v>
      </c>
      <c r="BR3" s="32" t="s">
        <v>751</v>
      </c>
      <c r="BS3" s="32" t="s">
        <v>752</v>
      </c>
      <c r="BT3" s="32" t="s">
        <v>753</v>
      </c>
      <c r="BU3" s="32" t="s">
        <v>754</v>
      </c>
      <c r="BV3" s="32" t="s">
        <v>755</v>
      </c>
      <c r="BW3" s="32" t="s">
        <v>756</v>
      </c>
      <c r="BX3" s="32" t="s">
        <v>757</v>
      </c>
      <c r="BY3" s="32" t="s">
        <v>758</v>
      </c>
      <c r="BZ3" s="32" t="s">
        <v>759</v>
      </c>
      <c r="CA3" s="33" t="s">
        <v>760</v>
      </c>
      <c r="CB3" s="32" t="s">
        <v>761</v>
      </c>
      <c r="CC3" s="32" t="s">
        <v>436</v>
      </c>
      <c r="CD3" s="32" t="s">
        <v>646</v>
      </c>
      <c r="CE3" s="32" t="s">
        <v>645</v>
      </c>
      <c r="CF3" s="32" t="s">
        <v>619</v>
      </c>
      <c r="CG3" s="32" t="s">
        <v>620</v>
      </c>
      <c r="CH3" s="32" t="s">
        <v>658</v>
      </c>
      <c r="CI3" s="32" t="s">
        <v>618</v>
      </c>
      <c r="CJ3" s="32" t="s">
        <v>621</v>
      </c>
      <c r="CK3" s="32" t="s">
        <v>617</v>
      </c>
      <c r="CL3" s="32" t="s">
        <v>747</v>
      </c>
      <c r="CM3" s="32" t="s">
        <v>776</v>
      </c>
      <c r="CN3" s="32" t="s">
        <v>775</v>
      </c>
      <c r="CO3" s="32" t="s">
        <v>774</v>
      </c>
      <c r="CP3" s="32" t="s">
        <v>773</v>
      </c>
      <c r="CQ3" s="32" t="s">
        <v>633</v>
      </c>
      <c r="CR3" s="32" t="s">
        <v>631</v>
      </c>
      <c r="CS3" s="36" t="s">
        <v>635</v>
      </c>
      <c r="CT3" s="36" t="s">
        <v>772</v>
      </c>
      <c r="CU3" s="36" t="s">
        <v>286</v>
      </c>
      <c r="CV3" s="32" t="s">
        <v>59</v>
      </c>
      <c r="CW3" s="32" t="s">
        <v>771</v>
      </c>
      <c r="CX3" s="32" t="s">
        <v>770</v>
      </c>
      <c r="CY3" s="32" t="s">
        <v>85</v>
      </c>
      <c r="CZ3" s="32" t="s">
        <v>393</v>
      </c>
      <c r="DA3" s="32" t="s">
        <v>86</v>
      </c>
      <c r="DB3" s="32" t="s">
        <v>87</v>
      </c>
      <c r="DC3" s="32" t="s">
        <v>81</v>
      </c>
      <c r="DD3" s="32" t="s">
        <v>66</v>
      </c>
      <c r="DE3" s="32" t="s">
        <v>88</v>
      </c>
      <c r="DF3" s="32" t="s">
        <v>394</v>
      </c>
      <c r="DG3" s="32" t="s">
        <v>68</v>
      </c>
      <c r="DH3" s="32" t="s">
        <v>526</v>
      </c>
      <c r="DI3" s="32" t="s">
        <v>395</v>
      </c>
      <c r="DJ3" s="32" t="s">
        <v>82</v>
      </c>
      <c r="DK3" s="32" t="s">
        <v>400</v>
      </c>
      <c r="DL3" s="32" t="s">
        <v>72</v>
      </c>
      <c r="DM3" s="32" t="s">
        <v>74</v>
      </c>
      <c r="DN3" s="32" t="s">
        <v>396</v>
      </c>
      <c r="DO3" s="32" t="s">
        <v>77</v>
      </c>
      <c r="DP3" s="32" t="s">
        <v>357</v>
      </c>
      <c r="DQ3" s="32" t="s">
        <v>84</v>
      </c>
      <c r="DR3" s="32" t="s">
        <v>108</v>
      </c>
      <c r="DS3" s="32" t="s">
        <v>130</v>
      </c>
      <c r="DT3" s="32" t="s">
        <v>656</v>
      </c>
      <c r="DU3" s="32" t="s">
        <v>78</v>
      </c>
      <c r="DV3" s="34" t="s">
        <v>693</v>
      </c>
      <c r="DW3" s="32" t="s">
        <v>692</v>
      </c>
      <c r="DX3" s="32" t="s">
        <v>691</v>
      </c>
      <c r="DY3" s="32" t="s">
        <v>690</v>
      </c>
      <c r="DZ3" s="32" t="s">
        <v>689</v>
      </c>
      <c r="EA3" s="32" t="s">
        <v>688</v>
      </c>
      <c r="EB3" s="32" t="s">
        <v>687</v>
      </c>
      <c r="EC3" s="32" t="s">
        <v>6</v>
      </c>
      <c r="ED3" s="32" t="s">
        <v>7</v>
      </c>
      <c r="EE3" s="35" t="s">
        <v>694</v>
      </c>
    </row>
    <row r="4" spans="1:135">
      <c r="A4">
        <v>1</v>
      </c>
      <c r="B4" t="s">
        <v>17</v>
      </c>
      <c r="C4">
        <v>1.5</v>
      </c>
      <c r="D4">
        <v>100</v>
      </c>
      <c r="E4">
        <v>13.7</v>
      </c>
      <c r="F4" s="5">
        <v>2.6852</v>
      </c>
      <c r="G4" s="24">
        <v>4.6498641525456142E-3</v>
      </c>
      <c r="H4">
        <v>39</v>
      </c>
      <c r="I4">
        <v>8</v>
      </c>
      <c r="J4">
        <v>6</v>
      </c>
      <c r="L4">
        <v>2</v>
      </c>
      <c r="T4">
        <v>1</v>
      </c>
      <c r="W4">
        <v>1</v>
      </c>
      <c r="X4">
        <v>1</v>
      </c>
      <c r="Z4">
        <v>1</v>
      </c>
      <c r="AC4">
        <v>1</v>
      </c>
      <c r="AD4">
        <v>3</v>
      </c>
      <c r="AK4">
        <v>1</v>
      </c>
      <c r="AQ4">
        <v>6</v>
      </c>
      <c r="AY4">
        <v>1</v>
      </c>
      <c r="BA4">
        <v>1</v>
      </c>
      <c r="BJ4">
        <v>1</v>
      </c>
      <c r="BK4">
        <v>1</v>
      </c>
      <c r="BL4">
        <v>1</v>
      </c>
      <c r="BM4">
        <v>2</v>
      </c>
      <c r="BR4">
        <v>1</v>
      </c>
      <c r="BS4">
        <v>46</v>
      </c>
      <c r="BU4">
        <v>1</v>
      </c>
      <c r="BV4">
        <v>12</v>
      </c>
      <c r="BW4">
        <v>2</v>
      </c>
      <c r="BX4">
        <v>1</v>
      </c>
      <c r="BY4">
        <v>2</v>
      </c>
      <c r="BZ4">
        <v>7</v>
      </c>
      <c r="CB4">
        <v>4</v>
      </c>
      <c r="CC4">
        <v>6</v>
      </c>
      <c r="CD4">
        <v>6</v>
      </c>
      <c r="CE4">
        <v>2</v>
      </c>
      <c r="CF4">
        <v>2</v>
      </c>
      <c r="CG4">
        <v>1</v>
      </c>
      <c r="CI4">
        <v>1</v>
      </c>
      <c r="CK4">
        <v>1</v>
      </c>
      <c r="CM4">
        <v>2</v>
      </c>
      <c r="CN4">
        <v>19</v>
      </c>
      <c r="CP4">
        <v>4</v>
      </c>
      <c r="CQ4">
        <v>2</v>
      </c>
      <c r="CR4">
        <v>9</v>
      </c>
      <c r="CS4" s="37" t="s">
        <v>70</v>
      </c>
      <c r="CT4" s="37">
        <v>46</v>
      </c>
      <c r="CU4" s="37" t="s">
        <v>70</v>
      </c>
      <c r="CV4">
        <v>6</v>
      </c>
      <c r="CW4">
        <v>47</v>
      </c>
      <c r="CX4" t="s">
        <v>70</v>
      </c>
      <c r="CY4">
        <v>4155</v>
      </c>
      <c r="DA4">
        <v>16</v>
      </c>
      <c r="DB4">
        <v>18</v>
      </c>
      <c r="DC4">
        <v>9</v>
      </c>
      <c r="DD4">
        <v>5</v>
      </c>
      <c r="DF4">
        <v>35</v>
      </c>
      <c r="DG4">
        <v>19</v>
      </c>
      <c r="DH4">
        <v>14</v>
      </c>
      <c r="DI4">
        <v>3</v>
      </c>
      <c r="DV4" s="25">
        <v>73</v>
      </c>
      <c r="DW4" s="4">
        <v>4</v>
      </c>
      <c r="DX4" s="4">
        <v>76</v>
      </c>
      <c r="DY4" s="4">
        <v>3</v>
      </c>
      <c r="DZ4" s="4">
        <v>1</v>
      </c>
      <c r="EA4" s="4">
        <v>37</v>
      </c>
      <c r="EB4" s="4">
        <v>194</v>
      </c>
      <c r="EC4" s="26">
        <v>168.55366875392306</v>
      </c>
      <c r="ED4" s="26">
        <v>223.28793124607694</v>
      </c>
      <c r="EE4" s="27">
        <v>4327</v>
      </c>
    </row>
    <row r="5" spans="1:135">
      <c r="A5">
        <v>2</v>
      </c>
      <c r="B5" t="s">
        <v>18</v>
      </c>
      <c r="C5">
        <v>2</v>
      </c>
      <c r="D5">
        <v>100</v>
      </c>
      <c r="E5">
        <v>4.76</v>
      </c>
      <c r="F5" s="5">
        <v>0.93296000000000001</v>
      </c>
      <c r="G5" s="24">
        <v>2.154097651203613E-3</v>
      </c>
      <c r="H5">
        <v>96</v>
      </c>
      <c r="I5">
        <v>2</v>
      </c>
      <c r="J5">
        <v>1</v>
      </c>
      <c r="N5">
        <v>4</v>
      </c>
      <c r="T5">
        <v>1</v>
      </c>
      <c r="Z5">
        <v>1</v>
      </c>
      <c r="AB5">
        <v>1</v>
      </c>
      <c r="AE5">
        <v>1</v>
      </c>
      <c r="AQ5">
        <v>2</v>
      </c>
      <c r="AV5">
        <v>1</v>
      </c>
      <c r="AY5">
        <v>1</v>
      </c>
      <c r="BA5">
        <v>1</v>
      </c>
      <c r="BL5">
        <v>2</v>
      </c>
      <c r="BR5">
        <v>1</v>
      </c>
      <c r="BV5">
        <v>5</v>
      </c>
      <c r="CB5">
        <v>1</v>
      </c>
      <c r="CC5">
        <v>5</v>
      </c>
      <c r="CD5">
        <v>2</v>
      </c>
      <c r="CF5">
        <v>1</v>
      </c>
      <c r="CL5">
        <v>1</v>
      </c>
      <c r="CM5">
        <v>1</v>
      </c>
      <c r="CQ5">
        <v>1</v>
      </c>
      <c r="CR5">
        <v>9</v>
      </c>
      <c r="CS5" s="37" t="s">
        <v>70</v>
      </c>
      <c r="CT5" s="37">
        <v>16</v>
      </c>
      <c r="CU5" s="37" t="s">
        <v>70</v>
      </c>
      <c r="CV5">
        <v>2</v>
      </c>
      <c r="CW5">
        <v>11</v>
      </c>
      <c r="CX5" t="s">
        <v>70</v>
      </c>
      <c r="CY5">
        <v>1885</v>
      </c>
      <c r="DA5">
        <v>4</v>
      </c>
      <c r="DB5">
        <v>5</v>
      </c>
      <c r="DF5">
        <v>4</v>
      </c>
      <c r="DV5" s="25">
        <v>112</v>
      </c>
      <c r="DW5" s="4">
        <v>2</v>
      </c>
      <c r="DX5" s="4">
        <v>7</v>
      </c>
      <c r="DY5" s="4">
        <v>0</v>
      </c>
      <c r="DZ5" s="4">
        <v>0</v>
      </c>
      <c r="EA5" s="4">
        <v>12</v>
      </c>
      <c r="EB5" s="4">
        <v>133</v>
      </c>
      <c r="EC5" s="26">
        <v>112.2355124188385</v>
      </c>
      <c r="ED5" s="26">
        <v>157.60608758116152</v>
      </c>
      <c r="EE5" s="27">
        <v>1911</v>
      </c>
    </row>
    <row r="6" spans="1:135">
      <c r="A6">
        <v>3</v>
      </c>
      <c r="B6" t="s">
        <v>19</v>
      </c>
      <c r="C6">
        <v>1</v>
      </c>
      <c r="D6">
        <v>100</v>
      </c>
      <c r="E6">
        <v>12.9</v>
      </c>
      <c r="F6" s="5">
        <v>2.5284</v>
      </c>
      <c r="G6" s="24">
        <v>2.9188928256855678E-3</v>
      </c>
      <c r="H6">
        <v>107</v>
      </c>
      <c r="L6">
        <v>1</v>
      </c>
      <c r="T6">
        <v>7</v>
      </c>
      <c r="AB6">
        <v>3</v>
      </c>
      <c r="AC6">
        <v>5</v>
      </c>
      <c r="AD6">
        <v>1</v>
      </c>
      <c r="AG6">
        <v>1</v>
      </c>
      <c r="AK6">
        <v>7</v>
      </c>
      <c r="AL6">
        <v>1</v>
      </c>
      <c r="AQ6">
        <v>17</v>
      </c>
      <c r="AS6">
        <v>1</v>
      </c>
      <c r="AT6">
        <v>2</v>
      </c>
      <c r="AU6">
        <v>1</v>
      </c>
      <c r="AV6">
        <v>6</v>
      </c>
      <c r="AW6">
        <v>1</v>
      </c>
      <c r="AY6">
        <v>5</v>
      </c>
      <c r="BB6">
        <v>9</v>
      </c>
      <c r="BC6">
        <v>11</v>
      </c>
      <c r="BF6">
        <v>3</v>
      </c>
      <c r="BI6">
        <v>7</v>
      </c>
      <c r="BJ6">
        <v>10</v>
      </c>
      <c r="BK6">
        <v>4</v>
      </c>
      <c r="BM6">
        <v>2</v>
      </c>
      <c r="BR6">
        <v>2</v>
      </c>
      <c r="BS6">
        <v>3</v>
      </c>
      <c r="BU6">
        <v>1</v>
      </c>
      <c r="CD6">
        <v>1</v>
      </c>
      <c r="CH6">
        <v>3</v>
      </c>
      <c r="CL6">
        <v>8</v>
      </c>
      <c r="CN6">
        <v>1</v>
      </c>
      <c r="CP6">
        <v>9</v>
      </c>
      <c r="CR6">
        <v>3</v>
      </c>
      <c r="CS6" s="37" t="s">
        <v>70</v>
      </c>
      <c r="CT6" s="37">
        <v>8</v>
      </c>
      <c r="CU6" s="37" t="s">
        <v>70</v>
      </c>
      <c r="CW6">
        <v>52</v>
      </c>
      <c r="CX6" t="s">
        <v>70</v>
      </c>
      <c r="CY6">
        <v>3323</v>
      </c>
      <c r="CZ6">
        <v>27</v>
      </c>
      <c r="DA6">
        <v>60</v>
      </c>
      <c r="DB6">
        <v>26</v>
      </c>
      <c r="DV6" s="25">
        <v>206</v>
      </c>
      <c r="DW6" s="4">
        <v>6</v>
      </c>
      <c r="DX6" s="4">
        <v>6</v>
      </c>
      <c r="DY6" s="4">
        <v>0</v>
      </c>
      <c r="DZ6" s="4">
        <v>3</v>
      </c>
      <c r="EA6" s="4">
        <v>21</v>
      </c>
      <c r="EB6" s="4">
        <v>242</v>
      </c>
      <c r="EC6" s="26">
        <v>213.36991339027949</v>
      </c>
      <c r="ED6" s="26">
        <v>274.47168660972051</v>
      </c>
      <c r="EE6" s="27">
        <v>3488</v>
      </c>
    </row>
    <row r="7" spans="1:135">
      <c r="A7">
        <v>4</v>
      </c>
      <c r="B7" t="s">
        <v>20</v>
      </c>
      <c r="C7">
        <v>4</v>
      </c>
      <c r="D7">
        <v>100</v>
      </c>
      <c r="E7">
        <v>8</v>
      </c>
      <c r="F7" s="5">
        <v>1.5680000000000001</v>
      </c>
      <c r="G7" s="24">
        <v>7.2406643737936574E-3</v>
      </c>
      <c r="H7">
        <v>51</v>
      </c>
      <c r="I7">
        <v>3</v>
      </c>
      <c r="J7">
        <v>2</v>
      </c>
      <c r="K7">
        <v>1</v>
      </c>
      <c r="N7">
        <v>3</v>
      </c>
      <c r="P7">
        <v>1</v>
      </c>
      <c r="Q7">
        <v>1</v>
      </c>
      <c r="R7">
        <v>2</v>
      </c>
      <c r="U7">
        <v>10</v>
      </c>
      <c r="X7">
        <v>52</v>
      </c>
      <c r="Y7">
        <v>4</v>
      </c>
      <c r="Z7">
        <v>11</v>
      </c>
      <c r="AB7">
        <v>2</v>
      </c>
      <c r="AC7">
        <v>1</v>
      </c>
      <c r="AD7">
        <v>10</v>
      </c>
      <c r="AE7">
        <v>2</v>
      </c>
      <c r="AF7">
        <v>2</v>
      </c>
      <c r="AG7">
        <v>1</v>
      </c>
      <c r="AH7">
        <v>2</v>
      </c>
      <c r="AK7">
        <v>9</v>
      </c>
      <c r="AM7">
        <v>1</v>
      </c>
      <c r="AN7">
        <v>14</v>
      </c>
      <c r="AO7">
        <v>2</v>
      </c>
      <c r="AQ7">
        <v>5</v>
      </c>
      <c r="BK7">
        <v>2</v>
      </c>
      <c r="BL7">
        <v>2</v>
      </c>
      <c r="BR7">
        <v>2</v>
      </c>
      <c r="BS7">
        <v>32</v>
      </c>
      <c r="CA7">
        <v>1</v>
      </c>
      <c r="CC7">
        <v>3</v>
      </c>
      <c r="CI7">
        <v>3</v>
      </c>
      <c r="CL7">
        <v>6</v>
      </c>
      <c r="CN7">
        <v>5</v>
      </c>
      <c r="CO7">
        <v>1</v>
      </c>
      <c r="CQ7">
        <v>15</v>
      </c>
      <c r="CS7" s="37" t="s">
        <v>70</v>
      </c>
      <c r="CT7" s="37">
        <v>13</v>
      </c>
      <c r="CU7" s="37">
        <v>4</v>
      </c>
      <c r="CW7">
        <v>41</v>
      </c>
      <c r="CX7" t="s">
        <v>70</v>
      </c>
      <c r="CY7">
        <v>881</v>
      </c>
      <c r="CZ7">
        <v>30</v>
      </c>
      <c r="DA7">
        <v>62</v>
      </c>
      <c r="DB7">
        <v>12</v>
      </c>
      <c r="DF7">
        <v>4</v>
      </c>
      <c r="DH7">
        <v>23</v>
      </c>
      <c r="DL7">
        <v>56</v>
      </c>
      <c r="DM7">
        <v>55</v>
      </c>
      <c r="DV7" s="25">
        <v>192</v>
      </c>
      <c r="DW7" s="4">
        <v>4</v>
      </c>
      <c r="DX7" s="4">
        <v>35</v>
      </c>
      <c r="DY7" s="4">
        <v>0</v>
      </c>
      <c r="DZ7" s="4">
        <v>3</v>
      </c>
      <c r="EA7" s="4">
        <v>27</v>
      </c>
      <c r="EB7" s="4">
        <v>261</v>
      </c>
      <c r="EC7" s="26">
        <v>231.19782610662108</v>
      </c>
      <c r="ED7" s="26">
        <v>294.64377389337892</v>
      </c>
      <c r="EE7" s="27">
        <v>1164</v>
      </c>
    </row>
    <row r="8" spans="1:135">
      <c r="A8">
        <v>5</v>
      </c>
      <c r="B8" t="s">
        <v>21</v>
      </c>
      <c r="C8">
        <v>4</v>
      </c>
      <c r="D8">
        <v>100</v>
      </c>
      <c r="E8">
        <v>9.9</v>
      </c>
      <c r="F8" s="5">
        <v>1.9404000000000001</v>
      </c>
      <c r="G8" s="24">
        <v>8.9603221625696502E-3</v>
      </c>
      <c r="H8">
        <v>172</v>
      </c>
      <c r="I8">
        <v>1</v>
      </c>
      <c r="J8">
        <v>6</v>
      </c>
      <c r="N8">
        <v>1</v>
      </c>
      <c r="T8">
        <v>2</v>
      </c>
      <c r="W8">
        <v>2</v>
      </c>
      <c r="X8">
        <v>63</v>
      </c>
      <c r="Z8">
        <v>1</v>
      </c>
      <c r="AB8">
        <v>2</v>
      </c>
      <c r="AC8">
        <v>5</v>
      </c>
      <c r="AD8">
        <v>3</v>
      </c>
      <c r="AH8">
        <v>3</v>
      </c>
      <c r="AK8">
        <v>7</v>
      </c>
      <c r="AL8">
        <v>1</v>
      </c>
      <c r="AN8">
        <v>3</v>
      </c>
      <c r="AO8">
        <v>1</v>
      </c>
      <c r="AQ8">
        <v>2</v>
      </c>
      <c r="AR8">
        <v>2</v>
      </c>
      <c r="AS8">
        <v>2</v>
      </c>
      <c r="AV8">
        <v>3</v>
      </c>
      <c r="AY8">
        <v>25</v>
      </c>
      <c r="BA8">
        <v>11</v>
      </c>
      <c r="BH8">
        <v>1</v>
      </c>
      <c r="BJ8">
        <v>1</v>
      </c>
      <c r="BK8">
        <v>1</v>
      </c>
      <c r="BL8">
        <v>1</v>
      </c>
      <c r="BM8">
        <v>1</v>
      </c>
      <c r="BR8">
        <v>2</v>
      </c>
      <c r="BS8">
        <v>23</v>
      </c>
      <c r="BZ8">
        <v>5</v>
      </c>
      <c r="CA8">
        <v>2</v>
      </c>
      <c r="CB8">
        <v>2</v>
      </c>
      <c r="CC8">
        <v>1</v>
      </c>
      <c r="CJ8">
        <v>1</v>
      </c>
      <c r="CL8">
        <v>3</v>
      </c>
      <c r="CM8">
        <v>1</v>
      </c>
      <c r="CN8">
        <v>2</v>
      </c>
      <c r="CP8">
        <v>2</v>
      </c>
      <c r="CQ8">
        <v>10</v>
      </c>
      <c r="CR8">
        <v>2</v>
      </c>
      <c r="CS8" s="37" t="s">
        <v>70</v>
      </c>
      <c r="CT8" s="37">
        <v>21</v>
      </c>
      <c r="CU8" s="37">
        <v>9</v>
      </c>
      <c r="CV8">
        <v>10</v>
      </c>
      <c r="CW8" t="s">
        <v>70</v>
      </c>
      <c r="CX8" t="s">
        <v>70</v>
      </c>
      <c r="CY8">
        <v>2811</v>
      </c>
      <c r="DA8">
        <v>35</v>
      </c>
      <c r="DB8">
        <v>10</v>
      </c>
      <c r="DC8">
        <v>2</v>
      </c>
      <c r="DF8">
        <v>2</v>
      </c>
      <c r="DG8">
        <v>3</v>
      </c>
      <c r="DH8">
        <v>50</v>
      </c>
      <c r="DM8">
        <v>4</v>
      </c>
      <c r="DV8" s="25">
        <v>320</v>
      </c>
      <c r="DW8" s="4">
        <v>3</v>
      </c>
      <c r="DX8" s="4">
        <v>34</v>
      </c>
      <c r="DY8" s="4">
        <v>0</v>
      </c>
      <c r="DZ8" s="4">
        <v>1</v>
      </c>
      <c r="EA8" s="4">
        <v>20</v>
      </c>
      <c r="EB8" s="4">
        <v>378</v>
      </c>
      <c r="EC8" s="26">
        <v>341.76566571062807</v>
      </c>
      <c r="ED8" s="26">
        <v>418.07593428937179</v>
      </c>
      <c r="EE8" s="27">
        <v>2927</v>
      </c>
    </row>
    <row r="9" spans="1:135">
      <c r="A9">
        <v>6</v>
      </c>
      <c r="B9" t="s">
        <v>22</v>
      </c>
      <c r="C9">
        <v>4</v>
      </c>
      <c r="D9">
        <v>100</v>
      </c>
      <c r="E9">
        <v>9.9</v>
      </c>
      <c r="F9" s="5">
        <v>1.9404000000000001</v>
      </c>
      <c r="G9" s="24">
        <v>8.9603221625696502E-3</v>
      </c>
      <c r="H9">
        <v>62</v>
      </c>
      <c r="I9">
        <v>7</v>
      </c>
      <c r="J9">
        <v>9</v>
      </c>
      <c r="T9">
        <v>15</v>
      </c>
      <c r="V9">
        <v>4</v>
      </c>
      <c r="X9">
        <v>1</v>
      </c>
      <c r="AB9">
        <v>7</v>
      </c>
      <c r="AC9">
        <v>11</v>
      </c>
      <c r="AD9">
        <v>1</v>
      </c>
      <c r="AK9">
        <v>20</v>
      </c>
      <c r="AL9">
        <v>1</v>
      </c>
      <c r="AQ9">
        <v>14</v>
      </c>
      <c r="AV9">
        <v>1</v>
      </c>
      <c r="AZ9">
        <v>3</v>
      </c>
      <c r="BA9">
        <v>3</v>
      </c>
      <c r="BC9">
        <v>13</v>
      </c>
      <c r="BD9">
        <v>7</v>
      </c>
      <c r="BE9">
        <v>12</v>
      </c>
      <c r="BF9">
        <v>5</v>
      </c>
      <c r="BK9">
        <v>1</v>
      </c>
      <c r="BL9">
        <v>2</v>
      </c>
      <c r="BR9">
        <v>1</v>
      </c>
      <c r="BS9">
        <v>3</v>
      </c>
      <c r="BZ9">
        <v>1</v>
      </c>
      <c r="CH9">
        <v>1</v>
      </c>
      <c r="CL9">
        <v>14</v>
      </c>
      <c r="CN9">
        <v>3</v>
      </c>
      <c r="CQ9">
        <v>17</v>
      </c>
      <c r="CS9" s="37" t="s">
        <v>70</v>
      </c>
      <c r="CT9" s="37">
        <v>24</v>
      </c>
      <c r="CU9" s="37">
        <v>34</v>
      </c>
      <c r="CV9">
        <v>1</v>
      </c>
      <c r="CW9">
        <v>48</v>
      </c>
      <c r="CX9" t="s">
        <v>70</v>
      </c>
      <c r="CY9">
        <v>2770</v>
      </c>
      <c r="DA9">
        <v>230</v>
      </c>
      <c r="DB9">
        <v>51</v>
      </c>
      <c r="DC9">
        <v>1</v>
      </c>
      <c r="DD9">
        <v>1</v>
      </c>
      <c r="DF9">
        <v>3</v>
      </c>
      <c r="DG9">
        <v>8</v>
      </c>
      <c r="DH9">
        <v>9</v>
      </c>
      <c r="DJ9">
        <v>3</v>
      </c>
      <c r="DN9">
        <v>3</v>
      </c>
      <c r="DV9" s="25">
        <v>196</v>
      </c>
      <c r="DW9" s="4">
        <v>3</v>
      </c>
      <c r="DX9" s="4">
        <v>5</v>
      </c>
      <c r="DY9" s="4">
        <v>0</v>
      </c>
      <c r="DZ9" s="4">
        <v>1</v>
      </c>
      <c r="EA9" s="4">
        <v>34</v>
      </c>
      <c r="EB9" s="4">
        <v>239</v>
      </c>
      <c r="EC9" s="26">
        <v>210.55911571470381</v>
      </c>
      <c r="ED9" s="26">
        <v>271.28248428529611</v>
      </c>
      <c r="EE9" s="27">
        <v>3128</v>
      </c>
    </row>
    <row r="10" spans="1:135">
      <c r="A10">
        <v>7</v>
      </c>
      <c r="B10" t="s">
        <v>23</v>
      </c>
      <c r="C10">
        <v>4</v>
      </c>
      <c r="D10">
        <v>100</v>
      </c>
      <c r="E10">
        <v>12.2</v>
      </c>
      <c r="F10" s="5">
        <v>2.3912</v>
      </c>
      <c r="G10" s="24">
        <v>1.1042013170035326E-2</v>
      </c>
      <c r="H10">
        <v>17</v>
      </c>
      <c r="I10">
        <v>3</v>
      </c>
      <c r="L10">
        <v>3</v>
      </c>
      <c r="O10" t="s">
        <v>90</v>
      </c>
      <c r="Q10">
        <v>1</v>
      </c>
      <c r="X10">
        <v>44</v>
      </c>
      <c r="Z10">
        <v>6</v>
      </c>
      <c r="AB10">
        <v>1</v>
      </c>
      <c r="AC10">
        <v>2</v>
      </c>
      <c r="AK10">
        <v>4</v>
      </c>
      <c r="AN10">
        <v>22</v>
      </c>
      <c r="AO10">
        <v>15</v>
      </c>
      <c r="AQ10">
        <v>3</v>
      </c>
      <c r="AV10">
        <v>4</v>
      </c>
      <c r="BA10">
        <v>1</v>
      </c>
      <c r="BR10">
        <v>1</v>
      </c>
      <c r="BS10">
        <v>3</v>
      </c>
      <c r="CB10">
        <v>8</v>
      </c>
      <c r="CF10">
        <v>4</v>
      </c>
      <c r="CI10">
        <v>2</v>
      </c>
      <c r="CJ10">
        <v>2</v>
      </c>
      <c r="CK10">
        <v>2</v>
      </c>
      <c r="CL10">
        <v>3</v>
      </c>
      <c r="CN10">
        <v>9</v>
      </c>
      <c r="CO10">
        <v>1</v>
      </c>
      <c r="CQ10">
        <v>8</v>
      </c>
      <c r="CS10" s="37" t="s">
        <v>70</v>
      </c>
      <c r="CT10" s="37">
        <v>8</v>
      </c>
      <c r="CU10" s="37">
        <v>6</v>
      </c>
      <c r="CV10">
        <v>1</v>
      </c>
      <c r="CW10">
        <v>53</v>
      </c>
      <c r="CX10" t="s">
        <v>70</v>
      </c>
      <c r="CY10">
        <v>1578</v>
      </c>
      <c r="CZ10">
        <v>46</v>
      </c>
      <c r="DA10">
        <v>45</v>
      </c>
      <c r="DB10">
        <v>3</v>
      </c>
      <c r="DC10">
        <v>11</v>
      </c>
      <c r="DF10">
        <v>17</v>
      </c>
      <c r="DG10">
        <v>9</v>
      </c>
      <c r="DH10">
        <v>2</v>
      </c>
      <c r="DL10">
        <v>108</v>
      </c>
      <c r="DM10">
        <v>63</v>
      </c>
      <c r="DO10">
        <v>1</v>
      </c>
      <c r="DU10">
        <v>4</v>
      </c>
      <c r="DV10" s="25">
        <v>126</v>
      </c>
      <c r="DW10" s="4">
        <v>0</v>
      </c>
      <c r="DX10" s="4">
        <v>12</v>
      </c>
      <c r="DY10" s="4">
        <v>0</v>
      </c>
      <c r="DZ10" s="4">
        <v>4</v>
      </c>
      <c r="EA10" s="4">
        <v>23</v>
      </c>
      <c r="EB10" s="4">
        <v>165</v>
      </c>
      <c r="EC10" s="26">
        <v>141.67097876023669</v>
      </c>
      <c r="ED10" s="26">
        <v>192.17062123976325</v>
      </c>
      <c r="EE10" s="27">
        <v>1941</v>
      </c>
    </row>
    <row r="11" spans="1:135">
      <c r="A11">
        <v>8</v>
      </c>
      <c r="B11" t="s">
        <v>24</v>
      </c>
      <c r="C11">
        <v>4</v>
      </c>
      <c r="D11">
        <v>100</v>
      </c>
      <c r="E11">
        <v>6.5</v>
      </c>
      <c r="F11" s="5">
        <v>1.274</v>
      </c>
      <c r="G11" s="24">
        <v>5.883039803707346E-3</v>
      </c>
      <c r="H11">
        <v>41</v>
      </c>
      <c r="I11">
        <v>2</v>
      </c>
      <c r="N11">
        <v>5</v>
      </c>
      <c r="P11">
        <v>1</v>
      </c>
      <c r="R11">
        <v>26</v>
      </c>
      <c r="S11">
        <v>1</v>
      </c>
      <c r="U11">
        <v>10</v>
      </c>
      <c r="V11">
        <v>1</v>
      </c>
      <c r="W11">
        <v>2</v>
      </c>
      <c r="X11">
        <v>11</v>
      </c>
      <c r="Z11">
        <v>2</v>
      </c>
      <c r="AB11">
        <v>3</v>
      </c>
      <c r="AC11">
        <v>20</v>
      </c>
      <c r="AD11">
        <v>10</v>
      </c>
      <c r="AG11">
        <v>1</v>
      </c>
      <c r="AH11">
        <v>2</v>
      </c>
      <c r="AK11">
        <v>16</v>
      </c>
      <c r="AL11">
        <v>3</v>
      </c>
      <c r="AQ11">
        <v>20</v>
      </c>
      <c r="AV11">
        <v>1</v>
      </c>
      <c r="AX11">
        <v>1</v>
      </c>
      <c r="AY11">
        <v>7</v>
      </c>
      <c r="BB11">
        <v>2</v>
      </c>
      <c r="BD11">
        <v>1</v>
      </c>
      <c r="BE11">
        <v>1</v>
      </c>
      <c r="BJ11">
        <v>3</v>
      </c>
      <c r="BK11">
        <v>1</v>
      </c>
      <c r="BL11">
        <v>1</v>
      </c>
      <c r="BR11">
        <v>1</v>
      </c>
      <c r="BT11">
        <v>1</v>
      </c>
      <c r="BU11">
        <v>31</v>
      </c>
      <c r="BW11">
        <v>1</v>
      </c>
      <c r="CA11">
        <v>5</v>
      </c>
      <c r="CF11">
        <v>1</v>
      </c>
      <c r="CK11">
        <v>3</v>
      </c>
      <c r="CL11">
        <v>2</v>
      </c>
      <c r="CN11">
        <v>10</v>
      </c>
      <c r="CO11">
        <v>1</v>
      </c>
      <c r="CQ11">
        <v>6</v>
      </c>
      <c r="CR11">
        <v>6</v>
      </c>
      <c r="CS11" s="37" t="s">
        <v>70</v>
      </c>
      <c r="CT11" s="37">
        <v>5</v>
      </c>
      <c r="CU11" s="37">
        <v>3</v>
      </c>
      <c r="CV11">
        <v>4</v>
      </c>
      <c r="CW11">
        <v>14</v>
      </c>
      <c r="CX11" t="s">
        <v>70</v>
      </c>
      <c r="CY11">
        <v>1252</v>
      </c>
      <c r="CZ11">
        <v>1123</v>
      </c>
      <c r="DA11">
        <v>267</v>
      </c>
      <c r="DB11">
        <v>8</v>
      </c>
      <c r="DC11">
        <v>2</v>
      </c>
      <c r="DF11">
        <v>8</v>
      </c>
      <c r="DH11">
        <v>63</v>
      </c>
      <c r="DI11">
        <v>2</v>
      </c>
      <c r="DJ11">
        <v>2</v>
      </c>
      <c r="DP11">
        <v>10</v>
      </c>
      <c r="DV11" s="25">
        <v>193</v>
      </c>
      <c r="DW11" s="4">
        <v>2</v>
      </c>
      <c r="DX11" s="4">
        <v>39</v>
      </c>
      <c r="DY11" s="4">
        <v>0</v>
      </c>
      <c r="DZ11" s="4">
        <v>0</v>
      </c>
      <c r="EA11" s="4">
        <v>28</v>
      </c>
      <c r="EB11" s="4">
        <v>262</v>
      </c>
      <c r="EC11" s="26">
        <v>232.13733460303612</v>
      </c>
      <c r="ED11" s="26">
        <v>295.70426539696388</v>
      </c>
      <c r="EE11" s="27">
        <v>2755</v>
      </c>
    </row>
    <row r="12" spans="1:135">
      <c r="A12">
        <v>9</v>
      </c>
      <c r="B12" t="s">
        <v>25</v>
      </c>
      <c r="C12">
        <v>4</v>
      </c>
      <c r="D12">
        <v>100</v>
      </c>
      <c r="E12">
        <v>9.1</v>
      </c>
      <c r="F12" s="5">
        <v>1.7836000000000001</v>
      </c>
      <c r="G12" s="24">
        <v>8.2362557251902842E-3</v>
      </c>
      <c r="H12">
        <v>34</v>
      </c>
      <c r="T12">
        <v>6</v>
      </c>
      <c r="U12">
        <v>3</v>
      </c>
      <c r="V12">
        <v>2</v>
      </c>
      <c r="W12">
        <v>1</v>
      </c>
      <c r="AB12">
        <v>6</v>
      </c>
      <c r="AC12">
        <v>4</v>
      </c>
      <c r="AK12">
        <v>2</v>
      </c>
      <c r="AO12">
        <v>1</v>
      </c>
      <c r="AQ12">
        <v>12</v>
      </c>
      <c r="AR12">
        <v>4</v>
      </c>
      <c r="AT12">
        <v>1</v>
      </c>
      <c r="AV12">
        <v>8</v>
      </c>
      <c r="AY12">
        <v>2</v>
      </c>
      <c r="AZ12">
        <v>1</v>
      </c>
      <c r="BE12">
        <v>6</v>
      </c>
      <c r="BH12">
        <v>1</v>
      </c>
      <c r="BJ12">
        <v>18</v>
      </c>
      <c r="BL12">
        <v>4</v>
      </c>
      <c r="BO12">
        <v>1</v>
      </c>
      <c r="BR12">
        <v>1</v>
      </c>
      <c r="BS12">
        <v>1</v>
      </c>
      <c r="CK12">
        <v>2</v>
      </c>
      <c r="CL12">
        <v>4</v>
      </c>
      <c r="CM12">
        <v>1</v>
      </c>
      <c r="CP12">
        <v>1</v>
      </c>
      <c r="CS12" s="37" t="s">
        <v>70</v>
      </c>
      <c r="CT12" s="37">
        <v>6</v>
      </c>
      <c r="CU12" s="37">
        <v>4</v>
      </c>
      <c r="CW12">
        <v>22</v>
      </c>
      <c r="CX12" t="s">
        <v>70</v>
      </c>
      <c r="CY12">
        <v>1870</v>
      </c>
      <c r="CZ12">
        <v>6</v>
      </c>
      <c r="DA12">
        <v>114</v>
      </c>
      <c r="DB12">
        <v>36</v>
      </c>
      <c r="DC12">
        <v>23</v>
      </c>
      <c r="DH12">
        <v>12</v>
      </c>
      <c r="DJ12">
        <v>24</v>
      </c>
      <c r="DM12">
        <v>15</v>
      </c>
      <c r="DQ12">
        <v>1</v>
      </c>
      <c r="DV12" s="25">
        <v>112</v>
      </c>
      <c r="DW12" s="4">
        <v>5</v>
      </c>
      <c r="DX12" s="4">
        <v>2</v>
      </c>
      <c r="DY12" s="4">
        <v>0</v>
      </c>
      <c r="DZ12" s="4">
        <v>0</v>
      </c>
      <c r="EA12" s="4">
        <v>8</v>
      </c>
      <c r="EB12" s="4">
        <v>127</v>
      </c>
      <c r="EC12" s="26">
        <v>106.74936178232905</v>
      </c>
      <c r="ED12" s="26">
        <v>151.09223821767097</v>
      </c>
      <c r="EE12" s="27">
        <v>2123</v>
      </c>
    </row>
    <row r="13" spans="1:135">
      <c r="A13">
        <v>10</v>
      </c>
      <c r="B13" t="s">
        <v>26</v>
      </c>
      <c r="C13">
        <v>4</v>
      </c>
      <c r="D13">
        <v>100</v>
      </c>
      <c r="E13">
        <v>10.6</v>
      </c>
      <c r="F13" s="5">
        <v>2.0775999999999999</v>
      </c>
      <c r="G13" s="24">
        <v>9.5938802952765939E-3</v>
      </c>
      <c r="H13">
        <v>52</v>
      </c>
      <c r="J13">
        <v>2</v>
      </c>
      <c r="L13">
        <v>1</v>
      </c>
      <c r="N13">
        <v>1</v>
      </c>
      <c r="R13">
        <v>4</v>
      </c>
      <c r="S13">
        <v>1</v>
      </c>
      <c r="T13">
        <v>1</v>
      </c>
      <c r="U13">
        <v>8</v>
      </c>
      <c r="X13">
        <v>10</v>
      </c>
      <c r="Y13">
        <v>3</v>
      </c>
      <c r="Z13">
        <v>13</v>
      </c>
      <c r="AB13">
        <v>1</v>
      </c>
      <c r="AC13">
        <v>6</v>
      </c>
      <c r="AD13">
        <v>2</v>
      </c>
      <c r="AE13">
        <v>2</v>
      </c>
      <c r="AI13">
        <v>2</v>
      </c>
      <c r="AJ13">
        <v>1</v>
      </c>
      <c r="AK13">
        <v>1</v>
      </c>
      <c r="AN13">
        <v>11</v>
      </c>
      <c r="AQ13">
        <v>4</v>
      </c>
      <c r="AR13">
        <v>1</v>
      </c>
      <c r="AU13">
        <v>1</v>
      </c>
      <c r="BG13">
        <v>1</v>
      </c>
      <c r="BK13">
        <v>4</v>
      </c>
      <c r="BL13">
        <v>3</v>
      </c>
      <c r="BM13">
        <v>3</v>
      </c>
      <c r="BO13">
        <v>1</v>
      </c>
      <c r="BP13">
        <v>1</v>
      </c>
      <c r="BR13">
        <v>1</v>
      </c>
      <c r="BS13">
        <v>2</v>
      </c>
      <c r="CB13">
        <v>1</v>
      </c>
      <c r="CD13">
        <v>1</v>
      </c>
      <c r="CF13">
        <v>5</v>
      </c>
      <c r="CN13">
        <v>5</v>
      </c>
      <c r="CO13">
        <v>20</v>
      </c>
      <c r="CP13">
        <v>3</v>
      </c>
      <c r="CQ13">
        <v>19</v>
      </c>
      <c r="CR13">
        <v>1</v>
      </c>
      <c r="CS13" s="37" t="s">
        <v>70</v>
      </c>
      <c r="CT13" s="37">
        <v>21</v>
      </c>
      <c r="CU13" s="37">
        <v>1</v>
      </c>
      <c r="CV13">
        <v>4</v>
      </c>
      <c r="CW13">
        <v>33</v>
      </c>
      <c r="CX13" t="s">
        <v>70</v>
      </c>
      <c r="CY13">
        <v>2134</v>
      </c>
      <c r="CZ13">
        <v>137</v>
      </c>
      <c r="DA13">
        <v>71</v>
      </c>
      <c r="DB13">
        <v>20</v>
      </c>
      <c r="DC13">
        <v>7</v>
      </c>
      <c r="DE13">
        <v>3</v>
      </c>
      <c r="DF13">
        <v>9</v>
      </c>
      <c r="DJ13">
        <v>2</v>
      </c>
      <c r="DM13">
        <v>32</v>
      </c>
      <c r="DO13">
        <v>1</v>
      </c>
      <c r="DQ13">
        <v>1</v>
      </c>
      <c r="DV13" s="25">
        <v>129</v>
      </c>
      <c r="DW13" s="4">
        <v>12</v>
      </c>
      <c r="DX13" s="4">
        <v>4</v>
      </c>
      <c r="DY13" s="4">
        <v>0</v>
      </c>
      <c r="DZ13" s="4">
        <v>0</v>
      </c>
      <c r="EA13" s="4">
        <v>48</v>
      </c>
      <c r="EB13" s="4">
        <v>193</v>
      </c>
      <c r="EC13" s="26">
        <v>167.62394537094062</v>
      </c>
      <c r="ED13" s="26">
        <v>222.21765462905938</v>
      </c>
      <c r="EE13" s="27">
        <v>2454</v>
      </c>
    </row>
    <row r="14" spans="1:135">
      <c r="A14">
        <v>11</v>
      </c>
      <c r="B14" t="s">
        <v>27</v>
      </c>
      <c r="C14">
        <v>4</v>
      </c>
      <c r="D14">
        <v>100</v>
      </c>
      <c r="E14">
        <v>6.6</v>
      </c>
      <c r="F14" s="5">
        <v>1.2936000000000001</v>
      </c>
      <c r="G14" s="24">
        <v>5.9735481083797674E-3</v>
      </c>
      <c r="H14">
        <v>105</v>
      </c>
      <c r="I14">
        <v>1</v>
      </c>
      <c r="J14">
        <v>1</v>
      </c>
      <c r="N14">
        <v>2</v>
      </c>
      <c r="R14">
        <v>1</v>
      </c>
      <c r="T14">
        <v>7</v>
      </c>
      <c r="V14">
        <v>2</v>
      </c>
      <c r="W14">
        <v>2</v>
      </c>
      <c r="X14">
        <v>2</v>
      </c>
      <c r="AB14">
        <v>2</v>
      </c>
      <c r="AC14">
        <v>18</v>
      </c>
      <c r="AE14">
        <v>1</v>
      </c>
      <c r="AK14">
        <v>7</v>
      </c>
      <c r="AL14">
        <v>2</v>
      </c>
      <c r="AM14">
        <v>1</v>
      </c>
      <c r="AQ14">
        <v>21</v>
      </c>
      <c r="AR14">
        <v>8</v>
      </c>
      <c r="AX14">
        <v>2</v>
      </c>
      <c r="AY14">
        <v>8</v>
      </c>
      <c r="AZ14">
        <v>1</v>
      </c>
      <c r="BA14">
        <v>6</v>
      </c>
      <c r="BB14">
        <v>3</v>
      </c>
      <c r="BD14">
        <v>1</v>
      </c>
      <c r="BJ14">
        <v>20</v>
      </c>
      <c r="BK14">
        <v>4</v>
      </c>
      <c r="BL14">
        <v>1</v>
      </c>
      <c r="BQ14">
        <v>2</v>
      </c>
      <c r="CF14">
        <v>3</v>
      </c>
      <c r="CH14">
        <v>1</v>
      </c>
      <c r="CL14">
        <v>2</v>
      </c>
      <c r="CM14">
        <v>11</v>
      </c>
      <c r="CN14">
        <v>8</v>
      </c>
      <c r="CO14">
        <v>4</v>
      </c>
      <c r="CP14">
        <v>1</v>
      </c>
      <c r="CR14">
        <v>2</v>
      </c>
      <c r="CS14" s="37" t="s">
        <v>70</v>
      </c>
      <c r="CT14" s="37">
        <v>7</v>
      </c>
      <c r="CU14" s="37">
        <v>4</v>
      </c>
      <c r="CV14">
        <v>3</v>
      </c>
      <c r="CW14">
        <v>46</v>
      </c>
      <c r="CX14" t="s">
        <v>70</v>
      </c>
      <c r="CY14">
        <v>3786</v>
      </c>
      <c r="CZ14">
        <v>15</v>
      </c>
      <c r="DA14">
        <v>146</v>
      </c>
      <c r="DB14">
        <v>15</v>
      </c>
      <c r="DD14">
        <v>2</v>
      </c>
      <c r="DF14">
        <v>1</v>
      </c>
      <c r="DQ14">
        <v>1</v>
      </c>
      <c r="DR14">
        <v>3</v>
      </c>
      <c r="DV14" s="25">
        <v>224</v>
      </c>
      <c r="DW14" s="4">
        <v>7</v>
      </c>
      <c r="DX14" s="4">
        <v>0</v>
      </c>
      <c r="DY14" s="4">
        <v>0</v>
      </c>
      <c r="DZ14" s="4">
        <v>1</v>
      </c>
      <c r="EA14" s="4">
        <v>28</v>
      </c>
      <c r="EB14" s="4">
        <v>260</v>
      </c>
      <c r="EC14" s="26">
        <v>230.25843318006687</v>
      </c>
      <c r="ED14" s="26">
        <v>293.58316681993307</v>
      </c>
      <c r="EE14" s="27">
        <v>4018</v>
      </c>
    </row>
    <row r="15" spans="1:135">
      <c r="A15">
        <v>12</v>
      </c>
      <c r="B15" t="s">
        <v>28</v>
      </c>
      <c r="C15">
        <v>4</v>
      </c>
      <c r="D15">
        <v>100</v>
      </c>
      <c r="E15">
        <v>6</v>
      </c>
      <c r="F15" s="5">
        <v>1.1760000000000002</v>
      </c>
      <c r="G15" s="24">
        <v>5.4304982803452433E-3</v>
      </c>
      <c r="H15">
        <v>56</v>
      </c>
      <c r="T15">
        <v>5</v>
      </c>
      <c r="X15">
        <v>1</v>
      </c>
      <c r="AB15">
        <v>1</v>
      </c>
      <c r="AC15">
        <v>3</v>
      </c>
      <c r="AD15">
        <v>1</v>
      </c>
      <c r="AQ15">
        <v>14</v>
      </c>
      <c r="AR15">
        <v>5</v>
      </c>
      <c r="AS15">
        <v>2</v>
      </c>
      <c r="AT15">
        <v>2</v>
      </c>
      <c r="AU15">
        <v>1</v>
      </c>
      <c r="AX15">
        <v>5</v>
      </c>
      <c r="AY15">
        <v>19</v>
      </c>
      <c r="AZ15">
        <v>3</v>
      </c>
      <c r="BC15">
        <v>3</v>
      </c>
      <c r="BE15">
        <v>2</v>
      </c>
      <c r="BF15">
        <v>3</v>
      </c>
      <c r="BI15">
        <v>3</v>
      </c>
      <c r="BJ15">
        <v>11</v>
      </c>
      <c r="BK15">
        <v>1</v>
      </c>
      <c r="BM15">
        <v>3</v>
      </c>
      <c r="CL15">
        <v>7</v>
      </c>
      <c r="CN15">
        <v>1</v>
      </c>
      <c r="CO15">
        <v>2</v>
      </c>
      <c r="CP15">
        <v>6</v>
      </c>
      <c r="CR15">
        <v>5</v>
      </c>
      <c r="CS15" s="37" t="s">
        <v>70</v>
      </c>
      <c r="CT15" s="37">
        <v>6</v>
      </c>
      <c r="CU15" s="37">
        <v>5</v>
      </c>
      <c r="CW15">
        <v>71</v>
      </c>
      <c r="CX15" t="s">
        <v>70</v>
      </c>
      <c r="CY15">
        <v>2168</v>
      </c>
      <c r="DA15">
        <v>103</v>
      </c>
      <c r="DB15">
        <v>33</v>
      </c>
      <c r="DC15">
        <v>2</v>
      </c>
      <c r="DD15">
        <v>1</v>
      </c>
      <c r="DH15">
        <v>3</v>
      </c>
      <c r="DJ15">
        <v>3</v>
      </c>
      <c r="DK15">
        <v>6</v>
      </c>
      <c r="DQ15">
        <v>2</v>
      </c>
      <c r="DV15" s="25">
        <v>140</v>
      </c>
      <c r="DW15" s="4">
        <v>4</v>
      </c>
      <c r="DX15" s="4">
        <v>0</v>
      </c>
      <c r="DY15" s="4">
        <v>0</v>
      </c>
      <c r="DZ15" s="4">
        <v>0</v>
      </c>
      <c r="EA15" s="4">
        <v>21</v>
      </c>
      <c r="EB15" s="4">
        <v>165</v>
      </c>
      <c r="EC15" s="26">
        <v>141.67097876023669</v>
      </c>
      <c r="ED15" s="26">
        <v>192.17062123976325</v>
      </c>
      <c r="EE15" s="27">
        <v>2392</v>
      </c>
    </row>
    <row r="16" spans="1:135">
      <c r="A16">
        <v>13</v>
      </c>
      <c r="B16" t="s">
        <v>110</v>
      </c>
      <c r="C16">
        <v>4</v>
      </c>
      <c r="D16">
        <v>100</v>
      </c>
      <c r="E16">
        <v>5.6</v>
      </c>
      <c r="F16" s="5">
        <v>1.0975999999999999</v>
      </c>
      <c r="G16" s="24">
        <v>5.0684650616555594E-3</v>
      </c>
      <c r="H16">
        <v>469</v>
      </c>
      <c r="J16">
        <v>10</v>
      </c>
      <c r="R16">
        <v>3</v>
      </c>
      <c r="S16">
        <v>3</v>
      </c>
      <c r="T16">
        <v>1</v>
      </c>
      <c r="W16">
        <v>27</v>
      </c>
      <c r="X16">
        <v>7</v>
      </c>
      <c r="Y16">
        <v>1</v>
      </c>
      <c r="Z16">
        <v>15</v>
      </c>
      <c r="AC16">
        <v>1</v>
      </c>
      <c r="AD16">
        <v>8</v>
      </c>
      <c r="AG16">
        <v>3</v>
      </c>
      <c r="AH16">
        <v>3</v>
      </c>
      <c r="AI16">
        <v>1</v>
      </c>
      <c r="AK16">
        <v>13</v>
      </c>
      <c r="AO16">
        <v>5</v>
      </c>
      <c r="AQ16">
        <v>16</v>
      </c>
      <c r="AR16">
        <v>2</v>
      </c>
      <c r="BE16">
        <v>1</v>
      </c>
      <c r="BI16">
        <v>1</v>
      </c>
      <c r="BK16">
        <v>1</v>
      </c>
      <c r="BL16">
        <v>4</v>
      </c>
      <c r="BM16">
        <v>3</v>
      </c>
      <c r="BR16">
        <v>2</v>
      </c>
      <c r="BS16">
        <v>129</v>
      </c>
      <c r="BY16">
        <v>2</v>
      </c>
      <c r="CA16">
        <v>1</v>
      </c>
      <c r="CB16">
        <v>4</v>
      </c>
      <c r="CC16">
        <v>2</v>
      </c>
      <c r="CD16">
        <v>7</v>
      </c>
      <c r="CF16">
        <v>2</v>
      </c>
      <c r="CL16">
        <v>2</v>
      </c>
      <c r="CM16">
        <v>10</v>
      </c>
      <c r="CN16">
        <v>6</v>
      </c>
      <c r="CO16">
        <v>1</v>
      </c>
      <c r="CP16">
        <v>7</v>
      </c>
      <c r="CQ16">
        <v>9</v>
      </c>
      <c r="CR16">
        <v>6</v>
      </c>
      <c r="CS16" s="37" t="s">
        <v>70</v>
      </c>
      <c r="CT16" s="37">
        <v>19</v>
      </c>
      <c r="CU16" s="37">
        <v>2</v>
      </c>
      <c r="CV16">
        <v>2</v>
      </c>
      <c r="CW16" t="s">
        <v>70</v>
      </c>
      <c r="CX16" t="s">
        <v>70</v>
      </c>
      <c r="CY16">
        <v>5688</v>
      </c>
      <c r="CZ16">
        <v>244</v>
      </c>
      <c r="DA16">
        <v>24</v>
      </c>
      <c r="DB16">
        <v>3</v>
      </c>
      <c r="DC16">
        <v>13</v>
      </c>
      <c r="DE16">
        <v>3</v>
      </c>
      <c r="DF16">
        <v>10</v>
      </c>
      <c r="DG16">
        <v>19</v>
      </c>
      <c r="DL16">
        <v>5</v>
      </c>
      <c r="DM16">
        <v>21</v>
      </c>
      <c r="DS16">
        <v>8</v>
      </c>
      <c r="DV16" s="25">
        <v>590</v>
      </c>
      <c r="DW16" s="4">
        <v>8</v>
      </c>
      <c r="DX16" s="4">
        <v>138</v>
      </c>
      <c r="DY16" s="4">
        <v>0</v>
      </c>
      <c r="DZ16" s="4">
        <v>0</v>
      </c>
      <c r="EA16" s="4">
        <v>41</v>
      </c>
      <c r="EB16" s="4">
        <v>777</v>
      </c>
      <c r="EC16" s="26">
        <v>724.25259468246645</v>
      </c>
      <c r="ED16" s="26">
        <v>833.58900531753352</v>
      </c>
      <c r="EE16" s="27">
        <v>6040</v>
      </c>
    </row>
    <row r="17" spans="1:135">
      <c r="A17">
        <v>14</v>
      </c>
      <c r="B17" t="s">
        <v>111</v>
      </c>
      <c r="C17">
        <v>1.55</v>
      </c>
      <c r="D17">
        <v>100</v>
      </c>
      <c r="E17">
        <v>6.6</v>
      </c>
      <c r="F17" s="5">
        <v>1.2936000000000001</v>
      </c>
      <c r="G17" s="24">
        <v>2.3147498919971598E-3</v>
      </c>
      <c r="H17">
        <v>156</v>
      </c>
      <c r="I17">
        <v>2</v>
      </c>
      <c r="J17">
        <v>5</v>
      </c>
      <c r="L17">
        <v>3</v>
      </c>
      <c r="R17">
        <v>1</v>
      </c>
      <c r="S17">
        <v>4</v>
      </c>
      <c r="W17">
        <v>12</v>
      </c>
      <c r="X17">
        <v>4</v>
      </c>
      <c r="Z17">
        <v>5</v>
      </c>
      <c r="AD17">
        <v>1</v>
      </c>
      <c r="AE17">
        <v>3</v>
      </c>
      <c r="AK17">
        <v>12</v>
      </c>
      <c r="AO17">
        <v>6</v>
      </c>
      <c r="AQ17">
        <v>3</v>
      </c>
      <c r="BH17">
        <v>1</v>
      </c>
      <c r="BK17">
        <v>1</v>
      </c>
      <c r="BR17">
        <v>2</v>
      </c>
      <c r="BS17">
        <v>80</v>
      </c>
      <c r="CA17">
        <v>5</v>
      </c>
      <c r="CB17">
        <v>2</v>
      </c>
      <c r="CC17">
        <v>1</v>
      </c>
      <c r="CD17">
        <v>3</v>
      </c>
      <c r="CF17">
        <v>2</v>
      </c>
      <c r="CJ17">
        <v>1</v>
      </c>
      <c r="CL17">
        <v>1</v>
      </c>
      <c r="CM17">
        <v>9</v>
      </c>
      <c r="CN17">
        <v>4</v>
      </c>
      <c r="CO17">
        <v>4</v>
      </c>
      <c r="CP17">
        <v>4</v>
      </c>
      <c r="CQ17">
        <v>2</v>
      </c>
      <c r="CR17">
        <v>10</v>
      </c>
      <c r="CS17" s="37" t="s">
        <v>70</v>
      </c>
      <c r="CT17" s="37">
        <v>22</v>
      </c>
      <c r="CU17" s="37">
        <v>3</v>
      </c>
      <c r="CV17">
        <v>5</v>
      </c>
      <c r="CW17">
        <v>29</v>
      </c>
      <c r="CX17" t="s">
        <v>70</v>
      </c>
      <c r="CY17">
        <v>2868</v>
      </c>
      <c r="CZ17">
        <v>177</v>
      </c>
      <c r="DA17">
        <v>52</v>
      </c>
      <c r="DB17">
        <v>16</v>
      </c>
      <c r="DC17">
        <v>27</v>
      </c>
      <c r="DE17">
        <v>1</v>
      </c>
      <c r="DM17">
        <v>15</v>
      </c>
      <c r="DP17">
        <v>15</v>
      </c>
      <c r="DV17" s="25">
        <v>218</v>
      </c>
      <c r="DW17" s="4">
        <v>1</v>
      </c>
      <c r="DX17" s="4">
        <v>89</v>
      </c>
      <c r="DY17" s="4">
        <v>0</v>
      </c>
      <c r="DZ17" s="4">
        <v>1</v>
      </c>
      <c r="EA17" s="4">
        <v>34</v>
      </c>
      <c r="EB17" s="4">
        <v>343</v>
      </c>
      <c r="EC17" s="26">
        <v>308.57030794500849</v>
      </c>
      <c r="ED17" s="26">
        <v>381.27129205499148</v>
      </c>
      <c r="EE17" s="27">
        <v>3205</v>
      </c>
    </row>
    <row r="18" spans="1:135">
      <c r="A18">
        <v>15</v>
      </c>
      <c r="B18" t="s">
        <v>135</v>
      </c>
      <c r="C18">
        <v>1.95</v>
      </c>
      <c r="D18">
        <v>100</v>
      </c>
      <c r="E18">
        <v>5</v>
      </c>
      <c r="F18" s="5">
        <v>0.98</v>
      </c>
      <c r="G18" s="24">
        <v>2.2061399263902546E-3</v>
      </c>
      <c r="H18">
        <v>104</v>
      </c>
      <c r="T18">
        <v>3</v>
      </c>
      <c r="W18">
        <v>20</v>
      </c>
      <c r="AA18">
        <v>1</v>
      </c>
      <c r="AB18">
        <v>3</v>
      </c>
      <c r="AC18">
        <v>5</v>
      </c>
      <c r="AK18">
        <v>7</v>
      </c>
      <c r="AM18">
        <v>1</v>
      </c>
      <c r="AQ18">
        <v>13</v>
      </c>
      <c r="AR18">
        <v>1</v>
      </c>
      <c r="BG18">
        <v>2</v>
      </c>
      <c r="BI18">
        <v>1</v>
      </c>
      <c r="BK18">
        <v>1</v>
      </c>
      <c r="BL18">
        <v>1</v>
      </c>
      <c r="BR18">
        <v>1</v>
      </c>
      <c r="BS18">
        <v>19</v>
      </c>
      <c r="CH18">
        <v>1</v>
      </c>
      <c r="CM18">
        <v>2</v>
      </c>
      <c r="CN18">
        <v>5</v>
      </c>
      <c r="CO18">
        <v>2</v>
      </c>
      <c r="CP18">
        <v>17</v>
      </c>
      <c r="CQ18">
        <v>8</v>
      </c>
      <c r="CR18">
        <v>2</v>
      </c>
      <c r="CS18" s="37" t="s">
        <v>70</v>
      </c>
      <c r="CT18" s="37">
        <v>4</v>
      </c>
      <c r="CU18" s="37">
        <v>1</v>
      </c>
      <c r="CV18">
        <v>1</v>
      </c>
      <c r="CY18">
        <v>1737</v>
      </c>
      <c r="CZ18">
        <v>96</v>
      </c>
      <c r="DA18">
        <v>30</v>
      </c>
      <c r="DC18">
        <v>1</v>
      </c>
      <c r="DD18">
        <v>10</v>
      </c>
      <c r="DF18">
        <v>1</v>
      </c>
      <c r="DV18" s="25">
        <v>161</v>
      </c>
      <c r="DW18" s="4">
        <v>2</v>
      </c>
      <c r="DX18" s="4">
        <v>20</v>
      </c>
      <c r="DY18" s="4">
        <v>0</v>
      </c>
      <c r="DZ18" s="4">
        <v>1</v>
      </c>
      <c r="EA18" s="4">
        <v>36</v>
      </c>
      <c r="EB18" s="4">
        <v>220</v>
      </c>
      <c r="EC18" s="26">
        <v>192.78591588078646</v>
      </c>
      <c r="ED18" s="26">
        <v>251.05568411921351</v>
      </c>
      <c r="EE18" s="27">
        <v>1876</v>
      </c>
    </row>
    <row r="19" spans="1:135">
      <c r="A19">
        <v>16</v>
      </c>
      <c r="B19" t="s">
        <v>136</v>
      </c>
      <c r="C19">
        <v>1.95</v>
      </c>
      <c r="D19">
        <v>100</v>
      </c>
      <c r="E19">
        <v>6.2</v>
      </c>
      <c r="F19" s="5">
        <v>1.2152000000000001</v>
      </c>
      <c r="G19" s="24">
        <v>2.7356135087239159E-3</v>
      </c>
      <c r="H19">
        <v>128</v>
      </c>
      <c r="L19">
        <v>1</v>
      </c>
      <c r="N19">
        <v>2</v>
      </c>
      <c r="T19">
        <v>2</v>
      </c>
      <c r="W19">
        <v>15</v>
      </c>
      <c r="AB19">
        <v>2</v>
      </c>
      <c r="AC19">
        <v>4</v>
      </c>
      <c r="AK19">
        <v>13</v>
      </c>
      <c r="AQ19">
        <v>9</v>
      </c>
      <c r="AR19">
        <v>1</v>
      </c>
      <c r="BG19">
        <v>7</v>
      </c>
      <c r="BL19">
        <v>3</v>
      </c>
      <c r="BS19">
        <v>46</v>
      </c>
      <c r="CD19">
        <v>1</v>
      </c>
      <c r="CF19">
        <v>1</v>
      </c>
      <c r="CM19">
        <v>3</v>
      </c>
      <c r="CN19">
        <v>4</v>
      </c>
      <c r="CO19">
        <v>1</v>
      </c>
      <c r="CP19">
        <v>2</v>
      </c>
      <c r="CQ19">
        <v>21</v>
      </c>
      <c r="CS19" s="37" t="s">
        <v>70</v>
      </c>
      <c r="CT19" s="37">
        <v>5</v>
      </c>
      <c r="CU19" s="37">
        <v>1</v>
      </c>
      <c r="CV19">
        <v>9</v>
      </c>
      <c r="CY19">
        <v>4670</v>
      </c>
      <c r="DA19">
        <v>6</v>
      </c>
      <c r="DB19">
        <v>1</v>
      </c>
      <c r="DC19">
        <v>102</v>
      </c>
      <c r="DD19">
        <v>37</v>
      </c>
      <c r="DF19">
        <v>8</v>
      </c>
      <c r="DV19" s="25">
        <v>184</v>
      </c>
      <c r="DW19" s="4">
        <v>3</v>
      </c>
      <c r="DX19" s="4">
        <v>46</v>
      </c>
      <c r="DY19" s="4">
        <v>0</v>
      </c>
      <c r="DZ19" s="4">
        <v>0</v>
      </c>
      <c r="EA19" s="4">
        <v>31</v>
      </c>
      <c r="EB19" s="4">
        <v>264</v>
      </c>
      <c r="EC19" s="26">
        <v>234.01669567720168</v>
      </c>
      <c r="ED19" s="26">
        <v>297.82490432279837</v>
      </c>
      <c r="EE19" s="27">
        <v>4833</v>
      </c>
    </row>
    <row r="20" spans="1:135">
      <c r="A20">
        <v>17</v>
      </c>
      <c r="B20" t="s">
        <v>115</v>
      </c>
      <c r="C20">
        <v>4</v>
      </c>
      <c r="D20">
        <v>100</v>
      </c>
      <c r="F20" s="5">
        <v>0</v>
      </c>
      <c r="H20" t="s">
        <v>70</v>
      </c>
      <c r="I20" t="s">
        <v>70</v>
      </c>
      <c r="J20" t="s">
        <v>70</v>
      </c>
      <c r="K20" t="s">
        <v>70</v>
      </c>
      <c r="L20" t="s">
        <v>70</v>
      </c>
      <c r="M20" t="s">
        <v>70</v>
      </c>
      <c r="N20" t="s">
        <v>70</v>
      </c>
      <c r="O20" t="s">
        <v>70</v>
      </c>
      <c r="P20" t="s">
        <v>70</v>
      </c>
      <c r="Q20" t="s">
        <v>70</v>
      </c>
      <c r="R20" t="s">
        <v>70</v>
      </c>
      <c r="S20" t="s">
        <v>70</v>
      </c>
      <c r="T20" t="s">
        <v>70</v>
      </c>
      <c r="U20" t="s">
        <v>70</v>
      </c>
      <c r="V20" t="s">
        <v>70</v>
      </c>
      <c r="W20" t="s">
        <v>70</v>
      </c>
      <c r="X20" t="s">
        <v>70</v>
      </c>
      <c r="Y20" t="s">
        <v>70</v>
      </c>
      <c r="Z20" t="s">
        <v>70</v>
      </c>
      <c r="AA20" t="s">
        <v>70</v>
      </c>
      <c r="AB20" t="s">
        <v>70</v>
      </c>
      <c r="AC20" t="s">
        <v>70</v>
      </c>
      <c r="AD20" t="s">
        <v>70</v>
      </c>
      <c r="AE20" t="s">
        <v>70</v>
      </c>
      <c r="AF20" t="s">
        <v>70</v>
      </c>
      <c r="AG20" t="s">
        <v>70</v>
      </c>
      <c r="AH20" t="s">
        <v>70</v>
      </c>
      <c r="AI20" t="s">
        <v>70</v>
      </c>
      <c r="AJ20" t="s">
        <v>70</v>
      </c>
      <c r="AK20" t="s">
        <v>70</v>
      </c>
      <c r="AL20" t="s">
        <v>70</v>
      </c>
      <c r="AM20" t="s">
        <v>70</v>
      </c>
      <c r="AN20" t="s">
        <v>70</v>
      </c>
      <c r="AO20" t="s">
        <v>70</v>
      </c>
      <c r="AP20" t="s">
        <v>70</v>
      </c>
      <c r="AQ20" t="s">
        <v>70</v>
      </c>
      <c r="AR20" t="s">
        <v>70</v>
      </c>
      <c r="AS20" t="s">
        <v>70</v>
      </c>
      <c r="AT20" t="s">
        <v>70</v>
      </c>
      <c r="AU20" t="s">
        <v>70</v>
      </c>
      <c r="AV20" t="s">
        <v>70</v>
      </c>
      <c r="AW20" t="s">
        <v>70</v>
      </c>
      <c r="AX20" t="s">
        <v>70</v>
      </c>
      <c r="AY20" t="s">
        <v>70</v>
      </c>
      <c r="AZ20" t="s">
        <v>70</v>
      </c>
      <c r="BA20" t="s">
        <v>70</v>
      </c>
      <c r="BB20" t="s">
        <v>70</v>
      </c>
      <c r="BC20" t="s">
        <v>70</v>
      </c>
      <c r="BD20" t="s">
        <v>70</v>
      </c>
      <c r="BE20" t="s">
        <v>70</v>
      </c>
      <c r="BF20" t="s">
        <v>70</v>
      </c>
      <c r="BG20" t="s">
        <v>70</v>
      </c>
      <c r="BH20" t="s">
        <v>70</v>
      </c>
      <c r="BI20" t="s">
        <v>70</v>
      </c>
      <c r="BJ20" t="s">
        <v>70</v>
      </c>
      <c r="BK20" t="s">
        <v>70</v>
      </c>
      <c r="BL20" t="s">
        <v>70</v>
      </c>
      <c r="BM20" t="s">
        <v>70</v>
      </c>
      <c r="BN20" t="s">
        <v>70</v>
      </c>
      <c r="BO20" t="s">
        <v>70</v>
      </c>
      <c r="BP20" t="s">
        <v>70</v>
      </c>
      <c r="BQ20" t="s">
        <v>70</v>
      </c>
      <c r="BR20" t="s">
        <v>70</v>
      </c>
      <c r="BS20" t="s">
        <v>70</v>
      </c>
      <c r="BT20" t="s">
        <v>70</v>
      </c>
      <c r="BU20" t="s">
        <v>70</v>
      </c>
      <c r="BV20" t="s">
        <v>70</v>
      </c>
      <c r="BW20" t="s">
        <v>70</v>
      </c>
      <c r="BX20" t="s">
        <v>70</v>
      </c>
      <c r="BY20" t="s">
        <v>70</v>
      </c>
      <c r="BZ20" t="s">
        <v>70</v>
      </c>
      <c r="CA20" t="s">
        <v>70</v>
      </c>
      <c r="CB20" t="s">
        <v>70</v>
      </c>
      <c r="CC20" t="s">
        <v>70</v>
      </c>
      <c r="CD20" t="s">
        <v>70</v>
      </c>
      <c r="CE20" t="s">
        <v>70</v>
      </c>
      <c r="CF20" t="s">
        <v>70</v>
      </c>
      <c r="CG20" t="s">
        <v>70</v>
      </c>
      <c r="CH20" t="s">
        <v>70</v>
      </c>
      <c r="CI20" t="s">
        <v>70</v>
      </c>
      <c r="CJ20" t="s">
        <v>70</v>
      </c>
      <c r="CK20" t="s">
        <v>70</v>
      </c>
      <c r="CL20" t="s">
        <v>70</v>
      </c>
      <c r="CM20" t="s">
        <v>70</v>
      </c>
      <c r="CN20" t="s">
        <v>70</v>
      </c>
      <c r="CO20" t="s">
        <v>70</v>
      </c>
      <c r="CP20" t="s">
        <v>70</v>
      </c>
      <c r="CQ20" t="s">
        <v>70</v>
      </c>
      <c r="CR20" t="s">
        <v>70</v>
      </c>
      <c r="CS20" s="37" t="s">
        <v>70</v>
      </c>
      <c r="CT20" s="37" t="s">
        <v>70</v>
      </c>
      <c r="CU20" s="37" t="s">
        <v>70</v>
      </c>
      <c r="CV20" t="s">
        <v>70</v>
      </c>
      <c r="CW20" t="s">
        <v>70</v>
      </c>
      <c r="CX20" t="s">
        <v>70</v>
      </c>
      <c r="CY20" t="s">
        <v>70</v>
      </c>
      <c r="CZ20" t="s">
        <v>70</v>
      </c>
      <c r="DA20" t="s">
        <v>70</v>
      </c>
      <c r="DB20" t="s">
        <v>70</v>
      </c>
      <c r="DC20" t="s">
        <v>70</v>
      </c>
      <c r="DD20" t="s">
        <v>70</v>
      </c>
      <c r="DE20" t="s">
        <v>70</v>
      </c>
      <c r="DF20" t="s">
        <v>70</v>
      </c>
      <c r="DG20" t="s">
        <v>70</v>
      </c>
      <c r="DH20" t="s">
        <v>70</v>
      </c>
      <c r="DI20" t="s">
        <v>70</v>
      </c>
      <c r="DJ20" t="s">
        <v>70</v>
      </c>
      <c r="DK20" t="s">
        <v>70</v>
      </c>
      <c r="DL20" t="s">
        <v>70</v>
      </c>
      <c r="DM20" t="s">
        <v>70</v>
      </c>
      <c r="DN20" t="s">
        <v>70</v>
      </c>
      <c r="DO20" t="s">
        <v>70</v>
      </c>
      <c r="DP20" t="s">
        <v>70</v>
      </c>
      <c r="DQ20" t="s">
        <v>70</v>
      </c>
      <c r="DR20" t="s">
        <v>70</v>
      </c>
      <c r="DS20" t="s">
        <v>70</v>
      </c>
      <c r="DT20" t="s">
        <v>70</v>
      </c>
      <c r="DU20" t="s">
        <v>70</v>
      </c>
      <c r="DV20" s="25" t="s">
        <v>70</v>
      </c>
      <c r="DW20" s="4" t="s">
        <v>70</v>
      </c>
      <c r="DX20" s="4" t="s">
        <v>70</v>
      </c>
      <c r="DY20" s="4" t="s">
        <v>70</v>
      </c>
      <c r="DZ20" s="4" t="s">
        <v>70</v>
      </c>
      <c r="EA20" s="4" t="s">
        <v>70</v>
      </c>
      <c r="EB20" s="4" t="s">
        <v>70</v>
      </c>
      <c r="EC20" s="26" t="s">
        <v>70</v>
      </c>
      <c r="ED20" s="26" t="s">
        <v>70</v>
      </c>
      <c r="EE20" s="27">
        <v>0</v>
      </c>
    </row>
    <row r="21" spans="1:135">
      <c r="A21">
        <v>18</v>
      </c>
      <c r="B21" t="s">
        <v>116</v>
      </c>
      <c r="C21">
        <v>1.1399999999999999</v>
      </c>
      <c r="D21">
        <v>100</v>
      </c>
      <c r="E21">
        <v>13.5</v>
      </c>
      <c r="F21" s="5">
        <v>2.6459999999999999</v>
      </c>
      <c r="G21" s="24">
        <v>3.4823070222713866E-3</v>
      </c>
      <c r="H21">
        <v>65</v>
      </c>
      <c r="N21">
        <v>2</v>
      </c>
      <c r="R21">
        <v>2</v>
      </c>
      <c r="T21">
        <v>5</v>
      </c>
      <c r="AC21">
        <v>3</v>
      </c>
      <c r="AD21">
        <v>2</v>
      </c>
      <c r="AK21">
        <v>11</v>
      </c>
      <c r="AQ21">
        <v>17</v>
      </c>
      <c r="AR21">
        <v>5</v>
      </c>
      <c r="AY21">
        <v>1</v>
      </c>
      <c r="BC21">
        <v>2</v>
      </c>
      <c r="BG21">
        <v>2</v>
      </c>
      <c r="BI21">
        <v>2</v>
      </c>
      <c r="BJ21">
        <v>7</v>
      </c>
      <c r="BK21">
        <v>2</v>
      </c>
      <c r="BM21">
        <v>3</v>
      </c>
      <c r="BO21">
        <v>1</v>
      </c>
      <c r="BP21">
        <v>2</v>
      </c>
      <c r="BQ21">
        <v>1</v>
      </c>
      <c r="BS21">
        <v>11</v>
      </c>
      <c r="CJ21">
        <v>1</v>
      </c>
      <c r="CL21">
        <v>3</v>
      </c>
      <c r="CM21">
        <v>3</v>
      </c>
      <c r="CN21">
        <v>6</v>
      </c>
      <c r="CO21">
        <v>1</v>
      </c>
      <c r="CP21">
        <v>4</v>
      </c>
      <c r="CQ21">
        <v>3</v>
      </c>
      <c r="CR21">
        <v>3</v>
      </c>
      <c r="CS21" s="37" t="s">
        <v>70</v>
      </c>
      <c r="CT21" s="37">
        <v>18</v>
      </c>
      <c r="CU21" s="37">
        <v>1</v>
      </c>
      <c r="CY21">
        <v>3438</v>
      </c>
      <c r="DA21">
        <v>36</v>
      </c>
      <c r="DB21">
        <v>25</v>
      </c>
      <c r="DH21">
        <v>8</v>
      </c>
      <c r="DI21">
        <v>1</v>
      </c>
      <c r="DJ21">
        <v>13</v>
      </c>
      <c r="DV21" s="25">
        <v>126</v>
      </c>
      <c r="DW21" s="4">
        <v>9</v>
      </c>
      <c r="DX21" s="4">
        <v>11</v>
      </c>
      <c r="DY21" s="4">
        <v>0</v>
      </c>
      <c r="DZ21" s="4">
        <v>1</v>
      </c>
      <c r="EA21" s="4">
        <v>23</v>
      </c>
      <c r="EB21" s="4">
        <v>170</v>
      </c>
      <c r="EC21" s="26">
        <v>146.29344210574956</v>
      </c>
      <c r="ED21" s="26">
        <v>197.54815789425047</v>
      </c>
      <c r="EE21" s="27">
        <v>3521</v>
      </c>
    </row>
    <row r="22" spans="1:135">
      <c r="A22">
        <v>19</v>
      </c>
      <c r="B22" t="s">
        <v>29</v>
      </c>
      <c r="C22">
        <v>4</v>
      </c>
      <c r="D22">
        <v>40</v>
      </c>
      <c r="E22">
        <v>10.3</v>
      </c>
      <c r="F22" s="5">
        <v>5.0470000000000006</v>
      </c>
      <c r="G22" s="24">
        <v>2.3305888453148335E-2</v>
      </c>
      <c r="H22">
        <v>11</v>
      </c>
      <c r="R22">
        <v>7</v>
      </c>
      <c r="W22">
        <v>6</v>
      </c>
      <c r="X22">
        <v>12</v>
      </c>
      <c r="Z22">
        <v>1</v>
      </c>
      <c r="AA22">
        <v>3</v>
      </c>
      <c r="AK22">
        <v>3</v>
      </c>
      <c r="AM22">
        <v>13</v>
      </c>
      <c r="AQ22">
        <v>31</v>
      </c>
      <c r="AY22">
        <v>1</v>
      </c>
      <c r="BA22">
        <v>1</v>
      </c>
      <c r="BL22">
        <v>1</v>
      </c>
      <c r="CB22">
        <v>1</v>
      </c>
      <c r="CN22">
        <v>8</v>
      </c>
      <c r="CQ22">
        <v>6</v>
      </c>
      <c r="CR22">
        <v>2</v>
      </c>
      <c r="CS22" s="37" t="s">
        <v>70</v>
      </c>
      <c r="CT22" s="37">
        <v>14</v>
      </c>
      <c r="CU22" s="37">
        <v>10</v>
      </c>
      <c r="CV22">
        <v>11</v>
      </c>
      <c r="CW22" t="s">
        <v>70</v>
      </c>
      <c r="CY22">
        <v>1254</v>
      </c>
      <c r="CZ22">
        <v>316</v>
      </c>
      <c r="DA22">
        <v>36</v>
      </c>
      <c r="DB22">
        <v>15</v>
      </c>
      <c r="DD22">
        <v>471</v>
      </c>
      <c r="DF22">
        <v>3</v>
      </c>
      <c r="DH22">
        <v>3</v>
      </c>
      <c r="DV22" s="25">
        <v>89</v>
      </c>
      <c r="DW22" s="4">
        <v>1</v>
      </c>
      <c r="DX22" s="4">
        <v>1</v>
      </c>
      <c r="DY22" s="4">
        <v>0</v>
      </c>
      <c r="DZ22" s="4">
        <v>0</v>
      </c>
      <c r="EA22" s="4">
        <v>16</v>
      </c>
      <c r="EB22" s="4">
        <v>107</v>
      </c>
      <c r="EC22" s="26">
        <v>88.555617146904837</v>
      </c>
      <c r="ED22" s="26">
        <v>129.28598285309511</v>
      </c>
      <c r="EE22" s="27">
        <v>2109</v>
      </c>
    </row>
    <row r="23" spans="1:135">
      <c r="A23">
        <v>20</v>
      </c>
      <c r="B23" t="s">
        <v>30</v>
      </c>
      <c r="C23">
        <v>2.4</v>
      </c>
      <c r="D23">
        <v>100</v>
      </c>
      <c r="E23">
        <v>6.2</v>
      </c>
      <c r="F23" s="5">
        <v>1.2152000000000001</v>
      </c>
      <c r="G23" s="24">
        <v>3.3669089338140504E-3</v>
      </c>
      <c r="H23">
        <v>24</v>
      </c>
      <c r="J23">
        <v>2</v>
      </c>
      <c r="R23">
        <v>3</v>
      </c>
      <c r="T23">
        <v>3</v>
      </c>
      <c r="V23">
        <v>2</v>
      </c>
      <c r="W23">
        <v>6</v>
      </c>
      <c r="X23">
        <v>3</v>
      </c>
      <c r="Z23">
        <v>4</v>
      </c>
      <c r="AB23">
        <v>1</v>
      </c>
      <c r="AC23">
        <v>1</v>
      </c>
      <c r="AM23">
        <v>20</v>
      </c>
      <c r="AQ23">
        <v>4</v>
      </c>
      <c r="AT23">
        <v>4</v>
      </c>
      <c r="AY23">
        <v>1</v>
      </c>
      <c r="BA23">
        <v>5</v>
      </c>
      <c r="BJ23">
        <v>2</v>
      </c>
      <c r="BK23">
        <v>1</v>
      </c>
      <c r="BL23">
        <v>1</v>
      </c>
      <c r="CC23">
        <v>1</v>
      </c>
      <c r="CL23">
        <v>6</v>
      </c>
      <c r="CM23">
        <v>2</v>
      </c>
      <c r="CN23">
        <v>7</v>
      </c>
      <c r="CP23">
        <v>7</v>
      </c>
      <c r="CQ23">
        <v>1</v>
      </c>
      <c r="CR23">
        <v>2</v>
      </c>
      <c r="CS23" s="37" t="s">
        <v>70</v>
      </c>
      <c r="CT23" s="37">
        <v>8</v>
      </c>
      <c r="CU23" s="37">
        <v>5</v>
      </c>
      <c r="CV23">
        <v>1</v>
      </c>
      <c r="CW23">
        <v>48</v>
      </c>
      <c r="CY23">
        <v>538</v>
      </c>
      <c r="CZ23">
        <v>26</v>
      </c>
      <c r="DA23">
        <v>7</v>
      </c>
      <c r="DB23">
        <v>24</v>
      </c>
      <c r="DD23">
        <v>80</v>
      </c>
      <c r="DF23">
        <v>4</v>
      </c>
      <c r="DH23">
        <v>4</v>
      </c>
      <c r="DJ23">
        <v>4</v>
      </c>
      <c r="DQ23">
        <v>6</v>
      </c>
      <c r="DV23" s="25">
        <v>85</v>
      </c>
      <c r="DW23" s="4">
        <v>2</v>
      </c>
      <c r="DX23" s="4">
        <v>0</v>
      </c>
      <c r="DY23" s="4">
        <v>0</v>
      </c>
      <c r="DZ23" s="4">
        <v>0</v>
      </c>
      <c r="EA23" s="4">
        <v>25</v>
      </c>
      <c r="EB23" s="4">
        <v>112</v>
      </c>
      <c r="EC23" s="26">
        <v>93.089365276486561</v>
      </c>
      <c r="ED23" s="26">
        <v>134.7522347235134</v>
      </c>
      <c r="EE23" s="27">
        <v>742</v>
      </c>
    </row>
    <row r="24" spans="1:135">
      <c r="A24">
        <v>21</v>
      </c>
      <c r="B24" t="s">
        <v>31</v>
      </c>
      <c r="C24">
        <v>4</v>
      </c>
      <c r="D24">
        <v>40</v>
      </c>
      <c r="E24">
        <v>8.3000000000000007</v>
      </c>
      <c r="F24" s="5">
        <v>4.0670000000000002</v>
      </c>
      <c r="G24" s="24">
        <v>1.8780473219527298E-2</v>
      </c>
      <c r="H24">
        <v>58</v>
      </c>
      <c r="N24">
        <v>1</v>
      </c>
      <c r="T24">
        <v>10</v>
      </c>
      <c r="W24">
        <v>8</v>
      </c>
      <c r="AC24">
        <v>1</v>
      </c>
      <c r="AE24">
        <v>1</v>
      </c>
      <c r="AK24">
        <v>3</v>
      </c>
      <c r="AM24">
        <v>10</v>
      </c>
      <c r="AQ24">
        <v>12</v>
      </c>
      <c r="AY24">
        <v>1</v>
      </c>
      <c r="BA24">
        <v>1</v>
      </c>
      <c r="BD24">
        <v>2</v>
      </c>
      <c r="BE24">
        <v>1</v>
      </c>
      <c r="BJ24">
        <v>1</v>
      </c>
      <c r="CL24">
        <v>1</v>
      </c>
      <c r="CM24">
        <v>9</v>
      </c>
      <c r="CN24">
        <v>2</v>
      </c>
      <c r="CQ24">
        <v>1</v>
      </c>
      <c r="CR24">
        <v>9</v>
      </c>
      <c r="CS24" s="37" t="s">
        <v>70</v>
      </c>
      <c r="CT24" s="37">
        <v>11</v>
      </c>
      <c r="CU24" s="37">
        <v>4</v>
      </c>
      <c r="CY24">
        <v>3453</v>
      </c>
      <c r="DA24">
        <v>13</v>
      </c>
      <c r="DB24">
        <v>26</v>
      </c>
      <c r="DD24">
        <v>23</v>
      </c>
      <c r="DF24">
        <v>2</v>
      </c>
      <c r="DH24">
        <v>2</v>
      </c>
      <c r="DI24">
        <v>2</v>
      </c>
      <c r="DV24" s="25">
        <v>110</v>
      </c>
      <c r="DW24" s="4">
        <v>0</v>
      </c>
      <c r="DX24" s="4">
        <v>0</v>
      </c>
      <c r="DY24" s="4">
        <v>0</v>
      </c>
      <c r="DZ24" s="4">
        <v>0</v>
      </c>
      <c r="EA24" s="4">
        <v>22</v>
      </c>
      <c r="EB24" s="4">
        <v>132</v>
      </c>
      <c r="EC24" s="26">
        <v>111.32034264533567</v>
      </c>
      <c r="ED24" s="26">
        <v>156.5212573546643</v>
      </c>
      <c r="EE24" s="27">
        <v>3521</v>
      </c>
    </row>
    <row r="25" spans="1:135">
      <c r="A25">
        <v>22</v>
      </c>
      <c r="B25" t="s">
        <v>32</v>
      </c>
      <c r="C25">
        <v>4</v>
      </c>
      <c r="D25">
        <v>40</v>
      </c>
      <c r="E25">
        <v>14.600000000000001</v>
      </c>
      <c r="F25" s="5">
        <v>7.1540000000000008</v>
      </c>
      <c r="G25" s="24">
        <v>3.3035531205433566E-2</v>
      </c>
      <c r="H25">
        <v>6</v>
      </c>
      <c r="T25">
        <v>1</v>
      </c>
      <c r="U25">
        <v>2</v>
      </c>
      <c r="V25">
        <v>2</v>
      </c>
      <c r="W25">
        <v>1</v>
      </c>
      <c r="X25">
        <v>21</v>
      </c>
      <c r="Y25">
        <v>1</v>
      </c>
      <c r="Z25">
        <v>1</v>
      </c>
      <c r="AC25">
        <v>1</v>
      </c>
      <c r="AN25">
        <v>4</v>
      </c>
      <c r="AO25">
        <v>4</v>
      </c>
      <c r="AQ25">
        <v>4</v>
      </c>
      <c r="AY25">
        <v>2</v>
      </c>
      <c r="BL25">
        <v>1</v>
      </c>
      <c r="BX25">
        <v>1</v>
      </c>
      <c r="BY25">
        <v>2</v>
      </c>
      <c r="CA25">
        <v>4</v>
      </c>
      <c r="CB25">
        <v>1</v>
      </c>
      <c r="CC25">
        <v>5</v>
      </c>
      <c r="CF25">
        <v>1</v>
      </c>
      <c r="CJ25">
        <v>1</v>
      </c>
      <c r="CK25">
        <v>1</v>
      </c>
      <c r="CL25">
        <v>2</v>
      </c>
      <c r="CM25">
        <v>20</v>
      </c>
      <c r="CN25">
        <v>11</v>
      </c>
      <c r="CQ25">
        <v>13</v>
      </c>
      <c r="CR25">
        <v>6</v>
      </c>
      <c r="CS25" s="37">
        <v>254</v>
      </c>
      <c r="CT25" s="37">
        <v>15</v>
      </c>
      <c r="CU25" s="37">
        <v>2</v>
      </c>
      <c r="CV25">
        <v>1</v>
      </c>
      <c r="CW25">
        <v>57</v>
      </c>
      <c r="CY25">
        <v>1359</v>
      </c>
      <c r="CZ25">
        <v>121</v>
      </c>
      <c r="DA25">
        <v>58</v>
      </c>
      <c r="DB25">
        <v>20</v>
      </c>
      <c r="DD25">
        <v>3</v>
      </c>
      <c r="DF25">
        <v>9</v>
      </c>
      <c r="DG25">
        <v>1</v>
      </c>
      <c r="DI25">
        <v>1</v>
      </c>
      <c r="DM25">
        <v>172</v>
      </c>
      <c r="DO25">
        <v>2</v>
      </c>
      <c r="DP25">
        <v>10</v>
      </c>
      <c r="DR25">
        <v>1</v>
      </c>
      <c r="DV25" s="25">
        <v>50</v>
      </c>
      <c r="DW25" s="4">
        <v>1</v>
      </c>
      <c r="DX25" s="4">
        <v>8</v>
      </c>
      <c r="DY25" s="4">
        <v>0</v>
      </c>
      <c r="DZ25" s="4">
        <v>1</v>
      </c>
      <c r="EA25" s="4">
        <v>53</v>
      </c>
      <c r="EB25" s="4">
        <v>113</v>
      </c>
      <c r="EC25" s="26">
        <v>93.99736164393623</v>
      </c>
      <c r="ED25" s="26">
        <v>135.84423835606376</v>
      </c>
      <c r="EE25" s="27">
        <v>1815</v>
      </c>
    </row>
    <row r="26" spans="1:135">
      <c r="A26">
        <v>23</v>
      </c>
      <c r="B26" t="s">
        <v>33</v>
      </c>
      <c r="C26">
        <v>4</v>
      </c>
      <c r="D26">
        <v>40</v>
      </c>
      <c r="E26">
        <v>9.9</v>
      </c>
      <c r="F26" s="5">
        <v>4.851</v>
      </c>
      <c r="G26" s="24">
        <v>2.2400805406424126E-2</v>
      </c>
      <c r="H26">
        <v>16</v>
      </c>
      <c r="L26">
        <v>2</v>
      </c>
      <c r="R26">
        <v>29</v>
      </c>
      <c r="S26">
        <v>1</v>
      </c>
      <c r="U26">
        <v>2</v>
      </c>
      <c r="V26">
        <v>7</v>
      </c>
      <c r="X26">
        <v>3</v>
      </c>
      <c r="Y26">
        <v>4</v>
      </c>
      <c r="Z26">
        <v>4</v>
      </c>
      <c r="AB26">
        <v>3</v>
      </c>
      <c r="AC26">
        <v>12</v>
      </c>
      <c r="AD26">
        <v>1</v>
      </c>
      <c r="AK26">
        <v>4</v>
      </c>
      <c r="AM26">
        <v>41</v>
      </c>
      <c r="AQ26">
        <v>8</v>
      </c>
      <c r="AY26">
        <v>1</v>
      </c>
      <c r="BA26">
        <v>1</v>
      </c>
      <c r="BL26">
        <v>1</v>
      </c>
      <c r="CB26">
        <v>1</v>
      </c>
      <c r="CC26">
        <v>1</v>
      </c>
      <c r="CE26">
        <v>1</v>
      </c>
      <c r="CL26">
        <v>10</v>
      </c>
      <c r="CR26">
        <v>3</v>
      </c>
      <c r="CS26" s="37" t="s">
        <v>70</v>
      </c>
      <c r="CT26" s="37">
        <v>17</v>
      </c>
      <c r="CU26" s="37">
        <v>2</v>
      </c>
      <c r="CV26">
        <v>3</v>
      </c>
      <c r="CY26">
        <v>1453</v>
      </c>
      <c r="CZ26">
        <v>234</v>
      </c>
      <c r="DA26">
        <v>27</v>
      </c>
      <c r="DB26">
        <v>15</v>
      </c>
      <c r="DF26">
        <v>5</v>
      </c>
      <c r="DP26">
        <v>20</v>
      </c>
      <c r="DQ26">
        <v>4</v>
      </c>
      <c r="DV26" s="25">
        <v>139</v>
      </c>
      <c r="DW26" s="4">
        <v>1</v>
      </c>
      <c r="DX26" s="4">
        <v>1</v>
      </c>
      <c r="DY26" s="4">
        <v>1</v>
      </c>
      <c r="DZ26" s="4">
        <v>0</v>
      </c>
      <c r="EA26" s="4">
        <v>13</v>
      </c>
      <c r="EB26" s="4">
        <v>155</v>
      </c>
      <c r="EC26" s="26">
        <v>132.44351517018276</v>
      </c>
      <c r="ED26" s="26">
        <v>181.39808482981721</v>
      </c>
      <c r="EE26" s="27">
        <v>1761</v>
      </c>
    </row>
    <row r="27" spans="1:135">
      <c r="A27">
        <v>24</v>
      </c>
      <c r="B27" t="s">
        <v>34</v>
      </c>
      <c r="C27">
        <v>3</v>
      </c>
      <c r="D27">
        <v>40</v>
      </c>
      <c r="E27">
        <v>11.7</v>
      </c>
      <c r="F27" s="5">
        <v>5.7329999999999997</v>
      </c>
      <c r="G27" s="24">
        <v>1.9855259337512293E-2</v>
      </c>
      <c r="H27">
        <v>39</v>
      </c>
      <c r="J27">
        <v>1</v>
      </c>
      <c r="O27">
        <v>1</v>
      </c>
      <c r="T27">
        <v>10</v>
      </c>
      <c r="W27">
        <v>2</v>
      </c>
      <c r="AC27">
        <v>1</v>
      </c>
      <c r="AK27">
        <v>8</v>
      </c>
      <c r="AM27">
        <v>1</v>
      </c>
      <c r="AQ27">
        <v>18</v>
      </c>
      <c r="AS27">
        <v>13</v>
      </c>
      <c r="AV27">
        <v>2</v>
      </c>
      <c r="AZ27">
        <v>17</v>
      </c>
      <c r="BA27">
        <v>3</v>
      </c>
      <c r="BC27">
        <v>1</v>
      </c>
      <c r="BE27">
        <v>4</v>
      </c>
      <c r="BJ27">
        <v>7</v>
      </c>
      <c r="BL27">
        <v>2</v>
      </c>
      <c r="BO27">
        <v>1</v>
      </c>
      <c r="BP27">
        <v>1</v>
      </c>
      <c r="CL27">
        <v>8</v>
      </c>
      <c r="CR27">
        <v>3</v>
      </c>
      <c r="CS27" s="37" t="s">
        <v>70</v>
      </c>
      <c r="CT27" s="37">
        <v>6</v>
      </c>
      <c r="CU27" s="37">
        <v>3</v>
      </c>
      <c r="CV27">
        <v>39</v>
      </c>
      <c r="CW27">
        <v>154</v>
      </c>
      <c r="CY27">
        <v>4342</v>
      </c>
      <c r="DA27">
        <v>40</v>
      </c>
      <c r="DB27">
        <v>47</v>
      </c>
      <c r="DF27">
        <v>3</v>
      </c>
      <c r="DJ27">
        <v>6</v>
      </c>
      <c r="DP27">
        <v>5</v>
      </c>
      <c r="DV27" s="25">
        <v>128</v>
      </c>
      <c r="DW27" s="4">
        <v>4</v>
      </c>
      <c r="DX27" s="4">
        <v>0</v>
      </c>
      <c r="DY27" s="4">
        <v>0</v>
      </c>
      <c r="DZ27" s="4">
        <v>0</v>
      </c>
      <c r="EA27" s="4">
        <v>11</v>
      </c>
      <c r="EB27" s="4">
        <v>143</v>
      </c>
      <c r="EC27" s="26">
        <v>121.40403422236805</v>
      </c>
      <c r="ED27" s="26">
        <v>168.43756577763193</v>
      </c>
      <c r="EE27" s="27">
        <v>4636</v>
      </c>
    </row>
    <row r="28" spans="1:135">
      <c r="A28">
        <v>25</v>
      </c>
      <c r="B28" t="s">
        <v>35</v>
      </c>
      <c r="C28">
        <v>4</v>
      </c>
      <c r="D28">
        <v>40</v>
      </c>
      <c r="E28">
        <v>12.5</v>
      </c>
      <c r="F28" s="5">
        <v>6.125</v>
      </c>
      <c r="G28" s="24">
        <v>2.8283845210131473E-2</v>
      </c>
      <c r="H28">
        <v>3</v>
      </c>
      <c r="V28">
        <v>1</v>
      </c>
      <c r="X28">
        <v>10</v>
      </c>
      <c r="AC28">
        <v>1</v>
      </c>
      <c r="AM28">
        <v>2</v>
      </c>
      <c r="AN28">
        <v>4</v>
      </c>
      <c r="AQ28">
        <v>8</v>
      </c>
      <c r="AY28">
        <v>1</v>
      </c>
      <c r="BJ28">
        <v>1</v>
      </c>
      <c r="CB28">
        <v>2</v>
      </c>
      <c r="CC28">
        <v>5</v>
      </c>
      <c r="CL28">
        <v>8</v>
      </c>
      <c r="CM28">
        <v>3</v>
      </c>
      <c r="CN28">
        <v>21</v>
      </c>
      <c r="CQ28">
        <v>61</v>
      </c>
      <c r="CR28">
        <v>7</v>
      </c>
      <c r="CS28" s="37">
        <v>3028</v>
      </c>
      <c r="CT28" s="37">
        <v>26</v>
      </c>
      <c r="CU28" s="37">
        <v>3</v>
      </c>
      <c r="CW28">
        <v>180</v>
      </c>
      <c r="CX28">
        <v>3969</v>
      </c>
      <c r="CY28">
        <v>2023</v>
      </c>
      <c r="CZ28">
        <v>43</v>
      </c>
      <c r="DA28">
        <v>42</v>
      </c>
      <c r="DB28">
        <v>13</v>
      </c>
      <c r="DF28">
        <v>10</v>
      </c>
      <c r="DH28">
        <v>4</v>
      </c>
      <c r="DL28">
        <v>21</v>
      </c>
      <c r="DM28">
        <v>32</v>
      </c>
      <c r="DR28">
        <v>1</v>
      </c>
      <c r="DV28" s="25">
        <v>31</v>
      </c>
      <c r="DW28" s="4">
        <v>0</v>
      </c>
      <c r="DX28" s="4">
        <v>2</v>
      </c>
      <c r="DY28" s="4">
        <v>0</v>
      </c>
      <c r="DZ28" s="4">
        <v>0</v>
      </c>
      <c r="EA28" s="4">
        <v>100</v>
      </c>
      <c r="EB28" s="4">
        <v>133</v>
      </c>
      <c r="EC28" s="26">
        <v>112.2355124188385</v>
      </c>
      <c r="ED28" s="26">
        <v>157.60608758116152</v>
      </c>
      <c r="EE28" s="27">
        <v>6338</v>
      </c>
    </row>
    <row r="29" spans="1:135">
      <c r="A29">
        <v>26</v>
      </c>
      <c r="B29" t="s">
        <v>36</v>
      </c>
      <c r="C29">
        <v>4</v>
      </c>
      <c r="D29">
        <v>40</v>
      </c>
      <c r="E29">
        <v>5.3</v>
      </c>
      <c r="F29" s="5">
        <v>2.597</v>
      </c>
      <c r="G29" s="24">
        <v>1.1992350369095744E-2</v>
      </c>
      <c r="H29">
        <v>52</v>
      </c>
      <c r="J29">
        <v>4</v>
      </c>
      <c r="R29">
        <v>1</v>
      </c>
      <c r="W29">
        <v>1</v>
      </c>
      <c r="Y29">
        <v>3</v>
      </c>
      <c r="AB29">
        <v>3</v>
      </c>
      <c r="AC29">
        <v>3</v>
      </c>
      <c r="AF29">
        <v>1</v>
      </c>
      <c r="AK29">
        <v>2</v>
      </c>
      <c r="AM29">
        <v>32</v>
      </c>
      <c r="AN29">
        <v>1</v>
      </c>
      <c r="AQ29">
        <v>26</v>
      </c>
      <c r="AS29">
        <v>3</v>
      </c>
      <c r="AY29">
        <v>3</v>
      </c>
      <c r="BJ29">
        <v>2</v>
      </c>
      <c r="BL29">
        <v>2</v>
      </c>
      <c r="BM29">
        <v>1</v>
      </c>
      <c r="BO29">
        <v>1</v>
      </c>
      <c r="BP29">
        <v>1</v>
      </c>
      <c r="BS29">
        <v>1</v>
      </c>
      <c r="BZ29">
        <v>1</v>
      </c>
      <c r="CF29">
        <v>2</v>
      </c>
      <c r="CL29">
        <v>5</v>
      </c>
      <c r="CM29">
        <v>1</v>
      </c>
      <c r="CN29">
        <v>4</v>
      </c>
      <c r="CQ29">
        <v>2</v>
      </c>
      <c r="CR29">
        <v>1</v>
      </c>
      <c r="CS29" s="37">
        <v>736</v>
      </c>
      <c r="CT29" s="37">
        <v>17</v>
      </c>
      <c r="CU29" s="37">
        <v>3</v>
      </c>
      <c r="CW29">
        <v>75</v>
      </c>
      <c r="CY29">
        <v>2324</v>
      </c>
      <c r="CZ29">
        <v>42</v>
      </c>
      <c r="DA29">
        <v>51</v>
      </c>
      <c r="DB29">
        <v>23</v>
      </c>
      <c r="DC29">
        <v>1</v>
      </c>
      <c r="DD29">
        <v>209</v>
      </c>
      <c r="DJ29">
        <v>15</v>
      </c>
      <c r="DV29" s="25">
        <v>137</v>
      </c>
      <c r="DW29" s="4">
        <v>5</v>
      </c>
      <c r="DX29" s="4">
        <v>2</v>
      </c>
      <c r="DY29" s="4">
        <v>0</v>
      </c>
      <c r="DZ29" s="4">
        <v>0</v>
      </c>
      <c r="EA29" s="4">
        <v>13</v>
      </c>
      <c r="EB29" s="4">
        <v>157</v>
      </c>
      <c r="EC29" s="26">
        <v>134.28706961582958</v>
      </c>
      <c r="ED29" s="26">
        <v>183.55453038417042</v>
      </c>
      <c r="EE29" s="27">
        <v>2740</v>
      </c>
    </row>
    <row r="30" spans="1:135">
      <c r="A30">
        <v>27</v>
      </c>
      <c r="B30" t="s">
        <v>37</v>
      </c>
      <c r="C30">
        <v>4</v>
      </c>
      <c r="D30">
        <v>40</v>
      </c>
      <c r="E30">
        <v>9.6</v>
      </c>
      <c r="F30" s="5">
        <v>4.7039999999999997</v>
      </c>
      <c r="G30" s="24">
        <v>2.172199312138097E-2</v>
      </c>
      <c r="H30">
        <v>62</v>
      </c>
      <c r="I30">
        <v>2</v>
      </c>
      <c r="T30">
        <v>9</v>
      </c>
      <c r="V30">
        <v>3</v>
      </c>
      <c r="W30">
        <v>3</v>
      </c>
      <c r="AC30">
        <v>4</v>
      </c>
      <c r="AK30">
        <v>4</v>
      </c>
      <c r="AM30">
        <v>1</v>
      </c>
      <c r="AQ30">
        <v>9</v>
      </c>
      <c r="AS30">
        <v>7</v>
      </c>
      <c r="AV30">
        <v>3</v>
      </c>
      <c r="AY30">
        <v>4</v>
      </c>
      <c r="BA30">
        <v>1</v>
      </c>
      <c r="BD30">
        <v>2</v>
      </c>
      <c r="BE30">
        <v>1</v>
      </c>
      <c r="BJ30">
        <v>22</v>
      </c>
      <c r="BN30">
        <v>1</v>
      </c>
      <c r="BZ30">
        <v>1</v>
      </c>
      <c r="CA30">
        <v>1</v>
      </c>
      <c r="CJ30">
        <v>2</v>
      </c>
      <c r="CL30">
        <v>33</v>
      </c>
      <c r="CM30">
        <v>3</v>
      </c>
      <c r="CN30">
        <v>5</v>
      </c>
      <c r="CQ30">
        <v>2</v>
      </c>
      <c r="CR30">
        <v>9</v>
      </c>
      <c r="CS30" s="37">
        <v>437</v>
      </c>
      <c r="CT30" s="37">
        <v>14</v>
      </c>
      <c r="CU30" s="37">
        <v>3</v>
      </c>
      <c r="CW30">
        <v>72</v>
      </c>
      <c r="CY30">
        <v>5510</v>
      </c>
      <c r="DA30">
        <v>91</v>
      </c>
      <c r="DB30">
        <v>54</v>
      </c>
      <c r="DD30">
        <v>15</v>
      </c>
      <c r="DF30">
        <v>1</v>
      </c>
      <c r="DG30">
        <v>3</v>
      </c>
      <c r="DV30" s="25">
        <v>137</v>
      </c>
      <c r="DW30" s="4">
        <v>1</v>
      </c>
      <c r="DX30" s="4">
        <v>2</v>
      </c>
      <c r="DY30" s="4">
        <v>0</v>
      </c>
      <c r="DZ30" s="4">
        <v>2</v>
      </c>
      <c r="EA30" s="4">
        <v>52</v>
      </c>
      <c r="EB30" s="4">
        <v>194</v>
      </c>
      <c r="EC30" s="26">
        <v>168.55366875392306</v>
      </c>
      <c r="ED30" s="26">
        <v>223.28793124607694</v>
      </c>
      <c r="EE30" s="27">
        <v>5746</v>
      </c>
    </row>
    <row r="31" spans="1:135">
      <c r="A31">
        <v>28</v>
      </c>
      <c r="B31" t="s">
        <v>38</v>
      </c>
      <c r="C31">
        <v>4</v>
      </c>
      <c r="D31">
        <v>40</v>
      </c>
      <c r="E31">
        <v>11.7</v>
      </c>
      <c r="F31" s="5">
        <v>5.7329999999999997</v>
      </c>
      <c r="G31" s="24">
        <v>2.6473679116683056E-2</v>
      </c>
      <c r="H31">
        <v>15</v>
      </c>
      <c r="X31">
        <v>24</v>
      </c>
      <c r="AC31">
        <v>2</v>
      </c>
      <c r="AN31">
        <v>7</v>
      </c>
      <c r="AO31">
        <v>4</v>
      </c>
      <c r="AQ31">
        <v>8</v>
      </c>
      <c r="AY31">
        <v>1</v>
      </c>
      <c r="BL31">
        <v>2</v>
      </c>
      <c r="BQ31">
        <v>1</v>
      </c>
      <c r="BX31">
        <v>2</v>
      </c>
      <c r="CC31">
        <v>7</v>
      </c>
      <c r="CL31">
        <v>6</v>
      </c>
      <c r="CM31">
        <v>10</v>
      </c>
      <c r="CN31">
        <v>9</v>
      </c>
      <c r="CQ31">
        <v>6</v>
      </c>
      <c r="CR31">
        <v>4</v>
      </c>
      <c r="CS31" s="37">
        <v>582</v>
      </c>
      <c r="CT31" s="37">
        <v>13</v>
      </c>
      <c r="CU31" s="37">
        <v>1</v>
      </c>
      <c r="CW31">
        <v>179</v>
      </c>
      <c r="CX31">
        <v>1496</v>
      </c>
      <c r="CY31">
        <v>328</v>
      </c>
      <c r="CZ31">
        <v>13</v>
      </c>
      <c r="DA31">
        <v>50</v>
      </c>
      <c r="DC31">
        <v>1</v>
      </c>
      <c r="DD31">
        <v>25</v>
      </c>
      <c r="DF31">
        <v>4</v>
      </c>
      <c r="DG31">
        <v>1</v>
      </c>
      <c r="DL31">
        <v>24</v>
      </c>
      <c r="DV31" s="25">
        <v>61</v>
      </c>
      <c r="DW31" s="4">
        <v>3</v>
      </c>
      <c r="DX31" s="4">
        <v>2</v>
      </c>
      <c r="DY31" s="4">
        <v>0</v>
      </c>
      <c r="DZ31" s="4">
        <v>0</v>
      </c>
      <c r="EA31" s="4">
        <v>35</v>
      </c>
      <c r="EB31" s="4">
        <v>101</v>
      </c>
      <c r="EC31" s="26">
        <v>83.129613258422296</v>
      </c>
      <c r="ED31" s="26">
        <v>122.71198674157766</v>
      </c>
      <c r="EE31" s="27">
        <v>2121</v>
      </c>
    </row>
    <row r="32" spans="1:135">
      <c r="A32">
        <v>29</v>
      </c>
      <c r="B32" t="s">
        <v>39</v>
      </c>
      <c r="C32">
        <v>4</v>
      </c>
      <c r="D32">
        <v>40</v>
      </c>
      <c r="E32">
        <v>7.4</v>
      </c>
      <c r="F32" s="5">
        <v>3.6259999999999999</v>
      </c>
      <c r="G32" s="24">
        <v>1.6744036364397832E-2</v>
      </c>
      <c r="H32">
        <v>17</v>
      </c>
      <c r="R32">
        <v>2</v>
      </c>
      <c r="S32">
        <v>1</v>
      </c>
      <c r="U32">
        <v>3</v>
      </c>
      <c r="X32">
        <v>31</v>
      </c>
      <c r="Y32">
        <v>2</v>
      </c>
      <c r="Z32">
        <v>1</v>
      </c>
      <c r="AD32">
        <v>1</v>
      </c>
      <c r="AM32">
        <v>6</v>
      </c>
      <c r="AN32">
        <v>1</v>
      </c>
      <c r="AO32">
        <v>1</v>
      </c>
      <c r="AQ32">
        <v>12</v>
      </c>
      <c r="AY32">
        <v>1</v>
      </c>
      <c r="BK32">
        <v>2</v>
      </c>
      <c r="CB32">
        <v>3</v>
      </c>
      <c r="CC32">
        <v>3</v>
      </c>
      <c r="CF32">
        <v>1</v>
      </c>
      <c r="CL32">
        <v>3</v>
      </c>
      <c r="CM32">
        <v>2</v>
      </c>
      <c r="CN32">
        <v>7</v>
      </c>
      <c r="CQ32">
        <v>9</v>
      </c>
      <c r="CR32">
        <v>3</v>
      </c>
      <c r="CS32" s="37">
        <v>501</v>
      </c>
      <c r="CT32" s="37">
        <v>7</v>
      </c>
      <c r="CU32" s="37">
        <v>2</v>
      </c>
      <c r="CW32">
        <v>99</v>
      </c>
      <c r="CX32">
        <v>1019</v>
      </c>
      <c r="CY32">
        <v>1060</v>
      </c>
      <c r="CZ32">
        <v>248</v>
      </c>
      <c r="DA32">
        <v>35</v>
      </c>
      <c r="DB32">
        <v>9</v>
      </c>
      <c r="DC32">
        <v>19</v>
      </c>
      <c r="DD32">
        <v>126</v>
      </c>
      <c r="DF32">
        <v>3</v>
      </c>
      <c r="DH32">
        <v>8</v>
      </c>
      <c r="DI32">
        <v>1</v>
      </c>
      <c r="DM32">
        <v>18</v>
      </c>
      <c r="DR32">
        <v>1</v>
      </c>
      <c r="DV32" s="25">
        <v>79</v>
      </c>
      <c r="DW32" s="4">
        <v>2</v>
      </c>
      <c r="DX32" s="4">
        <v>3</v>
      </c>
      <c r="DY32" s="4">
        <v>0</v>
      </c>
      <c r="DZ32" s="4">
        <v>0</v>
      </c>
      <c r="EA32" s="4">
        <v>24</v>
      </c>
      <c r="EB32" s="4">
        <v>108</v>
      </c>
      <c r="EC32" s="26">
        <v>89.461516712455406</v>
      </c>
      <c r="ED32" s="26">
        <v>130.38008328754455</v>
      </c>
      <c r="EE32" s="27">
        <v>2646</v>
      </c>
    </row>
    <row r="33" spans="1:135">
      <c r="A33">
        <v>30</v>
      </c>
      <c r="B33" t="s">
        <v>40</v>
      </c>
      <c r="C33">
        <v>4</v>
      </c>
      <c r="D33">
        <v>40</v>
      </c>
      <c r="E33">
        <v>8.9</v>
      </c>
      <c r="F33" s="5">
        <v>4.3609999999999998</v>
      </c>
      <c r="G33" s="24">
        <v>2.0138097789613608E-2</v>
      </c>
      <c r="H33">
        <v>131</v>
      </c>
      <c r="J33">
        <v>2</v>
      </c>
      <c r="M33">
        <v>1</v>
      </c>
      <c r="N33">
        <v>2</v>
      </c>
      <c r="T33">
        <v>23</v>
      </c>
      <c r="W33">
        <v>1</v>
      </c>
      <c r="AB33">
        <v>1</v>
      </c>
      <c r="AC33">
        <v>3</v>
      </c>
      <c r="AK33">
        <v>4</v>
      </c>
      <c r="AM33">
        <v>20</v>
      </c>
      <c r="AP33">
        <v>2</v>
      </c>
      <c r="AQ33">
        <v>30</v>
      </c>
      <c r="AV33">
        <v>4</v>
      </c>
      <c r="AY33">
        <v>2</v>
      </c>
      <c r="BA33">
        <v>3</v>
      </c>
      <c r="BJ33">
        <v>5</v>
      </c>
      <c r="BK33">
        <v>1</v>
      </c>
      <c r="BL33">
        <v>1</v>
      </c>
      <c r="BM33">
        <v>1</v>
      </c>
      <c r="BN33">
        <v>1</v>
      </c>
      <c r="BS33">
        <v>1</v>
      </c>
      <c r="CC33">
        <v>6</v>
      </c>
      <c r="CH33">
        <v>1</v>
      </c>
      <c r="CL33">
        <v>27</v>
      </c>
      <c r="CM33">
        <v>1</v>
      </c>
      <c r="CN33">
        <v>4</v>
      </c>
      <c r="CR33">
        <v>7</v>
      </c>
      <c r="CS33" s="37">
        <v>907</v>
      </c>
      <c r="CT33" s="37">
        <v>17</v>
      </c>
      <c r="CU33" s="37">
        <v>1</v>
      </c>
      <c r="CV33">
        <v>2</v>
      </c>
      <c r="CW33">
        <v>101</v>
      </c>
      <c r="CX33">
        <v>267</v>
      </c>
      <c r="CY33">
        <v>10604</v>
      </c>
      <c r="CZ33">
        <v>19</v>
      </c>
      <c r="DA33">
        <v>71</v>
      </c>
      <c r="DB33">
        <v>109</v>
      </c>
      <c r="DC33">
        <v>1</v>
      </c>
      <c r="DD33">
        <v>67</v>
      </c>
      <c r="DF33">
        <v>2</v>
      </c>
      <c r="DG33">
        <v>10</v>
      </c>
      <c r="DH33">
        <v>1</v>
      </c>
      <c r="DO33">
        <v>1</v>
      </c>
      <c r="DP33">
        <v>3</v>
      </c>
      <c r="DV33" s="25">
        <v>234</v>
      </c>
      <c r="DW33" s="4">
        <v>4</v>
      </c>
      <c r="DX33" s="4">
        <v>1</v>
      </c>
      <c r="DY33" s="4">
        <v>0</v>
      </c>
      <c r="DZ33" s="4">
        <v>1</v>
      </c>
      <c r="EA33" s="4">
        <v>39</v>
      </c>
      <c r="EB33" s="4">
        <v>279</v>
      </c>
      <c r="EC33" s="26">
        <v>248.12604626346464</v>
      </c>
      <c r="ED33" s="26">
        <v>313.71555373653536</v>
      </c>
      <c r="EE33" s="27">
        <v>11258</v>
      </c>
    </row>
    <row r="34" spans="1:135">
      <c r="A34">
        <v>31</v>
      </c>
      <c r="B34" t="s">
        <v>41</v>
      </c>
      <c r="C34">
        <v>4</v>
      </c>
      <c r="D34">
        <v>40</v>
      </c>
      <c r="E34">
        <v>13.3</v>
      </c>
      <c r="F34" s="5">
        <v>6.5170000000000003</v>
      </c>
      <c r="G34" s="24">
        <v>3.0094011303579887E-2</v>
      </c>
      <c r="H34">
        <v>16</v>
      </c>
      <c r="I34">
        <v>3</v>
      </c>
      <c r="T34">
        <v>4</v>
      </c>
      <c r="U34">
        <v>2</v>
      </c>
      <c r="X34">
        <v>30</v>
      </c>
      <c r="AC34">
        <v>1</v>
      </c>
      <c r="AN34">
        <v>5</v>
      </c>
      <c r="AO34">
        <v>9</v>
      </c>
      <c r="AP34">
        <v>2</v>
      </c>
      <c r="AQ34">
        <v>2</v>
      </c>
      <c r="AY34">
        <v>3</v>
      </c>
      <c r="BJ34">
        <v>1</v>
      </c>
      <c r="BK34">
        <v>1</v>
      </c>
      <c r="BL34">
        <v>2</v>
      </c>
      <c r="BR34">
        <v>1</v>
      </c>
      <c r="CC34">
        <v>4</v>
      </c>
      <c r="CF34">
        <v>3</v>
      </c>
      <c r="CI34">
        <v>1</v>
      </c>
      <c r="CL34">
        <v>2</v>
      </c>
      <c r="CP34">
        <v>1</v>
      </c>
      <c r="CQ34">
        <v>12</v>
      </c>
      <c r="CR34">
        <v>3</v>
      </c>
      <c r="CS34" s="37">
        <v>1052</v>
      </c>
      <c r="CT34" s="37">
        <v>19</v>
      </c>
      <c r="CU34" s="37">
        <v>5</v>
      </c>
      <c r="CW34">
        <v>94</v>
      </c>
      <c r="CX34">
        <v>1047</v>
      </c>
      <c r="CY34">
        <v>506</v>
      </c>
      <c r="CZ34">
        <v>135</v>
      </c>
      <c r="DA34">
        <v>26</v>
      </c>
      <c r="DB34">
        <v>8</v>
      </c>
      <c r="DC34">
        <v>2</v>
      </c>
      <c r="DD34">
        <v>10</v>
      </c>
      <c r="DF34">
        <v>6</v>
      </c>
      <c r="DM34">
        <v>109</v>
      </c>
      <c r="DR34">
        <v>3</v>
      </c>
      <c r="DV34" s="25">
        <v>78</v>
      </c>
      <c r="DW34" s="4">
        <v>3</v>
      </c>
      <c r="DX34" s="4">
        <v>1</v>
      </c>
      <c r="DY34" s="4">
        <v>0</v>
      </c>
      <c r="DZ34" s="4">
        <v>1</v>
      </c>
      <c r="EA34" s="4">
        <v>18</v>
      </c>
      <c r="EB34" s="4">
        <v>101</v>
      </c>
      <c r="EC34" s="26">
        <v>83.129613258422296</v>
      </c>
      <c r="ED34" s="26">
        <v>122.71198674157766</v>
      </c>
      <c r="EE34" s="27">
        <v>1946</v>
      </c>
    </row>
    <row r="35" spans="1:135">
      <c r="A35">
        <v>32</v>
      </c>
      <c r="B35" t="s">
        <v>42</v>
      </c>
      <c r="C35">
        <v>4</v>
      </c>
      <c r="D35">
        <v>40</v>
      </c>
      <c r="E35">
        <v>9.5</v>
      </c>
      <c r="F35" s="5">
        <v>4.6550000000000002</v>
      </c>
      <c r="G35" s="24">
        <v>2.1495722359699921E-2</v>
      </c>
      <c r="H35">
        <v>44</v>
      </c>
      <c r="J35">
        <v>1</v>
      </c>
      <c r="L35">
        <v>1</v>
      </c>
      <c r="T35">
        <v>2</v>
      </c>
      <c r="U35">
        <v>6</v>
      </c>
      <c r="X35">
        <v>39</v>
      </c>
      <c r="Z35">
        <v>1</v>
      </c>
      <c r="AB35">
        <v>1</v>
      </c>
      <c r="AC35">
        <v>1</v>
      </c>
      <c r="AK35">
        <v>1</v>
      </c>
      <c r="AM35">
        <v>2</v>
      </c>
      <c r="AQ35">
        <v>15</v>
      </c>
      <c r="AV35">
        <v>2</v>
      </c>
      <c r="BA35">
        <v>2</v>
      </c>
      <c r="BJ35">
        <v>2</v>
      </c>
      <c r="BL35">
        <v>2</v>
      </c>
      <c r="CB35">
        <v>7</v>
      </c>
      <c r="CC35">
        <v>6</v>
      </c>
      <c r="CM35">
        <v>1</v>
      </c>
      <c r="CP35">
        <v>1</v>
      </c>
      <c r="CQ35">
        <v>3</v>
      </c>
      <c r="CR35">
        <v>8</v>
      </c>
      <c r="CS35" s="37">
        <v>1359</v>
      </c>
      <c r="CT35" s="37">
        <v>8</v>
      </c>
      <c r="CU35" s="37">
        <v>86</v>
      </c>
      <c r="CW35">
        <v>257</v>
      </c>
      <c r="CX35">
        <v>1846</v>
      </c>
      <c r="CY35">
        <v>702</v>
      </c>
      <c r="CZ35">
        <v>586</v>
      </c>
      <c r="DA35">
        <v>4</v>
      </c>
      <c r="DB35">
        <v>5</v>
      </c>
      <c r="DC35">
        <v>16</v>
      </c>
      <c r="DD35">
        <v>10</v>
      </c>
      <c r="DF35">
        <v>8</v>
      </c>
      <c r="DR35">
        <v>2</v>
      </c>
      <c r="DS35">
        <v>6</v>
      </c>
      <c r="DV35" s="25">
        <v>120</v>
      </c>
      <c r="DW35" s="4">
        <v>2</v>
      </c>
      <c r="DX35" s="4">
        <v>7</v>
      </c>
      <c r="DY35" s="4">
        <v>0</v>
      </c>
      <c r="DZ35" s="4">
        <v>0</v>
      </c>
      <c r="EA35" s="4">
        <v>13</v>
      </c>
      <c r="EB35" s="4">
        <v>142</v>
      </c>
      <c r="EC35" s="26">
        <v>120.48585445621859</v>
      </c>
      <c r="ED35" s="26">
        <v>167.35574554378144</v>
      </c>
      <c r="EE35" s="27">
        <v>3442</v>
      </c>
    </row>
    <row r="36" spans="1:135">
      <c r="A36">
        <v>33</v>
      </c>
      <c r="B36" t="s">
        <v>43</v>
      </c>
      <c r="C36">
        <v>4</v>
      </c>
      <c r="D36">
        <v>40</v>
      </c>
      <c r="E36">
        <v>5.0999999999999996</v>
      </c>
      <c r="F36" s="5">
        <v>2.4989999999999997</v>
      </c>
      <c r="G36" s="24">
        <v>1.153980884573364E-2</v>
      </c>
      <c r="H36">
        <v>71</v>
      </c>
      <c r="J36">
        <v>1</v>
      </c>
      <c r="P36">
        <v>1</v>
      </c>
      <c r="T36">
        <v>4</v>
      </c>
      <c r="W36">
        <v>3</v>
      </c>
      <c r="AC36">
        <v>1</v>
      </c>
      <c r="AD36">
        <v>2</v>
      </c>
      <c r="AK36">
        <v>1</v>
      </c>
      <c r="AL36">
        <v>2</v>
      </c>
      <c r="AQ36">
        <v>5</v>
      </c>
      <c r="AY36">
        <v>1</v>
      </c>
      <c r="BL36">
        <v>1</v>
      </c>
      <c r="CC36">
        <v>1</v>
      </c>
      <c r="CF36">
        <v>3</v>
      </c>
      <c r="CJ36">
        <v>1</v>
      </c>
      <c r="CK36">
        <v>1</v>
      </c>
      <c r="CL36">
        <v>14</v>
      </c>
      <c r="CR36">
        <v>2</v>
      </c>
      <c r="CS36" s="37">
        <v>758</v>
      </c>
      <c r="CT36" s="37">
        <v>4</v>
      </c>
      <c r="CU36" s="37"/>
      <c r="CV36">
        <v>2</v>
      </c>
      <c r="CW36">
        <v>57</v>
      </c>
      <c r="CX36">
        <v>280</v>
      </c>
      <c r="CY36">
        <v>7744</v>
      </c>
      <c r="CZ36">
        <v>27</v>
      </c>
      <c r="DA36">
        <v>5</v>
      </c>
      <c r="DB36">
        <v>18</v>
      </c>
      <c r="DC36">
        <v>6</v>
      </c>
      <c r="DD36">
        <v>2</v>
      </c>
      <c r="DH36">
        <v>1</v>
      </c>
      <c r="DP36">
        <v>6</v>
      </c>
      <c r="DV36" s="25">
        <v>92</v>
      </c>
      <c r="DW36" s="4">
        <v>1</v>
      </c>
      <c r="DX36" s="4">
        <v>0</v>
      </c>
      <c r="DY36" s="4">
        <v>0</v>
      </c>
      <c r="DZ36" s="4">
        <v>1</v>
      </c>
      <c r="EA36" s="4">
        <v>17</v>
      </c>
      <c r="EB36" s="4">
        <v>111</v>
      </c>
      <c r="EC36" s="26">
        <v>92.18177705676564</v>
      </c>
      <c r="ED36" s="26">
        <v>133.6598229432343</v>
      </c>
      <c r="EE36" s="27">
        <v>8148</v>
      </c>
    </row>
    <row r="37" spans="1:135">
      <c r="A37">
        <v>34</v>
      </c>
      <c r="B37" t="s">
        <v>44</v>
      </c>
      <c r="C37">
        <v>4</v>
      </c>
      <c r="D37">
        <v>40</v>
      </c>
      <c r="E37">
        <v>8.9</v>
      </c>
      <c r="F37" s="5">
        <v>4.3609999999999998</v>
      </c>
      <c r="G37" s="24">
        <v>2.0138097789613608E-2</v>
      </c>
      <c r="H37">
        <v>12</v>
      </c>
      <c r="X37">
        <v>11</v>
      </c>
      <c r="Z37">
        <v>2</v>
      </c>
      <c r="AK37">
        <v>1</v>
      </c>
      <c r="AM37">
        <v>1</v>
      </c>
      <c r="AN37">
        <v>12</v>
      </c>
      <c r="AO37">
        <v>5</v>
      </c>
      <c r="AQ37">
        <v>5</v>
      </c>
      <c r="AY37">
        <v>2</v>
      </c>
      <c r="BJ37">
        <v>1</v>
      </c>
      <c r="BM37">
        <v>1</v>
      </c>
      <c r="BY37">
        <v>4</v>
      </c>
      <c r="CB37">
        <v>5</v>
      </c>
      <c r="CC37">
        <v>14</v>
      </c>
      <c r="CF37">
        <v>2</v>
      </c>
      <c r="CK37">
        <v>1</v>
      </c>
      <c r="CL37">
        <v>6</v>
      </c>
      <c r="CO37">
        <v>1</v>
      </c>
      <c r="CQ37">
        <v>21</v>
      </c>
      <c r="CR37">
        <v>11</v>
      </c>
      <c r="CS37" s="37">
        <v>805</v>
      </c>
      <c r="CT37" s="37">
        <v>34</v>
      </c>
      <c r="CU37" s="37">
        <v>11</v>
      </c>
      <c r="CW37">
        <v>119</v>
      </c>
      <c r="CX37">
        <v>2384</v>
      </c>
      <c r="CY37">
        <v>332</v>
      </c>
      <c r="CZ37">
        <v>179</v>
      </c>
      <c r="DA37">
        <v>18</v>
      </c>
      <c r="DB37">
        <v>15</v>
      </c>
      <c r="DC37">
        <v>43</v>
      </c>
      <c r="DD37">
        <v>1</v>
      </c>
      <c r="DF37">
        <v>4</v>
      </c>
      <c r="DG37">
        <v>2</v>
      </c>
      <c r="DI37">
        <v>1</v>
      </c>
      <c r="DL37">
        <v>10</v>
      </c>
      <c r="DM37">
        <v>139</v>
      </c>
      <c r="DV37" s="25">
        <v>52</v>
      </c>
      <c r="DW37" s="4">
        <v>1</v>
      </c>
      <c r="DX37" s="4">
        <v>9</v>
      </c>
      <c r="DY37" s="4">
        <v>0</v>
      </c>
      <c r="DZ37" s="4">
        <v>0</v>
      </c>
      <c r="EA37" s="4">
        <v>40</v>
      </c>
      <c r="EB37" s="4">
        <v>102</v>
      </c>
      <c r="EC37" s="26">
        <v>84.032796765889231</v>
      </c>
      <c r="ED37" s="26">
        <v>123.80880323411075</v>
      </c>
      <c r="EE37" s="27">
        <v>3247</v>
      </c>
    </row>
    <row r="38" spans="1:135">
      <c r="A38">
        <v>35</v>
      </c>
      <c r="B38" t="s">
        <v>45</v>
      </c>
      <c r="C38">
        <v>4</v>
      </c>
      <c r="D38">
        <v>40</v>
      </c>
      <c r="E38">
        <v>9.1999999999999993</v>
      </c>
      <c r="F38" s="5">
        <v>4.508</v>
      </c>
      <c r="G38" s="24">
        <v>2.0816910074656764E-2</v>
      </c>
      <c r="H38">
        <v>4</v>
      </c>
      <c r="N38">
        <v>2</v>
      </c>
      <c r="U38">
        <v>2</v>
      </c>
      <c r="X38">
        <v>20</v>
      </c>
      <c r="AH38">
        <v>2</v>
      </c>
      <c r="AL38">
        <v>1</v>
      </c>
      <c r="AN38">
        <v>24</v>
      </c>
      <c r="AO38">
        <v>13</v>
      </c>
      <c r="AQ38">
        <v>7</v>
      </c>
      <c r="AV38">
        <v>2</v>
      </c>
      <c r="BJ38">
        <v>2</v>
      </c>
      <c r="CC38">
        <v>3</v>
      </c>
      <c r="CF38">
        <v>4</v>
      </c>
      <c r="CG38">
        <v>1</v>
      </c>
      <c r="CK38">
        <v>1</v>
      </c>
      <c r="CL38">
        <v>1</v>
      </c>
      <c r="CM38">
        <v>2</v>
      </c>
      <c r="CN38">
        <v>1</v>
      </c>
      <c r="CQ38">
        <v>11</v>
      </c>
      <c r="CR38">
        <v>4</v>
      </c>
      <c r="CS38" s="37">
        <v>778</v>
      </c>
      <c r="CT38" s="37">
        <v>58</v>
      </c>
      <c r="CU38" s="37">
        <v>9</v>
      </c>
      <c r="CW38">
        <v>58</v>
      </c>
      <c r="CX38">
        <v>5065</v>
      </c>
      <c r="CY38">
        <v>537</v>
      </c>
      <c r="CZ38">
        <v>200</v>
      </c>
      <c r="DA38">
        <v>11</v>
      </c>
      <c r="DB38">
        <v>4</v>
      </c>
      <c r="DC38">
        <v>9</v>
      </c>
      <c r="DD38">
        <v>1</v>
      </c>
      <c r="DF38">
        <v>1</v>
      </c>
      <c r="DG38">
        <v>2</v>
      </c>
      <c r="DH38">
        <v>1</v>
      </c>
      <c r="DL38">
        <v>152</v>
      </c>
      <c r="DM38">
        <v>377</v>
      </c>
      <c r="DO38">
        <v>10</v>
      </c>
      <c r="DV38" s="25">
        <v>79</v>
      </c>
      <c r="DW38" s="4">
        <v>0</v>
      </c>
      <c r="DX38" s="4">
        <v>0</v>
      </c>
      <c r="DY38" s="4">
        <v>1</v>
      </c>
      <c r="DZ38" s="4">
        <v>0</v>
      </c>
      <c r="EA38" s="4">
        <v>20</v>
      </c>
      <c r="EB38" s="4">
        <v>100</v>
      </c>
      <c r="EC38" s="26">
        <v>82.22690570151245</v>
      </c>
      <c r="ED38" s="26">
        <v>121.61469429848755</v>
      </c>
      <c r="EE38" s="27">
        <v>6428</v>
      </c>
    </row>
    <row r="39" spans="1:135">
      <c r="A39">
        <v>36</v>
      </c>
      <c r="B39" t="s">
        <v>46</v>
      </c>
      <c r="C39">
        <v>4</v>
      </c>
      <c r="D39">
        <v>40</v>
      </c>
      <c r="E39">
        <v>5.9</v>
      </c>
      <c r="F39" s="5">
        <v>2.891</v>
      </c>
      <c r="G39" s="24">
        <v>1.3349974939182054E-2</v>
      </c>
      <c r="H39">
        <v>137</v>
      </c>
      <c r="I39">
        <v>1</v>
      </c>
      <c r="R39">
        <v>1</v>
      </c>
      <c r="S39">
        <v>1</v>
      </c>
      <c r="U39">
        <v>4</v>
      </c>
      <c r="X39">
        <v>48</v>
      </c>
      <c r="AC39">
        <v>1</v>
      </c>
      <c r="AK39">
        <v>2</v>
      </c>
      <c r="AM39">
        <v>1</v>
      </c>
      <c r="AQ39">
        <v>11</v>
      </c>
      <c r="AR39">
        <v>1</v>
      </c>
      <c r="BJ39">
        <v>4</v>
      </c>
      <c r="BL39">
        <v>1</v>
      </c>
      <c r="BX39">
        <v>1</v>
      </c>
      <c r="BY39">
        <v>2</v>
      </c>
      <c r="CC39">
        <v>5</v>
      </c>
      <c r="CF39">
        <v>1</v>
      </c>
      <c r="CI39">
        <v>1</v>
      </c>
      <c r="CK39">
        <v>1</v>
      </c>
      <c r="CN39">
        <v>3</v>
      </c>
      <c r="CQ39">
        <v>30</v>
      </c>
      <c r="CR39">
        <v>4</v>
      </c>
      <c r="CS39" s="37">
        <v>601</v>
      </c>
      <c r="CT39" s="37">
        <v>16</v>
      </c>
      <c r="CU39" s="37">
        <v>5</v>
      </c>
      <c r="CV39">
        <v>11</v>
      </c>
      <c r="CW39">
        <v>51</v>
      </c>
      <c r="CX39">
        <v>641</v>
      </c>
      <c r="CY39">
        <v>3937</v>
      </c>
      <c r="CZ39">
        <v>436</v>
      </c>
      <c r="DA39">
        <v>23</v>
      </c>
      <c r="DB39">
        <v>14</v>
      </c>
      <c r="DC39">
        <v>8</v>
      </c>
      <c r="DD39">
        <v>14</v>
      </c>
      <c r="DF39">
        <v>2</v>
      </c>
      <c r="DG39">
        <v>1</v>
      </c>
      <c r="DH39">
        <v>1</v>
      </c>
      <c r="DM39">
        <v>15</v>
      </c>
      <c r="DV39" s="25">
        <v>212</v>
      </c>
      <c r="DW39" s="4">
        <v>1</v>
      </c>
      <c r="DX39" s="4">
        <v>3</v>
      </c>
      <c r="DY39" s="4">
        <v>0</v>
      </c>
      <c r="DZ39" s="4">
        <v>1</v>
      </c>
      <c r="EA39" s="4">
        <v>38</v>
      </c>
      <c r="EB39" s="4">
        <v>255</v>
      </c>
      <c r="EC39" s="26">
        <v>225.56322559380584</v>
      </c>
      <c r="ED39" s="26">
        <v>288.27837440619402</v>
      </c>
      <c r="EE39" s="27">
        <v>5154</v>
      </c>
    </row>
    <row r="40" spans="1:135">
      <c r="A40">
        <v>37</v>
      </c>
      <c r="B40" t="s">
        <v>47</v>
      </c>
      <c r="C40">
        <v>2.5</v>
      </c>
      <c r="D40">
        <v>40</v>
      </c>
      <c r="E40">
        <v>10.4</v>
      </c>
      <c r="F40" s="5">
        <v>5.0960000000000001</v>
      </c>
      <c r="G40" s="24">
        <v>1.4707599509268365E-2</v>
      </c>
      <c r="H40">
        <v>49</v>
      </c>
      <c r="I40">
        <v>1</v>
      </c>
      <c r="R40">
        <v>11</v>
      </c>
      <c r="W40">
        <v>1</v>
      </c>
      <c r="X40">
        <v>11</v>
      </c>
      <c r="Y40">
        <v>1</v>
      </c>
      <c r="AC40">
        <v>1</v>
      </c>
      <c r="AK40">
        <v>1</v>
      </c>
      <c r="AM40">
        <v>11</v>
      </c>
      <c r="AQ40">
        <v>4</v>
      </c>
      <c r="AS40">
        <v>1</v>
      </c>
      <c r="AV40">
        <v>1</v>
      </c>
      <c r="BI40">
        <v>1</v>
      </c>
      <c r="BJ40">
        <v>4</v>
      </c>
      <c r="BK40">
        <v>1</v>
      </c>
      <c r="BL40">
        <v>6</v>
      </c>
      <c r="CF40">
        <v>1</v>
      </c>
      <c r="CG40">
        <v>1</v>
      </c>
      <c r="CK40">
        <v>2</v>
      </c>
      <c r="CL40">
        <v>3</v>
      </c>
      <c r="CO40">
        <v>1</v>
      </c>
      <c r="CQ40">
        <v>3</v>
      </c>
      <c r="CR40">
        <v>6</v>
      </c>
      <c r="CS40" s="37">
        <v>1923</v>
      </c>
      <c r="CT40" s="37">
        <v>17</v>
      </c>
      <c r="CU40" s="37">
        <v>1</v>
      </c>
      <c r="CV40">
        <v>1</v>
      </c>
      <c r="CW40">
        <v>105</v>
      </c>
      <c r="CX40">
        <v>926</v>
      </c>
      <c r="CY40">
        <v>723</v>
      </c>
      <c r="CZ40">
        <v>334</v>
      </c>
      <c r="DA40">
        <v>20</v>
      </c>
      <c r="DB40">
        <v>3</v>
      </c>
      <c r="DC40">
        <v>4</v>
      </c>
      <c r="DD40">
        <v>410</v>
      </c>
      <c r="DF40">
        <v>1</v>
      </c>
      <c r="DG40">
        <v>1</v>
      </c>
      <c r="DV40" s="25">
        <v>98</v>
      </c>
      <c r="DW40" s="4">
        <v>7</v>
      </c>
      <c r="DX40" s="4">
        <v>0</v>
      </c>
      <c r="DY40" s="4">
        <v>1</v>
      </c>
      <c r="DZ40" s="4">
        <v>0</v>
      </c>
      <c r="EA40" s="4">
        <v>15</v>
      </c>
      <c r="EB40" s="4">
        <v>121</v>
      </c>
      <c r="EC40" s="26">
        <v>101.27540620270445</v>
      </c>
      <c r="ED40" s="26">
        <v>144.56619379729554</v>
      </c>
      <c r="EE40" s="27">
        <v>2528</v>
      </c>
    </row>
    <row r="41" spans="1:135">
      <c r="A41">
        <v>38</v>
      </c>
      <c r="B41" t="s">
        <v>48</v>
      </c>
      <c r="C41">
        <v>2.5</v>
      </c>
      <c r="D41">
        <v>40</v>
      </c>
      <c r="E41">
        <v>6.6</v>
      </c>
      <c r="F41" s="5">
        <v>3.234</v>
      </c>
      <c r="G41" s="24">
        <v>9.333668919343386E-3</v>
      </c>
      <c r="H41">
        <v>57</v>
      </c>
      <c r="J41">
        <v>1</v>
      </c>
      <c r="T41">
        <v>8</v>
      </c>
      <c r="W41">
        <v>3</v>
      </c>
      <c r="AC41">
        <v>7</v>
      </c>
      <c r="AF41">
        <v>1</v>
      </c>
      <c r="AK41">
        <v>1</v>
      </c>
      <c r="AL41">
        <v>1</v>
      </c>
      <c r="AM41">
        <v>22</v>
      </c>
      <c r="AQ41">
        <v>3</v>
      </c>
      <c r="AY41">
        <v>2</v>
      </c>
      <c r="BJ41">
        <v>1</v>
      </c>
      <c r="BO41">
        <v>1</v>
      </c>
      <c r="BS41">
        <v>1</v>
      </c>
      <c r="CF41">
        <v>1</v>
      </c>
      <c r="CL41">
        <v>1</v>
      </c>
      <c r="CR41">
        <v>1</v>
      </c>
      <c r="CS41" s="37" t="s">
        <v>70</v>
      </c>
      <c r="CT41" s="37">
        <v>12</v>
      </c>
      <c r="CU41" s="37">
        <v>21</v>
      </c>
      <c r="CV41">
        <v>2</v>
      </c>
      <c r="CW41">
        <v>99</v>
      </c>
      <c r="CX41">
        <v>514</v>
      </c>
      <c r="CY41">
        <v>1571</v>
      </c>
      <c r="CZ41">
        <v>18</v>
      </c>
      <c r="DA41">
        <v>57</v>
      </c>
      <c r="DB41">
        <v>32</v>
      </c>
      <c r="DC41">
        <v>28</v>
      </c>
      <c r="DD41">
        <v>315</v>
      </c>
      <c r="DG41">
        <v>4</v>
      </c>
      <c r="DV41" s="25">
        <v>107</v>
      </c>
      <c r="DW41" s="4">
        <v>1</v>
      </c>
      <c r="DX41" s="4">
        <v>1</v>
      </c>
      <c r="DY41" s="4">
        <v>0</v>
      </c>
      <c r="DZ41" s="4">
        <v>0</v>
      </c>
      <c r="EA41" s="4">
        <v>2</v>
      </c>
      <c r="EB41" s="4">
        <v>111</v>
      </c>
      <c r="EC41" s="26">
        <v>92.18177705676564</v>
      </c>
      <c r="ED41" s="26">
        <v>133.6598229432343</v>
      </c>
      <c r="EE41" s="27">
        <v>2640</v>
      </c>
    </row>
    <row r="42" spans="1:135">
      <c r="A42">
        <v>39</v>
      </c>
      <c r="B42" t="s">
        <v>49</v>
      </c>
      <c r="C42">
        <v>3</v>
      </c>
      <c r="D42">
        <v>40</v>
      </c>
      <c r="E42">
        <v>9.9</v>
      </c>
      <c r="F42" s="5">
        <v>4.851</v>
      </c>
      <c r="G42" s="24">
        <v>1.6800604054818095E-2</v>
      </c>
      <c r="H42">
        <v>60</v>
      </c>
      <c r="R42">
        <v>1</v>
      </c>
      <c r="T42">
        <v>14</v>
      </c>
      <c r="V42">
        <v>4</v>
      </c>
      <c r="W42">
        <v>1</v>
      </c>
      <c r="Z42">
        <v>1</v>
      </c>
      <c r="AB42">
        <v>2</v>
      </c>
      <c r="AC42">
        <v>6</v>
      </c>
      <c r="AD42">
        <v>3</v>
      </c>
      <c r="AK42">
        <v>2</v>
      </c>
      <c r="AM42">
        <v>9</v>
      </c>
      <c r="AP42">
        <v>1</v>
      </c>
      <c r="AQ42">
        <v>3</v>
      </c>
      <c r="AR42">
        <v>1</v>
      </c>
      <c r="AV42">
        <v>2</v>
      </c>
      <c r="BA42">
        <v>2</v>
      </c>
      <c r="BJ42">
        <v>9</v>
      </c>
      <c r="BK42">
        <v>1</v>
      </c>
      <c r="BO42">
        <v>2</v>
      </c>
      <c r="CC42">
        <v>1</v>
      </c>
      <c r="CL42">
        <v>23</v>
      </c>
      <c r="CO42">
        <v>1</v>
      </c>
      <c r="CQ42">
        <v>1</v>
      </c>
      <c r="CS42" s="37" t="s">
        <v>70</v>
      </c>
      <c r="CT42" s="37">
        <v>10</v>
      </c>
      <c r="CU42" s="37">
        <v>6</v>
      </c>
      <c r="CV42">
        <v>13</v>
      </c>
      <c r="CW42">
        <v>78</v>
      </c>
      <c r="CX42">
        <v>563</v>
      </c>
      <c r="CY42">
        <v>3808</v>
      </c>
      <c r="CZ42">
        <v>14</v>
      </c>
      <c r="DA42">
        <v>143</v>
      </c>
      <c r="DB42">
        <v>40</v>
      </c>
      <c r="DC42">
        <v>103</v>
      </c>
      <c r="DD42">
        <v>260</v>
      </c>
      <c r="DF42">
        <v>2</v>
      </c>
      <c r="DH42">
        <v>3</v>
      </c>
      <c r="DP42">
        <v>2</v>
      </c>
      <c r="DV42" s="25">
        <v>121</v>
      </c>
      <c r="DW42" s="4">
        <v>3</v>
      </c>
      <c r="DX42" s="4">
        <v>0</v>
      </c>
      <c r="DY42" s="4">
        <v>0</v>
      </c>
      <c r="DZ42" s="4">
        <v>0</v>
      </c>
      <c r="EA42" s="4">
        <v>25</v>
      </c>
      <c r="EB42" s="4">
        <v>149</v>
      </c>
      <c r="EC42" s="26">
        <v>126.91896938981527</v>
      </c>
      <c r="ED42" s="26">
        <v>174.92263061018474</v>
      </c>
      <c r="EE42" s="27">
        <v>5029</v>
      </c>
    </row>
    <row r="43" spans="1:135">
      <c r="A43">
        <v>40</v>
      </c>
      <c r="B43" t="s">
        <v>50</v>
      </c>
      <c r="C43">
        <v>4</v>
      </c>
      <c r="D43">
        <v>40</v>
      </c>
      <c r="E43">
        <v>6.5</v>
      </c>
      <c r="F43" s="5">
        <v>3.1850000000000001</v>
      </c>
      <c r="G43" s="24">
        <v>1.4707599509268365E-2</v>
      </c>
      <c r="H43">
        <v>36</v>
      </c>
      <c r="N43">
        <v>1</v>
      </c>
      <c r="R43">
        <v>10</v>
      </c>
      <c r="S43">
        <v>2</v>
      </c>
      <c r="U43">
        <v>5</v>
      </c>
      <c r="V43">
        <v>9</v>
      </c>
      <c r="X43">
        <v>9</v>
      </c>
      <c r="Z43">
        <v>6</v>
      </c>
      <c r="AA43">
        <v>1</v>
      </c>
      <c r="AB43">
        <v>2</v>
      </c>
      <c r="AC43">
        <v>9</v>
      </c>
      <c r="AD43">
        <v>3</v>
      </c>
      <c r="AK43">
        <v>1</v>
      </c>
      <c r="AM43">
        <v>7</v>
      </c>
      <c r="AN43">
        <v>3</v>
      </c>
      <c r="AQ43">
        <v>9</v>
      </c>
      <c r="AV43">
        <v>1</v>
      </c>
      <c r="BA43">
        <v>1</v>
      </c>
      <c r="BI43">
        <v>3</v>
      </c>
      <c r="BJ43">
        <v>4</v>
      </c>
      <c r="BL43">
        <v>3</v>
      </c>
      <c r="BR43">
        <v>1</v>
      </c>
      <c r="BY43">
        <v>2</v>
      </c>
      <c r="CB43">
        <v>1</v>
      </c>
      <c r="CC43">
        <v>1</v>
      </c>
      <c r="CF43">
        <v>1</v>
      </c>
      <c r="CH43">
        <v>1</v>
      </c>
      <c r="CQ43">
        <v>23</v>
      </c>
      <c r="CR43">
        <v>1</v>
      </c>
      <c r="CS43" s="37">
        <v>894</v>
      </c>
      <c r="CT43" s="37">
        <v>9</v>
      </c>
      <c r="CU43" s="37">
        <v>2</v>
      </c>
      <c r="CW43">
        <v>43</v>
      </c>
      <c r="CX43">
        <v>906</v>
      </c>
      <c r="CY43">
        <v>850</v>
      </c>
      <c r="CZ43">
        <v>111</v>
      </c>
      <c r="DA43">
        <v>82</v>
      </c>
      <c r="DB43">
        <v>13</v>
      </c>
      <c r="DC43">
        <v>44</v>
      </c>
      <c r="DD43">
        <v>23</v>
      </c>
      <c r="DG43">
        <v>1</v>
      </c>
      <c r="DT43">
        <v>2</v>
      </c>
      <c r="DV43" s="25">
        <v>122</v>
      </c>
      <c r="DW43" s="4">
        <v>3</v>
      </c>
      <c r="DX43" s="4">
        <v>4</v>
      </c>
      <c r="DY43" s="4">
        <v>0</v>
      </c>
      <c r="DZ43" s="4">
        <v>1</v>
      </c>
      <c r="EA43" s="4">
        <v>24</v>
      </c>
      <c r="EB43" s="4">
        <v>154</v>
      </c>
      <c r="EC43" s="26">
        <v>131.52211412063343</v>
      </c>
      <c r="ED43" s="26">
        <v>180.31948587936654</v>
      </c>
      <c r="EE43" s="27">
        <v>2075</v>
      </c>
    </row>
    <row r="44" spans="1:135">
      <c r="A44">
        <v>41</v>
      </c>
      <c r="B44" t="s">
        <v>51</v>
      </c>
      <c r="C44">
        <v>4</v>
      </c>
      <c r="D44">
        <v>40</v>
      </c>
      <c r="E44">
        <v>11.4</v>
      </c>
      <c r="F44" s="5">
        <v>5.5860000000000003</v>
      </c>
      <c r="G44" s="24">
        <v>2.5794866831639902E-2</v>
      </c>
      <c r="H44">
        <v>6</v>
      </c>
      <c r="X44">
        <v>33</v>
      </c>
      <c r="AB44">
        <v>2</v>
      </c>
      <c r="AC44">
        <v>1</v>
      </c>
      <c r="AF44">
        <v>1</v>
      </c>
      <c r="AH44">
        <v>1</v>
      </c>
      <c r="AN44">
        <v>5</v>
      </c>
      <c r="AO44">
        <v>12</v>
      </c>
      <c r="AQ44">
        <v>5</v>
      </c>
      <c r="BJ44">
        <v>2</v>
      </c>
      <c r="BL44">
        <v>1</v>
      </c>
      <c r="BN44">
        <v>1</v>
      </c>
      <c r="CA44">
        <v>2</v>
      </c>
      <c r="CB44">
        <v>2</v>
      </c>
      <c r="CC44">
        <v>4</v>
      </c>
      <c r="CF44">
        <v>1</v>
      </c>
      <c r="CQ44">
        <v>83</v>
      </c>
      <c r="CS44" s="37" t="s">
        <v>70</v>
      </c>
      <c r="CT44" s="37">
        <v>24</v>
      </c>
      <c r="CU44" s="37"/>
      <c r="CW44">
        <v>34</v>
      </c>
      <c r="CX44">
        <v>8343</v>
      </c>
      <c r="CY44">
        <v>586</v>
      </c>
      <c r="CZ44">
        <v>148</v>
      </c>
      <c r="DA44">
        <v>38</v>
      </c>
      <c r="DB44">
        <v>5</v>
      </c>
      <c r="DC44">
        <v>8</v>
      </c>
      <c r="DL44">
        <v>15</v>
      </c>
      <c r="DM44">
        <v>136</v>
      </c>
      <c r="DP44">
        <v>7</v>
      </c>
      <c r="DQ44">
        <v>1</v>
      </c>
      <c r="DR44">
        <v>1</v>
      </c>
      <c r="DV44" s="25">
        <v>68</v>
      </c>
      <c r="DW44" s="4">
        <v>2</v>
      </c>
      <c r="DX44" s="4">
        <v>4</v>
      </c>
      <c r="DY44" s="4">
        <v>0</v>
      </c>
      <c r="DZ44" s="4">
        <v>0</v>
      </c>
      <c r="EA44" s="4">
        <v>83</v>
      </c>
      <c r="EB44" s="4">
        <v>157</v>
      </c>
      <c r="EC44" s="26">
        <v>134.28706961582958</v>
      </c>
      <c r="ED44" s="26">
        <v>183.55453038417042</v>
      </c>
      <c r="EE44" s="27">
        <v>9322</v>
      </c>
    </row>
    <row r="45" spans="1:135" ht="13" thickBot="1">
      <c r="A45">
        <v>42</v>
      </c>
      <c r="B45" t="s">
        <v>52</v>
      </c>
      <c r="C45">
        <v>4</v>
      </c>
      <c r="D45">
        <v>40</v>
      </c>
      <c r="E45">
        <v>8.1000000000000014</v>
      </c>
      <c r="F45" s="5">
        <v>3.9690000000000007</v>
      </c>
      <c r="G45" s="24">
        <v>1.8327931696165197E-2</v>
      </c>
      <c r="H45">
        <v>84</v>
      </c>
      <c r="I45">
        <v>4</v>
      </c>
      <c r="J45">
        <v>2</v>
      </c>
      <c r="T45">
        <v>17</v>
      </c>
      <c r="W45">
        <v>2</v>
      </c>
      <c r="AC45">
        <v>3</v>
      </c>
      <c r="AD45">
        <v>1</v>
      </c>
      <c r="AK45">
        <v>4</v>
      </c>
      <c r="AM45">
        <v>1</v>
      </c>
      <c r="AQ45">
        <v>8</v>
      </c>
      <c r="AR45">
        <v>1</v>
      </c>
      <c r="AV45">
        <v>17</v>
      </c>
      <c r="BA45">
        <v>3</v>
      </c>
      <c r="BE45">
        <v>2</v>
      </c>
      <c r="BJ45">
        <v>4</v>
      </c>
      <c r="BM45">
        <v>1</v>
      </c>
      <c r="BO45">
        <v>1</v>
      </c>
      <c r="CC45">
        <v>3</v>
      </c>
      <c r="CK45">
        <v>1</v>
      </c>
      <c r="CL45">
        <v>15</v>
      </c>
      <c r="CQ45">
        <v>5</v>
      </c>
      <c r="CS45" s="38" t="s">
        <v>70</v>
      </c>
      <c r="CT45" s="38">
        <v>10</v>
      </c>
      <c r="CU45" s="38">
        <v>2</v>
      </c>
      <c r="CW45">
        <v>72</v>
      </c>
      <c r="CX45">
        <v>901</v>
      </c>
      <c r="CY45">
        <v>3763</v>
      </c>
      <c r="DA45">
        <v>59</v>
      </c>
      <c r="DB45">
        <v>83</v>
      </c>
      <c r="DC45">
        <v>23</v>
      </c>
      <c r="DD45">
        <v>11</v>
      </c>
      <c r="DH45">
        <v>1</v>
      </c>
      <c r="DP45">
        <v>2</v>
      </c>
      <c r="DV45" s="28">
        <v>153</v>
      </c>
      <c r="DW45" s="29">
        <v>2</v>
      </c>
      <c r="DX45" s="29">
        <v>0</v>
      </c>
      <c r="DY45" s="29">
        <v>0</v>
      </c>
      <c r="DZ45" s="29">
        <v>0</v>
      </c>
      <c r="EA45" s="29">
        <v>21</v>
      </c>
      <c r="EB45" s="29">
        <v>176</v>
      </c>
      <c r="EC45" s="30">
        <v>151.84761314760311</v>
      </c>
      <c r="ED45" s="30">
        <v>203.99398685239683</v>
      </c>
      <c r="EE45" s="31">
        <v>4915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A47"/>
  <sheetViews>
    <sheetView tabSelected="1" topLeftCell="CM2" workbookViewId="0">
      <selection activeCell="CV5" sqref="CV5"/>
    </sheetView>
  </sheetViews>
  <sheetFormatPr defaultColWidth="10.90625" defaultRowHeight="12.5"/>
  <cols>
    <col min="1" max="1" width="24.1796875" style="6" customWidth="1"/>
    <col min="2" max="2" width="10.453125" style="1" customWidth="1"/>
    <col min="3" max="3" width="12.81640625" customWidth="1"/>
    <col min="4" max="4" width="13.1796875" customWidth="1"/>
    <col min="5" max="5" width="11" customWidth="1"/>
    <col min="6" max="73" width="11.453125" customWidth="1"/>
    <col min="74" max="74" width="11.81640625" customWidth="1"/>
    <col min="75" max="122" width="11.453125" customWidth="1"/>
    <col min="130" max="130" width="11.81640625" customWidth="1"/>
  </cols>
  <sheetData>
    <row r="1" spans="1:131" s="7" customFormat="1">
      <c r="A1" s="19" t="s">
        <v>749</v>
      </c>
      <c r="B1" s="18"/>
      <c r="DS1" s="20"/>
      <c r="DT1" s="39"/>
      <c r="DU1" s="39"/>
      <c r="DV1" s="39"/>
      <c r="DW1" s="39"/>
      <c r="DX1" s="39"/>
      <c r="DY1" s="39"/>
      <c r="DZ1" s="40"/>
    </row>
    <row r="2" spans="1:131" s="7" customFormat="1">
      <c r="A2" s="18" t="s">
        <v>225</v>
      </c>
      <c r="B2" s="18"/>
      <c r="DT2" s="41"/>
      <c r="DU2" s="41"/>
      <c r="DV2" s="41"/>
      <c r="DW2" s="41"/>
      <c r="DX2" s="41"/>
      <c r="DY2" s="41"/>
      <c r="DZ2" s="42"/>
    </row>
    <row r="3" spans="1:131" ht="13" thickBot="1"/>
    <row r="4" spans="1:131" s="50" customFormat="1" ht="13" thickBot="1">
      <c r="A4" s="48" t="s">
        <v>90</v>
      </c>
      <c r="B4" s="49"/>
      <c r="F4" s="134" t="s">
        <v>220</v>
      </c>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6"/>
      <c r="AP4" s="137" t="s">
        <v>221</v>
      </c>
      <c r="AQ4" s="138"/>
      <c r="AR4" s="138"/>
      <c r="AS4" s="138"/>
      <c r="AT4" s="138"/>
      <c r="AU4" s="138"/>
      <c r="AV4" s="138"/>
      <c r="AW4" s="138"/>
      <c r="AX4" s="138"/>
      <c r="AY4" s="138"/>
      <c r="AZ4" s="138"/>
      <c r="BA4" s="138"/>
      <c r="BB4" s="138"/>
      <c r="BC4" s="138"/>
      <c r="BD4" s="138"/>
      <c r="BE4" s="138"/>
      <c r="BF4" s="138"/>
      <c r="BG4" s="138"/>
      <c r="BH4" s="139"/>
      <c r="BI4" s="140" t="s">
        <v>133</v>
      </c>
      <c r="BJ4" s="141"/>
      <c r="BK4" s="141"/>
      <c r="BL4" s="141"/>
      <c r="BM4" s="141"/>
      <c r="BN4" s="141"/>
      <c r="BO4" s="142"/>
      <c r="BP4" s="143" t="s">
        <v>61</v>
      </c>
      <c r="BQ4" s="144"/>
      <c r="BR4" s="144"/>
      <c r="BS4" s="144"/>
      <c r="BT4" s="144"/>
      <c r="BU4" s="144"/>
      <c r="BV4" s="144"/>
      <c r="BW4" s="144"/>
      <c r="BX4" s="144"/>
      <c r="BY4" s="144"/>
      <c r="BZ4" s="144"/>
      <c r="CA4" s="145"/>
      <c r="CB4" s="146" t="s">
        <v>62</v>
      </c>
      <c r="CC4" s="147"/>
      <c r="CD4" s="147"/>
      <c r="CE4" s="148"/>
      <c r="CF4" s="149" t="s">
        <v>463</v>
      </c>
      <c r="CG4" s="150"/>
      <c r="CH4" s="151"/>
      <c r="CI4" s="125" t="s">
        <v>134</v>
      </c>
      <c r="CJ4" s="126"/>
      <c r="CK4" s="127" t="s">
        <v>223</v>
      </c>
      <c r="CL4" s="128"/>
      <c r="CM4" s="128"/>
      <c r="CN4" s="128"/>
      <c r="CO4" s="128"/>
      <c r="CP4" s="129"/>
      <c r="CQ4" s="51"/>
      <c r="CT4" s="130" t="s">
        <v>224</v>
      </c>
      <c r="CU4" s="131"/>
      <c r="CV4" s="131"/>
      <c r="CW4" s="131"/>
      <c r="CX4" s="131"/>
      <c r="CY4" s="131"/>
      <c r="CZ4" s="131"/>
      <c r="DA4" s="131"/>
      <c r="DB4" s="131"/>
      <c r="DC4" s="131"/>
      <c r="DD4" s="131"/>
      <c r="DE4" s="131"/>
      <c r="DF4" s="131"/>
      <c r="DG4" s="131"/>
      <c r="DH4" s="131"/>
      <c r="DI4" s="131"/>
      <c r="DJ4" s="131"/>
      <c r="DK4" s="131"/>
      <c r="DL4" s="131"/>
      <c r="DM4" s="131"/>
      <c r="DN4" s="131"/>
      <c r="DO4" s="131"/>
      <c r="DP4" s="131"/>
      <c r="DQ4" s="131"/>
      <c r="DR4" s="131"/>
      <c r="DS4" s="131"/>
      <c r="DT4" s="132" t="s">
        <v>762</v>
      </c>
      <c r="DU4" s="133"/>
      <c r="DV4" s="133"/>
      <c r="DW4" s="133"/>
      <c r="DX4" s="133"/>
      <c r="DY4" s="133"/>
      <c r="DZ4" s="133"/>
      <c r="EA4" s="133"/>
    </row>
    <row r="5" spans="1:131" s="46" customFormat="1" ht="87.5">
      <c r="A5" s="45" t="s">
        <v>16</v>
      </c>
      <c r="B5" s="45" t="s">
        <v>55</v>
      </c>
      <c r="C5" s="46" t="s">
        <v>54</v>
      </c>
      <c r="D5" s="46" t="s">
        <v>0</v>
      </c>
      <c r="E5" s="46" t="s">
        <v>1</v>
      </c>
      <c r="F5" s="46" t="s">
        <v>196</v>
      </c>
      <c r="G5" s="46" t="s">
        <v>722</v>
      </c>
      <c r="H5" s="46" t="s">
        <v>197</v>
      </c>
      <c r="I5" s="46" t="s">
        <v>218</v>
      </c>
      <c r="J5" s="46" t="s">
        <v>198</v>
      </c>
      <c r="K5" s="46" t="s">
        <v>379</v>
      </c>
      <c r="L5" s="46" t="s">
        <v>723</v>
      </c>
      <c r="M5" s="46" t="s">
        <v>385</v>
      </c>
      <c r="N5" s="46" t="s">
        <v>206</v>
      </c>
      <c r="O5" s="46" t="s">
        <v>207</v>
      </c>
      <c r="P5" s="46" t="s">
        <v>203</v>
      </c>
      <c r="Q5" s="46" t="s">
        <v>204</v>
      </c>
      <c r="R5" s="46" t="s">
        <v>200</v>
      </c>
      <c r="S5" s="46" t="s">
        <v>380</v>
      </c>
      <c r="T5" s="46" t="s">
        <v>201</v>
      </c>
      <c r="U5" s="46" t="s">
        <v>381</v>
      </c>
      <c r="V5" s="46" t="s">
        <v>205</v>
      </c>
      <c r="W5" s="46" t="s">
        <v>382</v>
      </c>
      <c r="X5" s="46" t="s">
        <v>383</v>
      </c>
      <c r="Y5" s="46" t="s">
        <v>401</v>
      </c>
      <c r="Z5" s="46" t="s">
        <v>202</v>
      </c>
      <c r="AA5" s="46" t="s">
        <v>208</v>
      </c>
      <c r="AB5" s="46" t="s">
        <v>209</v>
      </c>
      <c r="AC5" s="46" t="s">
        <v>210</v>
      </c>
      <c r="AD5" s="46" t="s">
        <v>211</v>
      </c>
      <c r="AE5" s="46" t="s">
        <v>212</v>
      </c>
      <c r="AF5" s="46" t="s">
        <v>213</v>
      </c>
      <c r="AG5" s="46" t="s">
        <v>214</v>
      </c>
      <c r="AH5" s="46" t="s">
        <v>215</v>
      </c>
      <c r="AI5" s="46" t="s">
        <v>724</v>
      </c>
      <c r="AJ5" s="46" t="s">
        <v>384</v>
      </c>
      <c r="AK5" s="46" t="s">
        <v>199</v>
      </c>
      <c r="AL5" s="46" t="s">
        <v>216</v>
      </c>
      <c r="AM5" s="46" t="s">
        <v>217</v>
      </c>
      <c r="AN5" s="46" t="s">
        <v>333</v>
      </c>
      <c r="AO5" s="46" t="s">
        <v>725</v>
      </c>
      <c r="AP5" s="46" t="s">
        <v>219</v>
      </c>
      <c r="AQ5" s="46" t="s">
        <v>386</v>
      </c>
      <c r="AR5" s="46" t="s">
        <v>222</v>
      </c>
      <c r="AS5" s="46" t="s">
        <v>387</v>
      </c>
      <c r="AT5" s="46" t="s">
        <v>388</v>
      </c>
      <c r="AU5" s="46" t="s">
        <v>408</v>
      </c>
      <c r="AV5" s="46" t="s">
        <v>409</v>
      </c>
      <c r="AW5" s="46" t="s">
        <v>410</v>
      </c>
      <c r="AX5" s="46" t="s">
        <v>411</v>
      </c>
      <c r="AY5" s="46" t="s">
        <v>412</v>
      </c>
      <c r="AZ5" s="46" t="s">
        <v>413</v>
      </c>
      <c r="BA5" s="46" t="s">
        <v>414</v>
      </c>
      <c r="BB5" s="46" t="s">
        <v>415</v>
      </c>
      <c r="BC5" s="46" t="s">
        <v>416</v>
      </c>
      <c r="BD5" s="46" t="s">
        <v>417</v>
      </c>
      <c r="BE5" s="46" t="s">
        <v>418</v>
      </c>
      <c r="BF5" s="46" t="s">
        <v>419</v>
      </c>
      <c r="BG5" s="46" t="s">
        <v>420</v>
      </c>
      <c r="BH5" s="46" t="s">
        <v>726</v>
      </c>
      <c r="BI5" s="46" t="s">
        <v>421</v>
      </c>
      <c r="BJ5" s="46" t="s">
        <v>727</v>
      </c>
      <c r="BK5" s="46" t="s">
        <v>422</v>
      </c>
      <c r="BL5" s="46" t="s">
        <v>423</v>
      </c>
      <c r="BM5" s="46" t="s">
        <v>728</v>
      </c>
      <c r="BN5" s="46" t="s">
        <v>424</v>
      </c>
      <c r="BO5" s="46" t="s">
        <v>425</v>
      </c>
      <c r="BP5" s="46" t="s">
        <v>426</v>
      </c>
      <c r="BQ5" s="46" t="s">
        <v>427</v>
      </c>
      <c r="BR5" s="46" t="s">
        <v>428</v>
      </c>
      <c r="BS5" s="46" t="s">
        <v>429</v>
      </c>
      <c r="BT5" s="46" t="s">
        <v>430</v>
      </c>
      <c r="BU5" s="46" t="s">
        <v>431</v>
      </c>
      <c r="BV5" s="46" t="s">
        <v>432</v>
      </c>
      <c r="BW5" s="46" t="s">
        <v>433</v>
      </c>
      <c r="BX5" s="46" t="s">
        <v>434</v>
      </c>
      <c r="BY5" s="46" t="s">
        <v>748</v>
      </c>
      <c r="BZ5" s="46" t="s">
        <v>435</v>
      </c>
      <c r="CA5" s="46" t="s">
        <v>436</v>
      </c>
      <c r="CB5" s="46" t="s">
        <v>729</v>
      </c>
      <c r="CC5" s="46" t="s">
        <v>730</v>
      </c>
      <c r="CD5" s="46" t="s">
        <v>731</v>
      </c>
      <c r="CE5" s="46" t="s">
        <v>437</v>
      </c>
      <c r="CF5" s="46" t="s">
        <v>732</v>
      </c>
      <c r="CG5" s="46" t="s">
        <v>438</v>
      </c>
      <c r="CH5" s="46" t="s">
        <v>439</v>
      </c>
      <c r="CI5" s="46" t="s">
        <v>733</v>
      </c>
      <c r="CJ5" s="46" t="s">
        <v>440</v>
      </c>
      <c r="CK5" s="46" t="s">
        <v>742</v>
      </c>
      <c r="CL5" s="46" t="s">
        <v>741</v>
      </c>
      <c r="CM5" s="46" t="s">
        <v>740</v>
      </c>
      <c r="CN5" s="46" t="s">
        <v>739</v>
      </c>
      <c r="CO5" s="46" t="s">
        <v>734</v>
      </c>
      <c r="CP5" s="46" t="s">
        <v>735</v>
      </c>
      <c r="CQ5" s="46" t="s">
        <v>736</v>
      </c>
      <c r="CR5" s="46" t="s">
        <v>738</v>
      </c>
      <c r="CS5" s="46" t="s">
        <v>721</v>
      </c>
      <c r="CT5" s="46" t="s">
        <v>720</v>
      </c>
      <c r="CU5" s="46" t="s">
        <v>777</v>
      </c>
      <c r="CV5" s="46" t="s">
        <v>719</v>
      </c>
      <c r="CW5" s="46" t="s">
        <v>718</v>
      </c>
      <c r="CX5" s="46" t="s">
        <v>717</v>
      </c>
      <c r="CY5" s="46" t="s">
        <v>716</v>
      </c>
      <c r="CZ5" s="46" t="s">
        <v>715</v>
      </c>
      <c r="DA5" s="46" t="s">
        <v>714</v>
      </c>
      <c r="DB5" s="46" t="s">
        <v>713</v>
      </c>
      <c r="DC5" s="46" t="s">
        <v>712</v>
      </c>
      <c r="DD5" s="46" t="s">
        <v>711</v>
      </c>
      <c r="DE5" s="46" t="s">
        <v>710</v>
      </c>
      <c r="DF5" s="46" t="s">
        <v>709</v>
      </c>
      <c r="DG5" s="46" t="s">
        <v>708</v>
      </c>
      <c r="DH5" s="46" t="s">
        <v>707</v>
      </c>
      <c r="DI5" s="46" t="s">
        <v>706</v>
      </c>
      <c r="DJ5" s="46" t="s">
        <v>705</v>
      </c>
      <c r="DK5" s="46" t="s">
        <v>704</v>
      </c>
      <c r="DL5" s="46" t="s">
        <v>702</v>
      </c>
      <c r="DM5" s="46" t="s">
        <v>703</v>
      </c>
      <c r="DN5" s="46" t="s">
        <v>701</v>
      </c>
      <c r="DO5" s="46" t="s">
        <v>700</v>
      </c>
      <c r="DP5" s="46" t="s">
        <v>699</v>
      </c>
      <c r="DQ5" s="46" t="s">
        <v>698</v>
      </c>
      <c r="DR5" s="46" t="s">
        <v>697</v>
      </c>
      <c r="DS5" s="46" t="s">
        <v>696</v>
      </c>
      <c r="DT5" s="47" t="s">
        <v>683</v>
      </c>
      <c r="DU5" s="47" t="s">
        <v>684</v>
      </c>
      <c r="DV5" s="47" t="s">
        <v>750</v>
      </c>
      <c r="DW5" s="47" t="s">
        <v>462</v>
      </c>
      <c r="DX5" s="47" t="s">
        <v>686</v>
      </c>
      <c r="DY5" s="47" t="s">
        <v>685</v>
      </c>
      <c r="DZ5" s="47" t="s">
        <v>737</v>
      </c>
      <c r="EA5" s="47" t="s">
        <v>695</v>
      </c>
    </row>
    <row r="6" spans="1:131">
      <c r="A6" s="6" t="s">
        <v>17</v>
      </c>
      <c r="B6" s="1">
        <v>1.5</v>
      </c>
      <c r="C6">
        <v>13.7</v>
      </c>
      <c r="D6" s="44">
        <v>2.6852</v>
      </c>
      <c r="E6" s="43">
        <v>4.6498641525456142E-3</v>
      </c>
      <c r="F6" s="3">
        <v>8387.3418062437504</v>
      </c>
      <c r="G6" s="3">
        <v>1720.4803705115387</v>
      </c>
      <c r="H6" s="3">
        <v>1290.3602778836539</v>
      </c>
      <c r="I6" s="3">
        <v>0</v>
      </c>
      <c r="J6" s="3">
        <v>430.12009262788467</v>
      </c>
      <c r="K6" s="3">
        <v>0</v>
      </c>
      <c r="L6" s="3">
        <v>0</v>
      </c>
      <c r="M6" s="3">
        <v>0</v>
      </c>
      <c r="N6" s="3">
        <v>0</v>
      </c>
      <c r="O6" s="3">
        <v>0</v>
      </c>
      <c r="P6" s="3">
        <v>0</v>
      </c>
      <c r="Q6" s="3">
        <v>0</v>
      </c>
      <c r="R6" s="3">
        <v>215.06004631394234</v>
      </c>
      <c r="S6" s="3">
        <v>0</v>
      </c>
      <c r="T6" s="3">
        <v>0</v>
      </c>
      <c r="U6" s="3">
        <v>215.06004631394234</v>
      </c>
      <c r="V6" s="3">
        <v>215.06004631394234</v>
      </c>
      <c r="W6" s="3">
        <v>0</v>
      </c>
      <c r="X6" s="3">
        <v>215.06004631394234</v>
      </c>
      <c r="Y6" s="3">
        <v>0</v>
      </c>
      <c r="Z6" s="3">
        <v>0</v>
      </c>
      <c r="AA6" s="3">
        <v>215.06004631394234</v>
      </c>
      <c r="AB6" s="3">
        <v>645.18013894182695</v>
      </c>
      <c r="AC6" s="3">
        <v>0</v>
      </c>
      <c r="AD6" s="3">
        <v>0</v>
      </c>
      <c r="AE6" s="3">
        <v>0</v>
      </c>
      <c r="AF6" s="3">
        <v>0</v>
      </c>
      <c r="AG6" s="3">
        <v>0</v>
      </c>
      <c r="AH6" s="3">
        <v>0</v>
      </c>
      <c r="AI6" s="3">
        <v>215.06004631394234</v>
      </c>
      <c r="AJ6" s="3">
        <v>0</v>
      </c>
      <c r="AK6" s="3">
        <v>0</v>
      </c>
      <c r="AL6" s="3">
        <v>0</v>
      </c>
      <c r="AM6" s="3">
        <v>0</v>
      </c>
      <c r="AN6" s="3">
        <v>0</v>
      </c>
      <c r="AO6" s="3">
        <v>1290.3602778836539</v>
      </c>
      <c r="AP6" s="3">
        <v>0</v>
      </c>
      <c r="AQ6" s="3">
        <v>0</v>
      </c>
      <c r="AR6" s="3">
        <v>0</v>
      </c>
      <c r="AS6" s="3">
        <v>0</v>
      </c>
      <c r="AT6" s="3">
        <v>0</v>
      </c>
      <c r="AU6" s="3">
        <v>0</v>
      </c>
      <c r="AV6" s="3">
        <v>0</v>
      </c>
      <c r="AW6" s="3">
        <v>215.06004631394234</v>
      </c>
      <c r="AX6" s="3">
        <v>0</v>
      </c>
      <c r="AY6" s="3">
        <v>215.06004631394234</v>
      </c>
      <c r="AZ6" s="3">
        <v>0</v>
      </c>
      <c r="BA6" s="3">
        <v>0</v>
      </c>
      <c r="BB6" s="3">
        <v>0</v>
      </c>
      <c r="BC6" s="3">
        <v>0</v>
      </c>
      <c r="BD6" s="3">
        <v>0</v>
      </c>
      <c r="BE6" s="3">
        <v>0</v>
      </c>
      <c r="BF6" s="3">
        <v>0</v>
      </c>
      <c r="BG6" s="3">
        <v>0</v>
      </c>
      <c r="BH6" s="3">
        <v>215.06004631394234</v>
      </c>
      <c r="BI6" s="3">
        <v>215.06004631394234</v>
      </c>
      <c r="BJ6" s="3">
        <v>215.06004631394234</v>
      </c>
      <c r="BK6" s="3">
        <v>430.12009262788467</v>
      </c>
      <c r="BL6" s="3">
        <v>0</v>
      </c>
      <c r="BM6" s="3">
        <v>0</v>
      </c>
      <c r="BN6" s="3">
        <v>0</v>
      </c>
      <c r="BO6" s="3">
        <v>0</v>
      </c>
      <c r="BP6" s="3">
        <v>215.06004631394234</v>
      </c>
      <c r="BQ6" s="3">
        <v>9892.7621304413478</v>
      </c>
      <c r="BR6" s="3">
        <v>0</v>
      </c>
      <c r="BS6" s="3">
        <v>215.06004631394234</v>
      </c>
      <c r="BT6" s="3">
        <v>2580.7205557673078</v>
      </c>
      <c r="BU6" s="3">
        <v>430.12009262788467</v>
      </c>
      <c r="BV6" s="3">
        <v>215.06004631394234</v>
      </c>
      <c r="BW6" s="3">
        <v>430.12009262788467</v>
      </c>
      <c r="BX6" s="3">
        <v>1505.4203241975963</v>
      </c>
      <c r="BY6" s="3">
        <v>0</v>
      </c>
      <c r="BZ6" s="3">
        <v>860.24018525576935</v>
      </c>
      <c r="CA6" s="3">
        <v>1290.3602778836539</v>
      </c>
      <c r="CB6" s="3">
        <v>1290.3602778836539</v>
      </c>
      <c r="CC6" s="3">
        <v>430.12009262788467</v>
      </c>
      <c r="CD6" s="3">
        <v>430.12009262788467</v>
      </c>
      <c r="CE6" s="3">
        <v>215.06004631394234</v>
      </c>
      <c r="CF6" s="3">
        <v>0</v>
      </c>
      <c r="CG6" s="3">
        <v>215.06004631394234</v>
      </c>
      <c r="CH6" s="3">
        <v>0</v>
      </c>
      <c r="CI6" s="3">
        <v>215.06004631394234</v>
      </c>
      <c r="CJ6" s="3">
        <v>0</v>
      </c>
      <c r="CK6" s="3">
        <v>430.12009262788467</v>
      </c>
      <c r="CL6" s="3">
        <v>4086.1408799649043</v>
      </c>
      <c r="CM6" s="3">
        <v>0</v>
      </c>
      <c r="CN6" s="3">
        <v>860.24018525576935</v>
      </c>
      <c r="CO6" s="3">
        <v>430.12009262788467</v>
      </c>
      <c r="CP6" s="3">
        <v>1935.5404168254809</v>
      </c>
      <c r="CQ6" s="3" t="s">
        <v>70</v>
      </c>
      <c r="CR6" s="3">
        <v>9892.7621304413478</v>
      </c>
      <c r="CS6" s="3" t="e">
        <v>#VALUE!</v>
      </c>
      <c r="CT6" s="3">
        <v>1290.3602778836539</v>
      </c>
      <c r="CU6" s="3">
        <v>10107.82217675529</v>
      </c>
      <c r="CV6" s="3" t="s">
        <v>70</v>
      </c>
      <c r="CW6" s="3">
        <v>893574.4924344304</v>
      </c>
      <c r="CX6" s="3">
        <v>0</v>
      </c>
      <c r="CY6" s="3">
        <v>3440.9607410230774</v>
      </c>
      <c r="CZ6" s="3">
        <v>3871.0808336509617</v>
      </c>
      <c r="DA6" s="3">
        <v>1935.5404168254809</v>
      </c>
      <c r="DB6" s="3">
        <v>1075.3002315697117</v>
      </c>
      <c r="DC6" s="3">
        <v>0</v>
      </c>
      <c r="DD6" s="3">
        <v>7527.1016209879817</v>
      </c>
      <c r="DE6" s="3">
        <v>4086.1408799649043</v>
      </c>
      <c r="DF6" s="3">
        <v>3010.8406483951926</v>
      </c>
      <c r="DG6" s="3">
        <v>645.18013894182695</v>
      </c>
      <c r="DH6" s="3">
        <v>0</v>
      </c>
      <c r="DI6" s="3">
        <v>0</v>
      </c>
      <c r="DJ6" s="3">
        <v>0</v>
      </c>
      <c r="DK6" s="3">
        <v>0</v>
      </c>
      <c r="DL6" s="3">
        <v>0</v>
      </c>
      <c r="DM6" s="3">
        <v>0</v>
      </c>
      <c r="DN6" s="3">
        <v>0</v>
      </c>
      <c r="DO6" s="3">
        <v>0</v>
      </c>
      <c r="DP6" s="3">
        <v>0</v>
      </c>
      <c r="DQ6" s="3">
        <v>0</v>
      </c>
      <c r="DR6" s="3">
        <v>0</v>
      </c>
      <c r="DS6" s="3">
        <v>0</v>
      </c>
      <c r="DT6" s="3">
        <v>15699.38338091779</v>
      </c>
      <c r="DU6" s="3">
        <v>860.24018525576935</v>
      </c>
      <c r="DV6" s="3">
        <v>16344.563519859617</v>
      </c>
      <c r="DW6" s="3">
        <v>645.18013894182695</v>
      </c>
      <c r="DX6" s="3">
        <v>215.06004631394234</v>
      </c>
      <c r="DY6" s="3">
        <v>7957.2217136158661</v>
      </c>
      <c r="DZ6" s="3">
        <v>41721.648984904808</v>
      </c>
      <c r="EA6" s="3">
        <v>930564.82040042861</v>
      </c>
    </row>
    <row r="7" spans="1:131">
      <c r="A7" s="6" t="s">
        <v>18</v>
      </c>
      <c r="B7" s="1">
        <v>2</v>
      </c>
      <c r="C7">
        <v>4.76</v>
      </c>
      <c r="D7" s="44">
        <v>0.93296000000000001</v>
      </c>
      <c r="E7" s="43">
        <v>2.154097651203613E-3</v>
      </c>
      <c r="F7" s="3">
        <v>44566.224723544692</v>
      </c>
      <c r="G7" s="3">
        <v>928.46301507384771</v>
      </c>
      <c r="H7" s="3">
        <v>464.23150753692386</v>
      </c>
      <c r="I7" s="3">
        <v>0</v>
      </c>
      <c r="J7" s="3">
        <v>0</v>
      </c>
      <c r="K7" s="3">
        <v>0</v>
      </c>
      <c r="L7" s="3">
        <v>1856.9260301476954</v>
      </c>
      <c r="M7" s="3">
        <v>0</v>
      </c>
      <c r="N7" s="3">
        <v>0</v>
      </c>
      <c r="O7" s="3">
        <v>0</v>
      </c>
      <c r="P7" s="3">
        <v>0</v>
      </c>
      <c r="Q7" s="3">
        <v>0</v>
      </c>
      <c r="R7" s="3">
        <v>464.23150753692386</v>
      </c>
      <c r="S7" s="3">
        <v>0</v>
      </c>
      <c r="T7" s="3">
        <v>0</v>
      </c>
      <c r="U7" s="3">
        <v>0</v>
      </c>
      <c r="V7" s="3">
        <v>0</v>
      </c>
      <c r="W7" s="3">
        <v>0</v>
      </c>
      <c r="X7" s="3">
        <v>464.23150753692386</v>
      </c>
      <c r="Y7" s="3">
        <v>0</v>
      </c>
      <c r="Z7" s="3">
        <v>464.23150753692386</v>
      </c>
      <c r="AA7" s="3">
        <v>0</v>
      </c>
      <c r="AB7" s="3">
        <v>0</v>
      </c>
      <c r="AC7" s="3">
        <v>464.23150753692386</v>
      </c>
      <c r="AD7" s="3">
        <v>0</v>
      </c>
      <c r="AE7" s="3">
        <v>0</v>
      </c>
      <c r="AF7" s="3">
        <v>0</v>
      </c>
      <c r="AG7" s="3">
        <v>0</v>
      </c>
      <c r="AH7" s="3">
        <v>0</v>
      </c>
      <c r="AI7" s="3">
        <v>0</v>
      </c>
      <c r="AJ7" s="3">
        <v>0</v>
      </c>
      <c r="AK7" s="3">
        <v>0</v>
      </c>
      <c r="AL7" s="3">
        <v>0</v>
      </c>
      <c r="AM7" s="3">
        <v>0</v>
      </c>
      <c r="AN7" s="3">
        <v>0</v>
      </c>
      <c r="AO7" s="3">
        <v>928.46301507384771</v>
      </c>
      <c r="AP7" s="3">
        <v>0</v>
      </c>
      <c r="AQ7" s="3">
        <v>0</v>
      </c>
      <c r="AR7" s="3">
        <v>0</v>
      </c>
      <c r="AS7" s="3">
        <v>0</v>
      </c>
      <c r="AT7" s="3">
        <v>464.23150753692386</v>
      </c>
      <c r="AU7" s="3">
        <v>0</v>
      </c>
      <c r="AV7" s="3">
        <v>0</v>
      </c>
      <c r="AW7" s="3">
        <v>464.23150753692386</v>
      </c>
      <c r="AX7" s="3">
        <v>0</v>
      </c>
      <c r="AY7" s="3">
        <v>464.23150753692386</v>
      </c>
      <c r="AZ7" s="3">
        <v>0</v>
      </c>
      <c r="BA7" s="3">
        <v>0</v>
      </c>
      <c r="BB7" s="3">
        <v>0</v>
      </c>
      <c r="BC7" s="3">
        <v>0</v>
      </c>
      <c r="BD7" s="3">
        <v>0</v>
      </c>
      <c r="BE7" s="3">
        <v>0</v>
      </c>
      <c r="BF7" s="3">
        <v>0</v>
      </c>
      <c r="BG7" s="3">
        <v>0</v>
      </c>
      <c r="BH7" s="3">
        <v>0</v>
      </c>
      <c r="BI7" s="3">
        <v>0</v>
      </c>
      <c r="BJ7" s="3">
        <v>928.46301507384771</v>
      </c>
      <c r="BK7" s="3">
        <v>0</v>
      </c>
      <c r="BL7" s="3">
        <v>0</v>
      </c>
      <c r="BM7" s="3">
        <v>0</v>
      </c>
      <c r="BN7" s="3">
        <v>0</v>
      </c>
      <c r="BO7" s="3">
        <v>0</v>
      </c>
      <c r="BP7" s="3">
        <v>464.23150753692386</v>
      </c>
      <c r="BQ7" s="3">
        <v>0</v>
      </c>
      <c r="BR7" s="3">
        <v>0</v>
      </c>
      <c r="BS7" s="3">
        <v>0</v>
      </c>
      <c r="BT7" s="3">
        <v>2321.1575376846195</v>
      </c>
      <c r="BU7" s="3">
        <v>0</v>
      </c>
      <c r="BV7" s="3">
        <v>0</v>
      </c>
      <c r="BW7" s="3">
        <v>0</v>
      </c>
      <c r="BX7" s="3">
        <v>0</v>
      </c>
      <c r="BY7" s="3">
        <v>0</v>
      </c>
      <c r="BZ7" s="3">
        <v>464.23150753692386</v>
      </c>
      <c r="CA7" s="3">
        <v>2321.1575376846195</v>
      </c>
      <c r="CB7" s="3">
        <v>928.46301507384771</v>
      </c>
      <c r="CC7" s="3">
        <v>0</v>
      </c>
      <c r="CD7" s="3">
        <v>464.23150753692386</v>
      </c>
      <c r="CE7" s="3">
        <v>0</v>
      </c>
      <c r="CF7" s="3">
        <v>0</v>
      </c>
      <c r="CG7" s="3">
        <v>0</v>
      </c>
      <c r="CH7" s="3">
        <v>0</v>
      </c>
      <c r="CI7" s="3">
        <v>0</v>
      </c>
      <c r="CJ7" s="3">
        <v>464.23150753692386</v>
      </c>
      <c r="CK7" s="3">
        <v>464.23150753692386</v>
      </c>
      <c r="CL7" s="3">
        <v>0</v>
      </c>
      <c r="CM7" s="3">
        <v>0</v>
      </c>
      <c r="CN7" s="3">
        <v>0</v>
      </c>
      <c r="CO7" s="3">
        <v>464.23150753692386</v>
      </c>
      <c r="CP7" s="3">
        <v>4178.0835678323147</v>
      </c>
      <c r="CQ7" s="3" t="s">
        <v>70</v>
      </c>
      <c r="CR7" s="3">
        <v>7427.7041205907817</v>
      </c>
      <c r="CS7" s="3" t="e">
        <v>#VALUE!</v>
      </c>
      <c r="CT7" s="3">
        <v>928.46301507384771</v>
      </c>
      <c r="CU7" s="3">
        <v>5106.5465829061623</v>
      </c>
      <c r="CV7" s="3" t="s">
        <v>70</v>
      </c>
      <c r="CW7" s="3">
        <v>875076.39170710149</v>
      </c>
      <c r="CX7" s="3">
        <v>0</v>
      </c>
      <c r="CY7" s="3">
        <v>1856.9260301476954</v>
      </c>
      <c r="CZ7" s="3">
        <v>2321.1575376846195</v>
      </c>
      <c r="DA7" s="3">
        <v>0</v>
      </c>
      <c r="DB7" s="3">
        <v>0</v>
      </c>
      <c r="DC7" s="3">
        <v>0</v>
      </c>
      <c r="DD7" s="3">
        <v>1856.9260301476954</v>
      </c>
      <c r="DE7" s="3">
        <v>0</v>
      </c>
      <c r="DF7" s="3">
        <v>0</v>
      </c>
      <c r="DG7" s="3">
        <v>0</v>
      </c>
      <c r="DH7" s="3">
        <v>0</v>
      </c>
      <c r="DI7" s="3">
        <v>0</v>
      </c>
      <c r="DJ7" s="3">
        <v>0</v>
      </c>
      <c r="DK7" s="3">
        <v>0</v>
      </c>
      <c r="DL7" s="3">
        <v>0</v>
      </c>
      <c r="DM7" s="3">
        <v>0</v>
      </c>
      <c r="DN7" s="3">
        <v>0</v>
      </c>
      <c r="DO7" s="3">
        <v>0</v>
      </c>
      <c r="DP7" s="3">
        <v>0</v>
      </c>
      <c r="DQ7" s="3">
        <v>0</v>
      </c>
      <c r="DR7" s="3">
        <v>0</v>
      </c>
      <c r="DS7" s="3">
        <v>0</v>
      </c>
      <c r="DT7" s="3">
        <v>51993.928844135473</v>
      </c>
      <c r="DU7" s="3">
        <v>928.46301507384771</v>
      </c>
      <c r="DV7" s="3">
        <v>3249.6205527584671</v>
      </c>
      <c r="DW7" s="3">
        <v>0</v>
      </c>
      <c r="DX7" s="3">
        <v>0</v>
      </c>
      <c r="DY7" s="3">
        <v>5570.7780904430865</v>
      </c>
      <c r="DZ7" s="3">
        <v>61742.79050241087</v>
      </c>
      <c r="EA7" s="3">
        <v>887146.41090306162</v>
      </c>
    </row>
    <row r="8" spans="1:131">
      <c r="A8" s="6" t="s">
        <v>19</v>
      </c>
      <c r="B8" s="1">
        <v>1</v>
      </c>
      <c r="C8">
        <v>12.9</v>
      </c>
      <c r="D8" s="44">
        <v>2.5284</v>
      </c>
      <c r="E8" s="43">
        <v>2.9188928256855678E-3</v>
      </c>
      <c r="F8" s="3">
        <v>36657.735103675361</v>
      </c>
      <c r="G8" s="3">
        <v>0</v>
      </c>
      <c r="H8" s="3">
        <v>0</v>
      </c>
      <c r="I8" s="3">
        <v>0</v>
      </c>
      <c r="J8" s="3">
        <v>342.59565517453603</v>
      </c>
      <c r="K8" s="3">
        <v>0</v>
      </c>
      <c r="L8" s="3">
        <v>0</v>
      </c>
      <c r="M8" s="3">
        <v>0</v>
      </c>
      <c r="N8" s="3">
        <v>0</v>
      </c>
      <c r="O8" s="3">
        <v>0</v>
      </c>
      <c r="P8" s="3">
        <v>0</v>
      </c>
      <c r="Q8" s="3">
        <v>0</v>
      </c>
      <c r="R8" s="3">
        <v>2398.1695862217525</v>
      </c>
      <c r="S8" s="3">
        <v>0</v>
      </c>
      <c r="T8" s="3">
        <v>0</v>
      </c>
      <c r="U8" s="3">
        <v>0</v>
      </c>
      <c r="V8" s="3">
        <v>0</v>
      </c>
      <c r="W8" s="3">
        <v>0</v>
      </c>
      <c r="X8" s="3">
        <v>0</v>
      </c>
      <c r="Y8" s="3">
        <v>0</v>
      </c>
      <c r="Z8" s="3">
        <v>1027.7869655236082</v>
      </c>
      <c r="AA8" s="3">
        <v>1712.9782758726803</v>
      </c>
      <c r="AB8" s="3">
        <v>342.59565517453603</v>
      </c>
      <c r="AC8" s="3">
        <v>0</v>
      </c>
      <c r="AD8" s="3">
        <v>0</v>
      </c>
      <c r="AE8" s="3">
        <v>342.59565517453603</v>
      </c>
      <c r="AF8" s="3">
        <v>0</v>
      </c>
      <c r="AG8" s="3">
        <v>0</v>
      </c>
      <c r="AH8" s="3">
        <v>0</v>
      </c>
      <c r="AI8" s="3">
        <v>2398.1695862217525</v>
      </c>
      <c r="AJ8" s="3">
        <v>342.59565517453603</v>
      </c>
      <c r="AK8" s="3">
        <v>0</v>
      </c>
      <c r="AL8" s="3">
        <v>0</v>
      </c>
      <c r="AM8" s="3">
        <v>0</v>
      </c>
      <c r="AN8" s="3">
        <v>0</v>
      </c>
      <c r="AO8" s="3">
        <v>5824.1261379671132</v>
      </c>
      <c r="AP8" s="3">
        <v>0</v>
      </c>
      <c r="AQ8" s="3">
        <v>342.59565517453603</v>
      </c>
      <c r="AR8" s="3">
        <v>685.19131034907207</v>
      </c>
      <c r="AS8" s="3">
        <v>342.59565517453603</v>
      </c>
      <c r="AT8" s="3">
        <v>2055.5739310472163</v>
      </c>
      <c r="AU8" s="3">
        <v>342.59565517453603</v>
      </c>
      <c r="AV8" s="3">
        <v>0</v>
      </c>
      <c r="AW8" s="3">
        <v>1712.9782758726803</v>
      </c>
      <c r="AX8" s="3">
        <v>0</v>
      </c>
      <c r="AY8" s="3">
        <v>0</v>
      </c>
      <c r="AZ8" s="3">
        <v>3083.3608965708245</v>
      </c>
      <c r="BA8" s="3">
        <v>3768.5522069198969</v>
      </c>
      <c r="BB8" s="3">
        <v>0</v>
      </c>
      <c r="BC8" s="3">
        <v>0</v>
      </c>
      <c r="BD8" s="3">
        <v>1027.7869655236082</v>
      </c>
      <c r="BE8" s="3">
        <v>0</v>
      </c>
      <c r="BF8" s="3">
        <v>0</v>
      </c>
      <c r="BG8" s="3">
        <v>2398.1695862217525</v>
      </c>
      <c r="BH8" s="3">
        <v>3425.9565517453607</v>
      </c>
      <c r="BI8" s="3">
        <v>1370.3826206981441</v>
      </c>
      <c r="BJ8" s="3">
        <v>0</v>
      </c>
      <c r="BK8" s="3">
        <v>685.19131034907207</v>
      </c>
      <c r="BL8" s="3">
        <v>0</v>
      </c>
      <c r="BM8" s="3">
        <v>0</v>
      </c>
      <c r="BN8" s="3">
        <v>0</v>
      </c>
      <c r="BO8" s="3">
        <v>0</v>
      </c>
      <c r="BP8" s="3">
        <v>685.19131034907207</v>
      </c>
      <c r="BQ8" s="3">
        <v>1027.7869655236082</v>
      </c>
      <c r="BR8" s="3">
        <v>0</v>
      </c>
      <c r="BS8" s="3">
        <v>342.59565517453603</v>
      </c>
      <c r="BT8" s="3">
        <v>0</v>
      </c>
      <c r="BU8" s="3">
        <v>0</v>
      </c>
      <c r="BV8" s="3">
        <v>0</v>
      </c>
      <c r="BW8" s="3">
        <v>0</v>
      </c>
      <c r="BX8" s="3">
        <v>0</v>
      </c>
      <c r="BY8" s="3">
        <v>0</v>
      </c>
      <c r="BZ8" s="3">
        <v>0</v>
      </c>
      <c r="CA8" s="3">
        <v>0</v>
      </c>
      <c r="CB8" s="3">
        <v>342.59565517453603</v>
      </c>
      <c r="CC8" s="3">
        <v>0</v>
      </c>
      <c r="CD8" s="3">
        <v>0</v>
      </c>
      <c r="CE8" s="3">
        <v>0</v>
      </c>
      <c r="CF8" s="3">
        <v>1027.7869655236082</v>
      </c>
      <c r="CG8" s="3">
        <v>0</v>
      </c>
      <c r="CH8" s="3">
        <v>0</v>
      </c>
      <c r="CI8" s="3">
        <v>0</v>
      </c>
      <c r="CJ8" s="3">
        <v>2740.7652413962883</v>
      </c>
      <c r="CK8" s="3">
        <v>0</v>
      </c>
      <c r="CL8" s="3">
        <v>342.59565517453603</v>
      </c>
      <c r="CM8" s="3">
        <v>0</v>
      </c>
      <c r="CN8" s="3">
        <v>3083.3608965708245</v>
      </c>
      <c r="CO8" s="3">
        <v>0</v>
      </c>
      <c r="CP8" s="3">
        <v>1027.7869655236082</v>
      </c>
      <c r="CQ8" s="3" t="s">
        <v>70</v>
      </c>
      <c r="CR8" s="3">
        <v>2740.7652413962883</v>
      </c>
      <c r="CS8" s="3" t="e">
        <v>#VALUE!</v>
      </c>
      <c r="CT8" s="3">
        <v>0</v>
      </c>
      <c r="CU8" s="3">
        <v>17814.974069075874</v>
      </c>
      <c r="CV8" s="3" t="s">
        <v>70</v>
      </c>
      <c r="CW8" s="3">
        <v>1138445.3621449834</v>
      </c>
      <c r="CX8" s="3">
        <v>9250.0826897124734</v>
      </c>
      <c r="CY8" s="3">
        <v>20555.739310472163</v>
      </c>
      <c r="CZ8" s="3">
        <v>8907.4870345379368</v>
      </c>
      <c r="DA8" s="3">
        <v>0</v>
      </c>
      <c r="DB8" s="3">
        <v>0</v>
      </c>
      <c r="DC8" s="3">
        <v>0</v>
      </c>
      <c r="DD8" s="3">
        <v>0</v>
      </c>
      <c r="DE8" s="3">
        <v>0</v>
      </c>
      <c r="DF8" s="3">
        <v>0</v>
      </c>
      <c r="DG8" s="3">
        <v>0</v>
      </c>
      <c r="DH8" s="3">
        <v>0</v>
      </c>
      <c r="DI8" s="3">
        <v>0</v>
      </c>
      <c r="DJ8" s="3">
        <v>0</v>
      </c>
      <c r="DK8" s="3">
        <v>0</v>
      </c>
      <c r="DL8" s="3">
        <v>0</v>
      </c>
      <c r="DM8" s="3">
        <v>0</v>
      </c>
      <c r="DN8" s="3">
        <v>0</v>
      </c>
      <c r="DO8" s="3">
        <v>0</v>
      </c>
      <c r="DP8" s="3">
        <v>0</v>
      </c>
      <c r="DQ8" s="3">
        <v>0</v>
      </c>
      <c r="DR8" s="3">
        <v>0</v>
      </c>
      <c r="DS8" s="3">
        <v>0</v>
      </c>
      <c r="DT8" s="3">
        <v>70574.704965954428</v>
      </c>
      <c r="DU8" s="3">
        <v>2055.5739310472163</v>
      </c>
      <c r="DV8" s="3">
        <v>2055.5739310472163</v>
      </c>
      <c r="DW8" s="3">
        <v>0</v>
      </c>
      <c r="DX8" s="3">
        <v>1027.7869655236082</v>
      </c>
      <c r="DY8" s="3">
        <v>7194.5087586652571</v>
      </c>
      <c r="DZ8" s="3">
        <v>82908.148552237719</v>
      </c>
      <c r="EA8" s="3">
        <v>1194973.6452487819</v>
      </c>
    </row>
    <row r="9" spans="1:131">
      <c r="A9" s="6" t="s">
        <v>20</v>
      </c>
      <c r="B9" s="1">
        <v>4</v>
      </c>
      <c r="C9">
        <v>8</v>
      </c>
      <c r="D9" s="44">
        <v>1.5680000000000001</v>
      </c>
      <c r="E9" s="43">
        <v>7.2406643737936574E-3</v>
      </c>
      <c r="F9" s="3">
        <v>7043.5525481039767</v>
      </c>
      <c r="G9" s="3">
        <v>414.32662047670453</v>
      </c>
      <c r="H9" s="3">
        <v>276.21774698446967</v>
      </c>
      <c r="I9" s="3">
        <v>138.10887349223484</v>
      </c>
      <c r="J9" s="3">
        <v>0</v>
      </c>
      <c r="K9" s="3">
        <v>0</v>
      </c>
      <c r="L9" s="3">
        <v>414.32662047670453</v>
      </c>
      <c r="M9" s="3">
        <v>0</v>
      </c>
      <c r="N9" s="3">
        <v>138.10887349223484</v>
      </c>
      <c r="O9" s="3">
        <v>138.10887349223484</v>
      </c>
      <c r="P9" s="3">
        <v>276.21774698446967</v>
      </c>
      <c r="Q9" s="3">
        <v>0</v>
      </c>
      <c r="R9" s="3">
        <v>0</v>
      </c>
      <c r="S9" s="3">
        <v>1381.0887349223483</v>
      </c>
      <c r="T9" s="3">
        <v>0</v>
      </c>
      <c r="U9" s="3">
        <v>0</v>
      </c>
      <c r="V9" s="3">
        <v>7181.6614215962118</v>
      </c>
      <c r="W9" s="3">
        <v>552.43549396893934</v>
      </c>
      <c r="X9" s="3">
        <v>1519.1976084145831</v>
      </c>
      <c r="Y9" s="3">
        <v>0</v>
      </c>
      <c r="Z9" s="3">
        <v>276.21774698446967</v>
      </c>
      <c r="AA9" s="3">
        <v>138.10887349223484</v>
      </c>
      <c r="AB9" s="3">
        <v>1381.0887349223483</v>
      </c>
      <c r="AC9" s="3">
        <v>276.21774698446967</v>
      </c>
      <c r="AD9" s="3">
        <v>276.21774698446967</v>
      </c>
      <c r="AE9" s="3">
        <v>138.10887349223484</v>
      </c>
      <c r="AF9" s="3">
        <v>276.21774698446967</v>
      </c>
      <c r="AG9" s="3">
        <v>0</v>
      </c>
      <c r="AH9" s="3">
        <v>0</v>
      </c>
      <c r="AI9" s="3">
        <v>1242.9798614301135</v>
      </c>
      <c r="AJ9" s="3">
        <v>0</v>
      </c>
      <c r="AK9" s="3">
        <v>138.10887349223484</v>
      </c>
      <c r="AL9" s="3">
        <v>1933.5242288912877</v>
      </c>
      <c r="AM9" s="3">
        <v>276.21774698446967</v>
      </c>
      <c r="AN9" s="3">
        <v>0</v>
      </c>
      <c r="AO9" s="3">
        <v>690.54436746117415</v>
      </c>
      <c r="AP9" s="3">
        <v>0</v>
      </c>
      <c r="AQ9" s="3">
        <v>0</v>
      </c>
      <c r="AR9" s="3">
        <v>0</v>
      </c>
      <c r="AS9" s="3">
        <v>0</v>
      </c>
      <c r="AT9" s="3">
        <v>0</v>
      </c>
      <c r="AU9" s="3">
        <v>0</v>
      </c>
      <c r="AV9" s="3">
        <v>0</v>
      </c>
      <c r="AW9" s="3">
        <v>0</v>
      </c>
      <c r="AX9" s="3">
        <v>0</v>
      </c>
      <c r="AY9" s="3">
        <v>0</v>
      </c>
      <c r="AZ9" s="3">
        <v>0</v>
      </c>
      <c r="BA9" s="3">
        <v>0</v>
      </c>
      <c r="BB9" s="3">
        <v>0</v>
      </c>
      <c r="BC9" s="3">
        <v>0</v>
      </c>
      <c r="BD9" s="3">
        <v>0</v>
      </c>
      <c r="BE9" s="3">
        <v>0</v>
      </c>
      <c r="BF9" s="3">
        <v>0</v>
      </c>
      <c r="BG9" s="3">
        <v>0</v>
      </c>
      <c r="BH9" s="3">
        <v>0</v>
      </c>
      <c r="BI9" s="3">
        <v>276.21774698446967</v>
      </c>
      <c r="BJ9" s="3">
        <v>276.21774698446967</v>
      </c>
      <c r="BK9" s="3">
        <v>0</v>
      </c>
      <c r="BL9" s="3">
        <v>0</v>
      </c>
      <c r="BM9" s="3">
        <v>0</v>
      </c>
      <c r="BN9" s="3">
        <v>0</v>
      </c>
      <c r="BO9" s="3">
        <v>0</v>
      </c>
      <c r="BP9" s="3" t="e">
        <v>#REF!</v>
      </c>
      <c r="BQ9" s="3">
        <v>4419.4839517515147</v>
      </c>
      <c r="BR9" s="3">
        <v>0</v>
      </c>
      <c r="BS9" s="3">
        <v>0</v>
      </c>
      <c r="BT9" s="3">
        <v>0</v>
      </c>
      <c r="BU9" s="3">
        <v>0</v>
      </c>
      <c r="BV9" s="3">
        <v>0</v>
      </c>
      <c r="BW9" s="3">
        <v>0</v>
      </c>
      <c r="BX9" s="3">
        <v>0</v>
      </c>
      <c r="BY9" s="3">
        <v>138.10887349223484</v>
      </c>
      <c r="BZ9" s="3">
        <v>0</v>
      </c>
      <c r="CA9" s="3">
        <v>414.32662047670453</v>
      </c>
      <c r="CB9" s="3">
        <v>0</v>
      </c>
      <c r="CC9" s="3">
        <v>0</v>
      </c>
      <c r="CD9" s="3">
        <v>0</v>
      </c>
      <c r="CE9" s="3">
        <v>0</v>
      </c>
      <c r="CF9" s="3">
        <v>0</v>
      </c>
      <c r="CG9" s="3">
        <v>414.32662047670453</v>
      </c>
      <c r="CH9" s="3">
        <v>0</v>
      </c>
      <c r="CI9" s="3">
        <v>0</v>
      </c>
      <c r="CJ9" s="3">
        <v>828.65324095340907</v>
      </c>
      <c r="CK9" s="3">
        <v>0</v>
      </c>
      <c r="CL9" s="3">
        <v>690.54436746117415</v>
      </c>
      <c r="CM9" s="3">
        <v>138.10887349223484</v>
      </c>
      <c r="CN9" s="3">
        <v>0</v>
      </c>
      <c r="CO9" s="3">
        <v>2071.6331023835223</v>
      </c>
      <c r="CP9" s="3">
        <v>0</v>
      </c>
      <c r="CQ9" s="3" t="s">
        <v>70</v>
      </c>
      <c r="CR9" s="3">
        <v>1795.4153553990529</v>
      </c>
      <c r="CS9" s="3">
        <v>552.43549396893934</v>
      </c>
      <c r="CT9" s="3">
        <v>0</v>
      </c>
      <c r="CU9" s="3">
        <v>5662.4638131816282</v>
      </c>
      <c r="CV9" s="3" t="s">
        <v>70</v>
      </c>
      <c r="CW9" s="3">
        <v>121673.91754665889</v>
      </c>
      <c r="CX9" s="3">
        <v>4143.2662047670447</v>
      </c>
      <c r="CY9" s="3">
        <v>8562.7501565185594</v>
      </c>
      <c r="CZ9" s="3">
        <v>1657.3064819068181</v>
      </c>
      <c r="DA9" s="3">
        <v>0</v>
      </c>
      <c r="DB9" s="3">
        <v>0</v>
      </c>
      <c r="DC9" s="3">
        <v>0</v>
      </c>
      <c r="DD9" s="3">
        <v>552.43549396893934</v>
      </c>
      <c r="DE9" s="3">
        <v>0</v>
      </c>
      <c r="DF9" s="3">
        <v>3176.5040903214012</v>
      </c>
      <c r="DG9" s="3">
        <v>0</v>
      </c>
      <c r="DH9" s="3">
        <v>0</v>
      </c>
      <c r="DI9" s="3">
        <v>0</v>
      </c>
      <c r="DJ9" s="3">
        <v>7734.096915565151</v>
      </c>
      <c r="DK9" s="3">
        <v>7595.988042072916</v>
      </c>
      <c r="DL9" s="3">
        <v>0</v>
      </c>
      <c r="DM9" s="3">
        <v>0</v>
      </c>
      <c r="DN9" s="3">
        <v>0</v>
      </c>
      <c r="DO9" s="3">
        <v>0</v>
      </c>
      <c r="DP9" s="3">
        <v>0</v>
      </c>
      <c r="DQ9" s="3">
        <v>0</v>
      </c>
      <c r="DR9" s="3">
        <v>0</v>
      </c>
      <c r="DS9" s="3">
        <v>0</v>
      </c>
      <c r="DT9" s="3">
        <v>26516.90371050909</v>
      </c>
      <c r="DU9" s="3">
        <v>552.43549396893934</v>
      </c>
      <c r="DV9" s="3">
        <v>4833.8105722282189</v>
      </c>
      <c r="DW9" s="3">
        <v>0</v>
      </c>
      <c r="DX9" s="3">
        <v>414.32662047670453</v>
      </c>
      <c r="DY9" s="3">
        <v>3728.9395842903405</v>
      </c>
      <c r="DZ9" s="3">
        <v>36046.415981473299</v>
      </c>
      <c r="EA9" s="3">
        <v>160758.72874496135</v>
      </c>
    </row>
    <row r="10" spans="1:131">
      <c r="A10" s="6" t="s">
        <v>21</v>
      </c>
      <c r="B10" s="1">
        <v>4</v>
      </c>
      <c r="C10">
        <v>6.5</v>
      </c>
      <c r="D10" s="44">
        <v>1.274</v>
      </c>
      <c r="E10" s="43">
        <v>5.883039803707346E-3</v>
      </c>
      <c r="F10" s="3">
        <v>19195.738376294459</v>
      </c>
      <c r="G10" s="3">
        <v>111.60313009473523</v>
      </c>
      <c r="H10" s="3">
        <v>669.61878056841135</v>
      </c>
      <c r="I10" s="3">
        <v>0</v>
      </c>
      <c r="J10" s="3">
        <v>0</v>
      </c>
      <c r="K10" s="3">
        <v>0</v>
      </c>
      <c r="L10" s="3">
        <v>111.60313009473523</v>
      </c>
      <c r="M10" s="3">
        <v>0</v>
      </c>
      <c r="N10" s="3">
        <v>0</v>
      </c>
      <c r="O10" s="3">
        <v>0</v>
      </c>
      <c r="P10" s="3">
        <v>0</v>
      </c>
      <c r="Q10" s="3">
        <v>0</v>
      </c>
      <c r="R10" s="3">
        <v>223.20626018947047</v>
      </c>
      <c r="S10" s="3">
        <v>0</v>
      </c>
      <c r="T10" s="3">
        <v>0</v>
      </c>
      <c r="U10" s="3">
        <v>223.20626018947047</v>
      </c>
      <c r="V10" s="3">
        <v>7030.9971959683198</v>
      </c>
      <c r="W10" s="3">
        <v>0</v>
      </c>
      <c r="X10" s="3">
        <v>111.60313009473523</v>
      </c>
      <c r="Y10" s="3">
        <v>0</v>
      </c>
      <c r="Z10" s="3">
        <v>223.20626018947047</v>
      </c>
      <c r="AA10" s="3">
        <v>558.01565047367615</v>
      </c>
      <c r="AB10" s="3">
        <v>334.80939028420568</v>
      </c>
      <c r="AC10" s="3">
        <v>0</v>
      </c>
      <c r="AD10" s="3">
        <v>0</v>
      </c>
      <c r="AE10" s="3">
        <v>0</v>
      </c>
      <c r="AF10" s="3">
        <v>334.80939028420568</v>
      </c>
      <c r="AG10" s="3">
        <v>0</v>
      </c>
      <c r="AH10" s="3">
        <v>0</v>
      </c>
      <c r="AI10" s="3">
        <v>781.22191066314667</v>
      </c>
      <c r="AJ10" s="3">
        <v>111.60313009473523</v>
      </c>
      <c r="AK10" s="3">
        <v>0</v>
      </c>
      <c r="AL10" s="3">
        <v>334.80939028420568</v>
      </c>
      <c r="AM10" s="3">
        <v>111.60313009473523</v>
      </c>
      <c r="AN10" s="3">
        <v>0</v>
      </c>
      <c r="AO10" s="3">
        <v>223.20626018947047</v>
      </c>
      <c r="AP10" s="3">
        <v>223.20626018947047</v>
      </c>
      <c r="AQ10" s="3">
        <v>223.20626018947047</v>
      </c>
      <c r="AR10" s="3">
        <v>0</v>
      </c>
      <c r="AS10" s="3">
        <v>0</v>
      </c>
      <c r="AT10" s="3">
        <v>334.80939028420568</v>
      </c>
      <c r="AU10" s="3">
        <v>0</v>
      </c>
      <c r="AV10" s="3">
        <v>0</v>
      </c>
      <c r="AW10" s="3">
        <v>2790.0782523683806</v>
      </c>
      <c r="AX10" s="3">
        <v>0</v>
      </c>
      <c r="AY10" s="3">
        <v>1227.6344310420875</v>
      </c>
      <c r="AZ10" s="3">
        <v>0</v>
      </c>
      <c r="BA10" s="3">
        <v>0</v>
      </c>
      <c r="BB10" s="3">
        <v>0</v>
      </c>
      <c r="BC10" s="3">
        <v>0</v>
      </c>
      <c r="BD10" s="3">
        <v>0</v>
      </c>
      <c r="BE10" s="3">
        <v>0</v>
      </c>
      <c r="BF10" s="3">
        <v>111.60313009473523</v>
      </c>
      <c r="BG10" s="3">
        <v>0</v>
      </c>
      <c r="BH10" s="3">
        <v>111.60313009473523</v>
      </c>
      <c r="BI10" s="3">
        <v>111.60313009473523</v>
      </c>
      <c r="BJ10" s="3">
        <v>111.60313009473523</v>
      </c>
      <c r="BK10" s="3">
        <v>111.60313009473523</v>
      </c>
      <c r="BL10" s="3">
        <v>0</v>
      </c>
      <c r="BM10" s="3">
        <v>0</v>
      </c>
      <c r="BN10" s="3">
        <v>0</v>
      </c>
      <c r="BO10" s="3">
        <v>0</v>
      </c>
      <c r="BP10" s="3">
        <v>223.20626018947047</v>
      </c>
      <c r="BQ10" s="3">
        <v>2566.8719921789102</v>
      </c>
      <c r="BR10" s="3">
        <v>0</v>
      </c>
      <c r="BS10" s="3">
        <v>0</v>
      </c>
      <c r="BT10" s="3">
        <v>0</v>
      </c>
      <c r="BU10" s="3">
        <v>0</v>
      </c>
      <c r="BV10" s="3">
        <v>0</v>
      </c>
      <c r="BW10" s="3">
        <v>0</v>
      </c>
      <c r="BX10" s="3">
        <v>558.01565047367615</v>
      </c>
      <c r="BY10" s="3">
        <v>223.20626018947047</v>
      </c>
      <c r="BZ10" s="3">
        <v>223.20626018947047</v>
      </c>
      <c r="CA10" s="3">
        <v>111.60313009473523</v>
      </c>
      <c r="CB10" s="3">
        <v>0</v>
      </c>
      <c r="CC10" s="3">
        <v>0</v>
      </c>
      <c r="CD10" s="3">
        <v>0</v>
      </c>
      <c r="CE10" s="3">
        <v>0</v>
      </c>
      <c r="CF10" s="3">
        <v>0</v>
      </c>
      <c r="CG10" s="3">
        <v>0</v>
      </c>
      <c r="CH10" s="3">
        <v>111.60313009473523</v>
      </c>
      <c r="CI10" s="3">
        <v>0</v>
      </c>
      <c r="CJ10" s="3">
        <v>334.80939028420568</v>
      </c>
      <c r="CK10" s="3">
        <v>111.60313009473523</v>
      </c>
      <c r="CL10" s="3">
        <v>223.20626018947047</v>
      </c>
      <c r="CM10" s="3">
        <v>0</v>
      </c>
      <c r="CN10" s="3">
        <v>223.20626018947047</v>
      </c>
      <c r="CO10" s="3">
        <v>1116.0313009473523</v>
      </c>
      <c r="CP10" s="3">
        <v>223.20626018947047</v>
      </c>
      <c r="CQ10" s="3" t="s">
        <v>70</v>
      </c>
      <c r="CR10" s="3">
        <v>2343.6657319894398</v>
      </c>
      <c r="CS10" s="3">
        <v>1004.4281708526171</v>
      </c>
      <c r="CT10" s="3">
        <v>1116.0313009473523</v>
      </c>
      <c r="CU10" s="3" t="s">
        <v>70</v>
      </c>
      <c r="CV10" s="3" t="s">
        <v>70</v>
      </c>
      <c r="CW10" s="3">
        <v>313716.39869630075</v>
      </c>
      <c r="CX10" s="3">
        <v>0</v>
      </c>
      <c r="CY10" s="3">
        <v>3906.1095533157331</v>
      </c>
      <c r="CZ10" s="3">
        <v>1116.0313009473523</v>
      </c>
      <c r="DA10" s="3">
        <v>223.20626018947047</v>
      </c>
      <c r="DB10" s="3">
        <v>0</v>
      </c>
      <c r="DC10" s="3">
        <v>0</v>
      </c>
      <c r="DD10" s="3">
        <v>223.20626018947047</v>
      </c>
      <c r="DE10" s="3">
        <v>334.80939028420568</v>
      </c>
      <c r="DF10" s="3">
        <v>5580.1565047367612</v>
      </c>
      <c r="DG10" s="3">
        <v>0</v>
      </c>
      <c r="DH10" s="3">
        <v>0</v>
      </c>
      <c r="DI10" s="3">
        <v>0</v>
      </c>
      <c r="DJ10" s="3">
        <v>0</v>
      </c>
      <c r="DK10" s="3">
        <v>446.41252037894094</v>
      </c>
      <c r="DL10" s="3">
        <v>0</v>
      </c>
      <c r="DM10" s="3">
        <v>0</v>
      </c>
      <c r="DN10" s="3">
        <v>0</v>
      </c>
      <c r="DO10" s="3">
        <v>0</v>
      </c>
      <c r="DP10" s="3">
        <v>0</v>
      </c>
      <c r="DQ10" s="3">
        <v>0</v>
      </c>
      <c r="DR10" s="3">
        <v>0</v>
      </c>
      <c r="DS10" s="3">
        <v>0</v>
      </c>
      <c r="DT10" s="3">
        <v>35713.001630315273</v>
      </c>
      <c r="DU10" s="3">
        <v>334.80939028420568</v>
      </c>
      <c r="DV10" s="3">
        <v>3794.5064232209979</v>
      </c>
      <c r="DW10" s="3">
        <v>0</v>
      </c>
      <c r="DX10" s="3">
        <v>111.60313009473523</v>
      </c>
      <c r="DY10" s="3">
        <v>2232.0626018947046</v>
      </c>
      <c r="DZ10" s="3">
        <v>42185.983175809924</v>
      </c>
      <c r="EA10" s="3">
        <v>326662.36178729002</v>
      </c>
    </row>
    <row r="11" spans="1:131">
      <c r="A11" s="6" t="s">
        <v>22</v>
      </c>
      <c r="B11" s="1">
        <v>4</v>
      </c>
      <c r="C11">
        <v>9.9</v>
      </c>
      <c r="D11" s="44">
        <v>1.9404000000000001</v>
      </c>
      <c r="E11" s="43">
        <v>8.9603221625696502E-3</v>
      </c>
      <c r="F11" s="3">
        <v>6919.3940658735846</v>
      </c>
      <c r="G11" s="3">
        <v>781.22191066314667</v>
      </c>
      <c r="H11" s="3">
        <v>1004.4281708526171</v>
      </c>
      <c r="I11" s="3">
        <v>0</v>
      </c>
      <c r="J11" s="3">
        <v>0</v>
      </c>
      <c r="K11" s="3">
        <v>0</v>
      </c>
      <c r="L11" s="3">
        <v>0</v>
      </c>
      <c r="M11" s="3">
        <v>0</v>
      </c>
      <c r="N11" s="3">
        <v>0</v>
      </c>
      <c r="O11" s="3">
        <v>0</v>
      </c>
      <c r="P11" s="3">
        <v>0</v>
      </c>
      <c r="Q11" s="3">
        <v>0</v>
      </c>
      <c r="R11" s="3">
        <v>1674.0469514210286</v>
      </c>
      <c r="S11" s="3">
        <v>0</v>
      </c>
      <c r="T11" s="3">
        <v>446.41252037894094</v>
      </c>
      <c r="U11" s="3">
        <v>0</v>
      </c>
      <c r="V11" s="3">
        <v>111.60313009473523</v>
      </c>
      <c r="W11" s="3">
        <v>0</v>
      </c>
      <c r="X11" s="3">
        <v>0</v>
      </c>
      <c r="Y11" s="3">
        <v>0</v>
      </c>
      <c r="Z11" s="3">
        <v>781.22191066314667</v>
      </c>
      <c r="AA11" s="3">
        <v>1227.6344310420875</v>
      </c>
      <c r="AB11" s="3">
        <v>111.60313009473523</v>
      </c>
      <c r="AC11" s="3">
        <v>0</v>
      </c>
      <c r="AD11" s="3">
        <v>0</v>
      </c>
      <c r="AE11" s="3">
        <v>0</v>
      </c>
      <c r="AF11" s="3">
        <v>0</v>
      </c>
      <c r="AG11" s="3">
        <v>0</v>
      </c>
      <c r="AH11" s="3">
        <v>0</v>
      </c>
      <c r="AI11" s="3">
        <v>2232.0626018947046</v>
      </c>
      <c r="AJ11" s="3">
        <v>111.60313009473523</v>
      </c>
      <c r="AK11" s="3">
        <v>0</v>
      </c>
      <c r="AL11" s="3">
        <v>0</v>
      </c>
      <c r="AM11" s="3">
        <v>0</v>
      </c>
      <c r="AN11" s="3">
        <v>0</v>
      </c>
      <c r="AO11" s="3">
        <v>1562.4438213262933</v>
      </c>
      <c r="AP11" s="3">
        <v>0</v>
      </c>
      <c r="AQ11" s="3">
        <v>0</v>
      </c>
      <c r="AR11" s="3">
        <v>0</v>
      </c>
      <c r="AS11" s="3">
        <v>0</v>
      </c>
      <c r="AT11" s="3">
        <v>111.60313009473523</v>
      </c>
      <c r="AU11" s="3">
        <v>0</v>
      </c>
      <c r="AV11" s="3">
        <v>0</v>
      </c>
      <c r="AW11" s="3">
        <v>0</v>
      </c>
      <c r="AX11" s="3">
        <v>334.80939028420568</v>
      </c>
      <c r="AY11" s="3">
        <v>334.80939028420568</v>
      </c>
      <c r="AZ11" s="3">
        <v>0</v>
      </c>
      <c r="BA11" s="3">
        <v>1450.8406912315579</v>
      </c>
      <c r="BB11" s="3">
        <v>781.22191066314667</v>
      </c>
      <c r="BC11" s="3">
        <v>1339.2375611368227</v>
      </c>
      <c r="BD11" s="3">
        <v>558.01565047367615</v>
      </c>
      <c r="BE11" s="3">
        <v>0</v>
      </c>
      <c r="BF11" s="3">
        <v>0</v>
      </c>
      <c r="BG11" s="3">
        <v>0</v>
      </c>
      <c r="BH11" s="3">
        <v>0</v>
      </c>
      <c r="BI11" s="3">
        <v>111.60313009473523</v>
      </c>
      <c r="BJ11" s="3">
        <v>223.20626018947047</v>
      </c>
      <c r="BK11" s="3">
        <v>0</v>
      </c>
      <c r="BL11" s="3">
        <v>0</v>
      </c>
      <c r="BM11" s="3">
        <v>0</v>
      </c>
      <c r="BN11" s="3">
        <v>0</v>
      </c>
      <c r="BO11" s="3">
        <v>0</v>
      </c>
      <c r="BP11" s="3">
        <v>111.60313009473523</v>
      </c>
      <c r="BQ11" s="3">
        <v>334.80939028420568</v>
      </c>
      <c r="BR11" s="3">
        <v>0</v>
      </c>
      <c r="BS11" s="3">
        <v>0</v>
      </c>
      <c r="BT11" s="3">
        <v>0</v>
      </c>
      <c r="BU11" s="3">
        <v>0</v>
      </c>
      <c r="BV11" s="3">
        <v>0</v>
      </c>
      <c r="BW11" s="3">
        <v>0</v>
      </c>
      <c r="BX11" s="3">
        <v>111.60313009473523</v>
      </c>
      <c r="BY11" s="3">
        <v>0</v>
      </c>
      <c r="BZ11" s="3">
        <v>0</v>
      </c>
      <c r="CA11" s="3">
        <v>0</v>
      </c>
      <c r="CB11" s="3">
        <v>0</v>
      </c>
      <c r="CC11" s="3">
        <v>0</v>
      </c>
      <c r="CD11" s="3">
        <v>0</v>
      </c>
      <c r="CE11" s="3">
        <v>0</v>
      </c>
      <c r="CF11" s="3">
        <v>111.60313009473523</v>
      </c>
      <c r="CG11" s="3">
        <v>0</v>
      </c>
      <c r="CH11" s="3">
        <v>0</v>
      </c>
      <c r="CI11" s="3">
        <v>0</v>
      </c>
      <c r="CJ11" s="3">
        <v>1562.4438213262933</v>
      </c>
      <c r="CK11" s="3">
        <v>0</v>
      </c>
      <c r="CL11" s="3">
        <v>334.80939028420568</v>
      </c>
      <c r="CM11" s="3">
        <v>0</v>
      </c>
      <c r="CN11" s="3">
        <v>0</v>
      </c>
      <c r="CO11" s="3">
        <v>1897.253211610499</v>
      </c>
      <c r="CP11" s="3">
        <v>0</v>
      </c>
      <c r="CQ11" s="3" t="s">
        <v>70</v>
      </c>
      <c r="CR11" s="3">
        <v>2678.4751222736454</v>
      </c>
      <c r="CS11" s="3">
        <v>3794.5064232209979</v>
      </c>
      <c r="CT11" s="3">
        <v>111.60313009473523</v>
      </c>
      <c r="CU11" s="3">
        <v>5356.9502445472908</v>
      </c>
      <c r="CV11" s="3" t="s">
        <v>70</v>
      </c>
      <c r="CW11" s="3">
        <v>309140.6703624166</v>
      </c>
      <c r="CX11" s="3">
        <v>0</v>
      </c>
      <c r="CY11" s="3">
        <v>25668.719921789103</v>
      </c>
      <c r="CZ11" s="3">
        <v>5691.7596348314964</v>
      </c>
      <c r="DA11" s="3">
        <v>111.60313009473523</v>
      </c>
      <c r="DB11" s="3">
        <v>111.60313009473523</v>
      </c>
      <c r="DC11" s="3">
        <v>0</v>
      </c>
      <c r="DD11" s="3">
        <v>334.80939028420568</v>
      </c>
      <c r="DE11" s="3">
        <v>892.82504075788188</v>
      </c>
      <c r="DF11" s="3">
        <v>1004.4281708526171</v>
      </c>
      <c r="DG11" s="3">
        <v>0</v>
      </c>
      <c r="DH11" s="3">
        <v>334.80939028420568</v>
      </c>
      <c r="DI11" s="3">
        <v>0</v>
      </c>
      <c r="DJ11" s="3">
        <v>0</v>
      </c>
      <c r="DK11" s="3">
        <v>0</v>
      </c>
      <c r="DL11" s="3">
        <v>334.80939028420568</v>
      </c>
      <c r="DM11" s="3">
        <v>0</v>
      </c>
      <c r="DN11" s="3">
        <v>0</v>
      </c>
      <c r="DO11" s="3">
        <v>0</v>
      </c>
      <c r="DP11" s="3">
        <v>0</v>
      </c>
      <c r="DQ11" s="3">
        <v>0</v>
      </c>
      <c r="DR11" s="3">
        <v>0</v>
      </c>
      <c r="DS11" s="3">
        <v>0</v>
      </c>
      <c r="DT11" s="3">
        <v>21874.213498568104</v>
      </c>
      <c r="DU11" s="3">
        <v>334.80939028420568</v>
      </c>
      <c r="DV11" s="3">
        <v>558.01565047367615</v>
      </c>
      <c r="DW11" s="3">
        <v>0</v>
      </c>
      <c r="DX11" s="3">
        <v>111.60313009473523</v>
      </c>
      <c r="DY11" s="3">
        <v>3794.5064232209979</v>
      </c>
      <c r="DZ11" s="3">
        <v>26673.148092641721</v>
      </c>
      <c r="EA11" s="3">
        <v>349094.59093633166</v>
      </c>
    </row>
    <row r="12" spans="1:131">
      <c r="A12" s="6" t="s">
        <v>23</v>
      </c>
      <c r="B12" s="1">
        <v>4</v>
      </c>
      <c r="C12">
        <v>12.2</v>
      </c>
      <c r="D12" s="44">
        <v>2.3912</v>
      </c>
      <c r="E12" s="43">
        <v>1.1042013170035326E-2</v>
      </c>
      <c r="F12" s="3">
        <v>1539.5743274544213</v>
      </c>
      <c r="G12" s="3">
        <v>271.68958719783905</v>
      </c>
      <c r="H12" s="3">
        <v>0</v>
      </c>
      <c r="I12" s="3">
        <v>0</v>
      </c>
      <c r="J12" s="3">
        <v>271.68958719783905</v>
      </c>
      <c r="K12" s="3">
        <v>0</v>
      </c>
      <c r="L12" s="3">
        <v>0</v>
      </c>
      <c r="M12" s="3">
        <v>0</v>
      </c>
      <c r="N12" s="3">
        <v>0</v>
      </c>
      <c r="O12" s="3">
        <v>90.563195732613025</v>
      </c>
      <c r="P12" s="3">
        <v>0</v>
      </c>
      <c r="Q12" s="3">
        <v>0</v>
      </c>
      <c r="R12" s="3">
        <v>0</v>
      </c>
      <c r="S12" s="3">
        <v>0</v>
      </c>
      <c r="T12" s="3">
        <v>0</v>
      </c>
      <c r="U12" s="3">
        <v>0</v>
      </c>
      <c r="V12" s="3">
        <v>3984.780612234973</v>
      </c>
      <c r="W12" s="3">
        <v>0</v>
      </c>
      <c r="X12" s="3">
        <v>543.37917439567809</v>
      </c>
      <c r="Y12" s="3">
        <v>0</v>
      </c>
      <c r="Z12" s="3">
        <v>90.563195732613025</v>
      </c>
      <c r="AA12" s="3">
        <v>181.12639146522605</v>
      </c>
      <c r="AB12" s="3">
        <v>0</v>
      </c>
      <c r="AC12" s="3">
        <v>0</v>
      </c>
      <c r="AD12" s="3">
        <v>0</v>
      </c>
      <c r="AE12" s="3">
        <v>0</v>
      </c>
      <c r="AF12" s="3">
        <v>0</v>
      </c>
      <c r="AG12" s="3">
        <v>0</v>
      </c>
      <c r="AH12" s="3">
        <v>0</v>
      </c>
      <c r="AI12" s="3">
        <v>362.2527829304521</v>
      </c>
      <c r="AJ12" s="3">
        <v>0</v>
      </c>
      <c r="AK12" s="3">
        <v>0</v>
      </c>
      <c r="AL12" s="3">
        <v>1992.3903061174865</v>
      </c>
      <c r="AM12" s="3">
        <v>1358.4479359891952</v>
      </c>
      <c r="AN12" s="3">
        <v>0</v>
      </c>
      <c r="AO12" s="3">
        <v>271.68958719783905</v>
      </c>
      <c r="AP12" s="3">
        <v>0</v>
      </c>
      <c r="AQ12" s="3">
        <v>0</v>
      </c>
      <c r="AR12" s="3">
        <v>0</v>
      </c>
      <c r="AS12" s="3">
        <v>0</v>
      </c>
      <c r="AT12" s="3">
        <v>362.2527829304521</v>
      </c>
      <c r="AU12" s="3">
        <v>0</v>
      </c>
      <c r="AV12" s="3">
        <v>0</v>
      </c>
      <c r="AW12" s="3">
        <v>0</v>
      </c>
      <c r="AX12" s="3">
        <v>0</v>
      </c>
      <c r="AY12" s="3">
        <v>90.563195732613025</v>
      </c>
      <c r="AZ12" s="3">
        <v>0</v>
      </c>
      <c r="BA12" s="3">
        <v>0</v>
      </c>
      <c r="BB12" s="3">
        <v>0</v>
      </c>
      <c r="BC12" s="3">
        <v>0</v>
      </c>
      <c r="BD12" s="3">
        <v>0</v>
      </c>
      <c r="BE12" s="3">
        <v>0</v>
      </c>
      <c r="BF12" s="3">
        <v>0</v>
      </c>
      <c r="BG12" s="3">
        <v>0</v>
      </c>
      <c r="BH12" s="3">
        <v>0</v>
      </c>
      <c r="BI12" s="3">
        <v>0</v>
      </c>
      <c r="BJ12" s="3">
        <v>0</v>
      </c>
      <c r="BK12" s="3">
        <v>0</v>
      </c>
      <c r="BL12" s="3">
        <v>0</v>
      </c>
      <c r="BM12" s="3">
        <v>0</v>
      </c>
      <c r="BN12" s="3">
        <v>0</v>
      </c>
      <c r="BO12" s="3">
        <v>0</v>
      </c>
      <c r="BP12" s="3">
        <v>90.563195732613025</v>
      </c>
      <c r="BQ12" s="3">
        <v>271.68958719783905</v>
      </c>
      <c r="BR12" s="3">
        <v>0</v>
      </c>
      <c r="BS12" s="3">
        <v>0</v>
      </c>
      <c r="BT12" s="3">
        <v>0</v>
      </c>
      <c r="BU12" s="3">
        <v>0</v>
      </c>
      <c r="BV12" s="3">
        <v>0</v>
      </c>
      <c r="BW12" s="3">
        <v>0</v>
      </c>
      <c r="BX12" s="3">
        <v>0</v>
      </c>
      <c r="BY12" s="3">
        <v>0</v>
      </c>
      <c r="BZ12" s="3">
        <v>724.5055658609042</v>
      </c>
      <c r="CA12" s="3">
        <v>0</v>
      </c>
      <c r="CB12" s="3">
        <v>0</v>
      </c>
      <c r="CC12" s="3">
        <v>0</v>
      </c>
      <c r="CD12" s="3">
        <v>362.2527829304521</v>
      </c>
      <c r="CE12" s="3">
        <v>0</v>
      </c>
      <c r="CF12" s="3">
        <v>0</v>
      </c>
      <c r="CG12" s="3">
        <v>181.12639146522605</v>
      </c>
      <c r="CH12" s="3">
        <v>181.12639146522605</v>
      </c>
      <c r="CI12" s="3">
        <v>181.12639146522605</v>
      </c>
      <c r="CJ12" s="3">
        <v>271.68958719783905</v>
      </c>
      <c r="CK12" s="3">
        <v>0</v>
      </c>
      <c r="CL12" s="3">
        <v>815.06876159351714</v>
      </c>
      <c r="CM12" s="3">
        <v>90.563195732613025</v>
      </c>
      <c r="CN12" s="3">
        <v>0</v>
      </c>
      <c r="CO12" s="3">
        <v>724.5055658609042</v>
      </c>
      <c r="CP12" s="3">
        <v>0</v>
      </c>
      <c r="CQ12" s="3" t="s">
        <v>70</v>
      </c>
      <c r="CR12" s="3">
        <v>724.5055658609042</v>
      </c>
      <c r="CS12" s="3">
        <v>543.37917439567809</v>
      </c>
      <c r="CT12" s="3">
        <v>90.563195732613025</v>
      </c>
      <c r="CU12" s="3">
        <v>4799.8493738284897</v>
      </c>
      <c r="CV12" s="3" t="s">
        <v>70</v>
      </c>
      <c r="CW12" s="3">
        <v>142908.72286606336</v>
      </c>
      <c r="CX12" s="3">
        <v>4165.9070037001993</v>
      </c>
      <c r="CY12" s="3">
        <v>4075.3438079675861</v>
      </c>
      <c r="CZ12" s="3">
        <v>271.68958719783905</v>
      </c>
      <c r="DA12" s="3">
        <v>996.19515305874324</v>
      </c>
      <c r="DB12" s="3">
        <v>0</v>
      </c>
      <c r="DC12" s="3">
        <v>0</v>
      </c>
      <c r="DD12" s="3">
        <v>1539.5743274544213</v>
      </c>
      <c r="DE12" s="3">
        <v>815.06876159351714</v>
      </c>
      <c r="DF12" s="3">
        <v>181.12639146522605</v>
      </c>
      <c r="DG12" s="3">
        <v>0</v>
      </c>
      <c r="DH12" s="3">
        <v>0</v>
      </c>
      <c r="DI12" s="3">
        <v>0</v>
      </c>
      <c r="DJ12" s="3">
        <v>9780.8251391222057</v>
      </c>
      <c r="DK12" s="3">
        <v>5705.4813311546204</v>
      </c>
      <c r="DL12" s="3">
        <v>0</v>
      </c>
      <c r="DM12" s="3">
        <v>90.563195732613025</v>
      </c>
      <c r="DN12" s="3">
        <v>0</v>
      </c>
      <c r="DO12" s="3">
        <v>0</v>
      </c>
      <c r="DP12" s="3">
        <v>0</v>
      </c>
      <c r="DQ12" s="3">
        <v>0</v>
      </c>
      <c r="DR12" s="3">
        <v>0</v>
      </c>
      <c r="DS12" s="3">
        <v>362.2527829304521</v>
      </c>
      <c r="DT12" s="3">
        <v>11410.962662309241</v>
      </c>
      <c r="DU12" s="3">
        <v>0</v>
      </c>
      <c r="DV12" s="3">
        <v>1086.7583487913562</v>
      </c>
      <c r="DW12" s="3">
        <v>0</v>
      </c>
      <c r="DX12" s="3">
        <v>362.2527829304521</v>
      </c>
      <c r="DY12" s="3">
        <v>2082.9535018500997</v>
      </c>
      <c r="DZ12" s="3">
        <v>14942.927295881149</v>
      </c>
      <c r="EA12" s="3">
        <v>175783.16291700187</v>
      </c>
    </row>
    <row r="13" spans="1:131">
      <c r="A13" s="6" t="s">
        <v>24</v>
      </c>
      <c r="B13" s="1">
        <v>4</v>
      </c>
      <c r="C13">
        <v>6.5</v>
      </c>
      <c r="D13" s="44">
        <v>1.274</v>
      </c>
      <c r="E13" s="43">
        <v>5.883039803707346E-3</v>
      </c>
      <c r="F13" s="3">
        <v>6969.1862316081588</v>
      </c>
      <c r="G13" s="3">
        <v>339.96030398088578</v>
      </c>
      <c r="H13" s="3">
        <v>0</v>
      </c>
      <c r="I13" s="3">
        <v>0</v>
      </c>
      <c r="J13" s="3">
        <v>0</v>
      </c>
      <c r="K13" s="3">
        <v>0</v>
      </c>
      <c r="L13" s="3">
        <v>849.90075995221446</v>
      </c>
      <c r="M13" s="3">
        <v>0</v>
      </c>
      <c r="N13" s="3">
        <v>169.98015199044289</v>
      </c>
      <c r="O13" s="3">
        <v>0</v>
      </c>
      <c r="P13" s="3">
        <v>4419.4839517515156</v>
      </c>
      <c r="Q13" s="3">
        <v>169.98015199044289</v>
      </c>
      <c r="R13" s="3">
        <v>0</v>
      </c>
      <c r="S13" s="3">
        <v>1699.8015199044289</v>
      </c>
      <c r="T13" s="3">
        <v>169.98015199044289</v>
      </c>
      <c r="U13" s="3">
        <v>339.96030398088578</v>
      </c>
      <c r="V13" s="3">
        <v>1869.7816718948718</v>
      </c>
      <c r="W13" s="3">
        <v>0</v>
      </c>
      <c r="X13" s="3">
        <v>339.96030398088578</v>
      </c>
      <c r="Y13" s="3">
        <v>0</v>
      </c>
      <c r="Z13" s="3">
        <v>509.94045597132867</v>
      </c>
      <c r="AA13" s="3">
        <v>3399.6030398088578</v>
      </c>
      <c r="AB13" s="3">
        <v>1699.8015199044289</v>
      </c>
      <c r="AC13" s="3">
        <v>0</v>
      </c>
      <c r="AD13" s="3">
        <v>0</v>
      </c>
      <c r="AE13" s="3">
        <v>169.98015199044289</v>
      </c>
      <c r="AF13" s="3">
        <v>339.96030398088578</v>
      </c>
      <c r="AG13" s="3">
        <v>0</v>
      </c>
      <c r="AH13" s="3">
        <v>0</v>
      </c>
      <c r="AI13" s="3">
        <v>2719.6824318470863</v>
      </c>
      <c r="AJ13" s="3">
        <v>509.94045597132867</v>
      </c>
      <c r="AK13" s="3">
        <v>0</v>
      </c>
      <c r="AL13" s="3">
        <v>0</v>
      </c>
      <c r="AM13" s="3">
        <v>0</v>
      </c>
      <c r="AN13" s="3">
        <v>0</v>
      </c>
      <c r="AO13" s="3">
        <v>3399.6030398088578</v>
      </c>
      <c r="AP13" s="3">
        <v>0</v>
      </c>
      <c r="AQ13" s="3">
        <v>0</v>
      </c>
      <c r="AR13" s="3">
        <v>0</v>
      </c>
      <c r="AS13" s="3">
        <v>0</v>
      </c>
      <c r="AT13" s="3">
        <v>169.98015199044289</v>
      </c>
      <c r="AU13" s="3">
        <v>0</v>
      </c>
      <c r="AV13" s="3">
        <v>169.98015199044289</v>
      </c>
      <c r="AW13" s="3">
        <v>1189.8610639331002</v>
      </c>
      <c r="AX13" s="3">
        <v>0</v>
      </c>
      <c r="AY13" s="3">
        <v>0</v>
      </c>
      <c r="AZ13" s="3">
        <v>339.96030398088578</v>
      </c>
      <c r="BA13" s="3">
        <v>0</v>
      </c>
      <c r="BB13" s="3">
        <v>169.98015199044289</v>
      </c>
      <c r="BC13" s="3">
        <v>169.98015199044289</v>
      </c>
      <c r="BD13" s="3">
        <v>0</v>
      </c>
      <c r="BE13" s="3">
        <v>0</v>
      </c>
      <c r="BF13" s="3">
        <v>0</v>
      </c>
      <c r="BG13" s="3">
        <v>0</v>
      </c>
      <c r="BH13" s="3">
        <v>509.94045597132867</v>
      </c>
      <c r="BI13" s="3">
        <v>169.98015199044289</v>
      </c>
      <c r="BJ13" s="3">
        <v>169.98015199044289</v>
      </c>
      <c r="BK13" s="3">
        <v>0</v>
      </c>
      <c r="BL13" s="3">
        <v>0</v>
      </c>
      <c r="BM13" s="3">
        <v>0</v>
      </c>
      <c r="BN13" s="3">
        <v>0</v>
      </c>
      <c r="BO13" s="3">
        <v>0</v>
      </c>
      <c r="BP13" s="3">
        <v>169.98015199044289</v>
      </c>
      <c r="BQ13" s="3">
        <v>0</v>
      </c>
      <c r="BR13" s="3">
        <v>169.98015199044289</v>
      </c>
      <c r="BS13" s="3">
        <v>5269.3847117037294</v>
      </c>
      <c r="BT13" s="3">
        <v>0</v>
      </c>
      <c r="BU13" s="3">
        <v>169.98015199044289</v>
      </c>
      <c r="BV13" s="3">
        <v>0</v>
      </c>
      <c r="BW13" s="3">
        <v>0</v>
      </c>
      <c r="BX13" s="3">
        <v>0</v>
      </c>
      <c r="BY13" s="3">
        <v>849.90075995221446</v>
      </c>
      <c r="BZ13" s="3">
        <v>0</v>
      </c>
      <c r="CA13" s="3">
        <v>0</v>
      </c>
      <c r="CB13" s="3">
        <v>0</v>
      </c>
      <c r="CC13" s="3">
        <v>0</v>
      </c>
      <c r="CD13" s="3">
        <v>169.98015199044289</v>
      </c>
      <c r="CE13" s="3">
        <v>0</v>
      </c>
      <c r="CF13" s="3">
        <v>0</v>
      </c>
      <c r="CG13" s="3">
        <v>0</v>
      </c>
      <c r="CH13" s="3">
        <v>0</v>
      </c>
      <c r="CI13" s="3">
        <v>509.94045597132867</v>
      </c>
      <c r="CJ13" s="3">
        <v>339.96030398088578</v>
      </c>
      <c r="CK13" s="3">
        <v>0</v>
      </c>
      <c r="CL13" s="3">
        <v>1699.8015199044289</v>
      </c>
      <c r="CM13" s="3">
        <v>169.98015199044289</v>
      </c>
      <c r="CN13" s="3">
        <v>0</v>
      </c>
      <c r="CO13" s="3">
        <v>1019.8809119426573</v>
      </c>
      <c r="CP13" s="3">
        <v>1019.8809119426573</v>
      </c>
      <c r="CQ13" s="3" t="s">
        <v>70</v>
      </c>
      <c r="CR13" s="3">
        <v>849.90075995221446</v>
      </c>
      <c r="CS13" s="3">
        <v>509.94045597132867</v>
      </c>
      <c r="CT13" s="3">
        <v>679.92060796177157</v>
      </c>
      <c r="CU13" s="3">
        <v>2379.7221278662005</v>
      </c>
      <c r="CV13" s="3" t="s">
        <v>70</v>
      </c>
      <c r="CW13" s="3">
        <v>212815.15029203449</v>
      </c>
      <c r="CX13" s="3">
        <v>190887.71068526738</v>
      </c>
      <c r="CY13" s="3">
        <v>45384.700581448255</v>
      </c>
      <c r="CZ13" s="3">
        <v>1359.8412159235431</v>
      </c>
      <c r="DA13" s="3">
        <v>339.96030398088578</v>
      </c>
      <c r="DB13" s="3">
        <v>0</v>
      </c>
      <c r="DC13" s="3">
        <v>0</v>
      </c>
      <c r="DD13" s="3">
        <v>1359.8412159235431</v>
      </c>
      <c r="DE13" s="3">
        <v>0</v>
      </c>
      <c r="DF13" s="3">
        <v>10708.749575397902</v>
      </c>
      <c r="DG13" s="3">
        <v>339.96030398088578</v>
      </c>
      <c r="DH13" s="3">
        <v>339.96030398088578</v>
      </c>
      <c r="DI13" s="3">
        <v>0</v>
      </c>
      <c r="DJ13" s="3">
        <v>0</v>
      </c>
      <c r="DK13" s="3">
        <v>0</v>
      </c>
      <c r="DL13" s="3">
        <v>0</v>
      </c>
      <c r="DM13" s="3">
        <v>0</v>
      </c>
      <c r="DN13" s="3">
        <v>1699.8015199044289</v>
      </c>
      <c r="DO13" s="3">
        <v>0</v>
      </c>
      <c r="DP13" s="3">
        <v>0</v>
      </c>
      <c r="DQ13" s="3">
        <v>0</v>
      </c>
      <c r="DR13" s="3">
        <v>0</v>
      </c>
      <c r="DS13" s="3">
        <v>0</v>
      </c>
      <c r="DT13" s="3">
        <v>32806.169334155478</v>
      </c>
      <c r="DU13" s="3">
        <v>339.96030398088578</v>
      </c>
      <c r="DV13" s="3">
        <v>6629.2259276272725</v>
      </c>
      <c r="DW13" s="3">
        <v>0</v>
      </c>
      <c r="DX13" s="3">
        <v>0</v>
      </c>
      <c r="DY13" s="3">
        <v>4759.444255732401</v>
      </c>
      <c r="DZ13" s="3">
        <v>44534.799821496039</v>
      </c>
      <c r="EA13" s="3">
        <v>468295.31873367005</v>
      </c>
    </row>
    <row r="14" spans="1:131">
      <c r="A14" s="6" t="s">
        <v>25</v>
      </c>
      <c r="B14" s="1">
        <v>4</v>
      </c>
      <c r="C14">
        <v>9.1</v>
      </c>
      <c r="D14" s="44">
        <v>1.7836000000000001</v>
      </c>
      <c r="E14" s="43">
        <v>8.2362557251902842E-3</v>
      </c>
      <c r="F14" s="3">
        <v>4128.0894054821847</v>
      </c>
      <c r="G14" s="3">
        <v>0</v>
      </c>
      <c r="H14" s="3">
        <v>0</v>
      </c>
      <c r="I14" s="3">
        <v>0</v>
      </c>
      <c r="J14" s="3">
        <v>0</v>
      </c>
      <c r="K14" s="3">
        <v>0</v>
      </c>
      <c r="L14" s="3">
        <v>0</v>
      </c>
      <c r="M14" s="3">
        <v>0</v>
      </c>
      <c r="N14" s="3">
        <v>0</v>
      </c>
      <c r="O14" s="3">
        <v>0</v>
      </c>
      <c r="P14" s="3">
        <v>0</v>
      </c>
      <c r="Q14" s="3">
        <v>0</v>
      </c>
      <c r="R14" s="3">
        <v>728.48636567332676</v>
      </c>
      <c r="S14" s="3">
        <v>364.24318283666338</v>
      </c>
      <c r="T14" s="3">
        <v>242.82878855777557</v>
      </c>
      <c r="U14" s="3">
        <v>121.41439427888778</v>
      </c>
      <c r="V14" s="3">
        <v>0</v>
      </c>
      <c r="W14" s="3">
        <v>0</v>
      </c>
      <c r="X14" s="3">
        <v>0</v>
      </c>
      <c r="Y14" s="3">
        <v>0</v>
      </c>
      <c r="Z14" s="3">
        <v>728.48636567332676</v>
      </c>
      <c r="AA14" s="3">
        <v>485.65757711555113</v>
      </c>
      <c r="AB14" s="3">
        <v>0</v>
      </c>
      <c r="AC14" s="3">
        <v>0</v>
      </c>
      <c r="AD14" s="3">
        <v>0</v>
      </c>
      <c r="AE14" s="3">
        <v>0</v>
      </c>
      <c r="AF14" s="3">
        <v>0</v>
      </c>
      <c r="AG14" s="3">
        <v>0</v>
      </c>
      <c r="AH14" s="3">
        <v>0</v>
      </c>
      <c r="AI14" s="3">
        <v>242.82878855777557</v>
      </c>
      <c r="AJ14" s="3">
        <v>0</v>
      </c>
      <c r="AK14" s="3">
        <v>0</v>
      </c>
      <c r="AL14" s="3">
        <v>0</v>
      </c>
      <c r="AM14" s="3">
        <v>121.41439427888778</v>
      </c>
      <c r="AN14" s="3">
        <v>0</v>
      </c>
      <c r="AO14" s="3">
        <v>1456.9727313466535</v>
      </c>
      <c r="AP14" s="3">
        <v>485.65757711555113</v>
      </c>
      <c r="AQ14" s="3">
        <v>0</v>
      </c>
      <c r="AR14" s="3">
        <v>121.41439427888778</v>
      </c>
      <c r="AS14" s="3">
        <v>0</v>
      </c>
      <c r="AT14" s="3">
        <v>971.31515423110227</v>
      </c>
      <c r="AU14" s="3">
        <v>0</v>
      </c>
      <c r="AV14" s="3">
        <v>0</v>
      </c>
      <c r="AW14" s="3">
        <v>242.82878855777557</v>
      </c>
      <c r="AX14" s="3">
        <v>121.41439427888778</v>
      </c>
      <c r="AY14" s="3">
        <v>0</v>
      </c>
      <c r="AZ14" s="3">
        <v>0</v>
      </c>
      <c r="BA14" s="3">
        <v>0</v>
      </c>
      <c r="BB14" s="3">
        <v>0</v>
      </c>
      <c r="BC14" s="3">
        <v>728.48636567332676</v>
      </c>
      <c r="BD14" s="3">
        <v>0</v>
      </c>
      <c r="BE14" s="3">
        <v>0</v>
      </c>
      <c r="BF14" s="3">
        <v>121.41439427888778</v>
      </c>
      <c r="BG14" s="3">
        <v>0</v>
      </c>
      <c r="BH14" s="3">
        <v>2185.4590970199802</v>
      </c>
      <c r="BI14" s="3">
        <v>0</v>
      </c>
      <c r="BJ14" s="3">
        <v>485.65757711555113</v>
      </c>
      <c r="BK14" s="3">
        <v>0</v>
      </c>
      <c r="BL14" s="3">
        <v>0</v>
      </c>
      <c r="BM14" s="3">
        <v>121.41439427888778</v>
      </c>
      <c r="BN14" s="3">
        <v>0</v>
      </c>
      <c r="BO14" s="3">
        <v>0</v>
      </c>
      <c r="BP14" s="3">
        <v>121.41439427888778</v>
      </c>
      <c r="BQ14" s="3">
        <v>121.41439427888778</v>
      </c>
      <c r="BR14" s="3">
        <v>0</v>
      </c>
      <c r="BS14" s="3">
        <v>0</v>
      </c>
      <c r="BT14" s="3">
        <v>0</v>
      </c>
      <c r="BU14" s="3">
        <v>0</v>
      </c>
      <c r="BV14" s="3">
        <v>0</v>
      </c>
      <c r="BW14" s="3">
        <v>0</v>
      </c>
      <c r="BX14" s="3">
        <v>0</v>
      </c>
      <c r="BY14" s="3">
        <v>0</v>
      </c>
      <c r="BZ14" s="3">
        <v>0</v>
      </c>
      <c r="CA14" s="3">
        <v>0</v>
      </c>
      <c r="CB14" s="3">
        <v>0</v>
      </c>
      <c r="CC14" s="3">
        <v>0</v>
      </c>
      <c r="CD14" s="3">
        <v>0</v>
      </c>
      <c r="CE14" s="3">
        <v>0</v>
      </c>
      <c r="CF14" s="3">
        <v>0</v>
      </c>
      <c r="CG14" s="3">
        <v>0</v>
      </c>
      <c r="CH14" s="3">
        <v>0</v>
      </c>
      <c r="CI14" s="3">
        <v>242.82878855777557</v>
      </c>
      <c r="CJ14" s="3">
        <v>485.65757711555113</v>
      </c>
      <c r="CK14" s="3">
        <v>121.41439427888778</v>
      </c>
      <c r="CL14" s="3">
        <v>0</v>
      </c>
      <c r="CM14" s="3">
        <v>0</v>
      </c>
      <c r="CN14" s="3">
        <v>121.41439427888778</v>
      </c>
      <c r="CO14" s="3">
        <v>0</v>
      </c>
      <c r="CP14" s="3">
        <v>0</v>
      </c>
      <c r="CQ14" s="3" t="s">
        <v>70</v>
      </c>
      <c r="CR14" s="3">
        <v>728.48636567332676</v>
      </c>
      <c r="CS14" s="3">
        <v>485.65757711555113</v>
      </c>
      <c r="CT14" s="3">
        <v>0</v>
      </c>
      <c r="CU14" s="3">
        <v>2671.1166741355314</v>
      </c>
      <c r="CV14" s="3" t="s">
        <v>70</v>
      </c>
      <c r="CW14" s="3">
        <v>227044.91730152015</v>
      </c>
      <c r="CX14" s="3">
        <v>728.48636567332676</v>
      </c>
      <c r="CY14" s="3">
        <v>13841.240947793207</v>
      </c>
      <c r="CZ14" s="3">
        <v>4370.9181940399603</v>
      </c>
      <c r="DA14" s="3">
        <v>2792.5310684144192</v>
      </c>
      <c r="DB14" s="3">
        <v>0</v>
      </c>
      <c r="DC14" s="3">
        <v>0</v>
      </c>
      <c r="DD14" s="3">
        <v>0</v>
      </c>
      <c r="DE14" s="3">
        <v>0</v>
      </c>
      <c r="DF14" s="3">
        <v>1456.9727313466535</v>
      </c>
      <c r="DG14" s="3">
        <v>0</v>
      </c>
      <c r="DH14" s="3">
        <v>2913.945462693307</v>
      </c>
      <c r="DI14" s="3">
        <v>0</v>
      </c>
      <c r="DJ14" s="3">
        <v>0</v>
      </c>
      <c r="DK14" s="3">
        <v>1821.2159141833167</v>
      </c>
      <c r="DL14" s="3">
        <v>0</v>
      </c>
      <c r="DM14" s="3">
        <v>0</v>
      </c>
      <c r="DN14" s="3">
        <v>0</v>
      </c>
      <c r="DO14" s="3">
        <v>121.41439427888778</v>
      </c>
      <c r="DP14" s="3">
        <v>0</v>
      </c>
      <c r="DQ14" s="3">
        <v>0</v>
      </c>
      <c r="DR14" s="3">
        <v>0</v>
      </c>
      <c r="DS14" s="3">
        <v>0</v>
      </c>
      <c r="DT14" s="3">
        <v>13598.412159235431</v>
      </c>
      <c r="DU14" s="3">
        <v>607.07197139443895</v>
      </c>
      <c r="DV14" s="3">
        <v>242.82878855777557</v>
      </c>
      <c r="DW14" s="3">
        <v>0</v>
      </c>
      <c r="DX14" s="3">
        <v>0</v>
      </c>
      <c r="DY14" s="3">
        <v>971.31515423110227</v>
      </c>
      <c r="DZ14" s="3">
        <v>15419.628073418748</v>
      </c>
      <c r="EA14" s="3">
        <v>257762.75905407878</v>
      </c>
    </row>
    <row r="15" spans="1:131">
      <c r="A15" s="6" t="s">
        <v>26</v>
      </c>
      <c r="B15" s="1">
        <v>4</v>
      </c>
      <c r="C15">
        <v>10.6</v>
      </c>
      <c r="D15" s="44">
        <v>2.0775999999999999</v>
      </c>
      <c r="E15" s="43">
        <v>9.5938802952765939E-3</v>
      </c>
      <c r="F15" s="3">
        <v>5420.1218276197833</v>
      </c>
      <c r="G15" s="3">
        <v>0</v>
      </c>
      <c r="H15" s="3">
        <v>208.46622413922245</v>
      </c>
      <c r="I15" s="3">
        <v>0</v>
      </c>
      <c r="J15" s="3">
        <v>104.23311206961122</v>
      </c>
      <c r="K15" s="3">
        <v>0</v>
      </c>
      <c r="L15" s="3">
        <v>104.23311206961122</v>
      </c>
      <c r="M15" s="3">
        <v>0</v>
      </c>
      <c r="N15" s="3">
        <v>0</v>
      </c>
      <c r="O15" s="3">
        <v>0</v>
      </c>
      <c r="P15" s="3">
        <v>416.93244827844489</v>
      </c>
      <c r="Q15" s="3">
        <v>104.23311206961122</v>
      </c>
      <c r="R15" s="3">
        <v>104.23311206961122</v>
      </c>
      <c r="S15" s="3">
        <v>833.86489655688979</v>
      </c>
      <c r="T15" s="3">
        <v>0</v>
      </c>
      <c r="U15" s="3">
        <v>0</v>
      </c>
      <c r="V15" s="3">
        <v>1042.3311206961123</v>
      </c>
      <c r="W15" s="3">
        <v>312.69933620883364</v>
      </c>
      <c r="X15" s="3">
        <v>1355.0304569049458</v>
      </c>
      <c r="Y15" s="3">
        <v>0</v>
      </c>
      <c r="Z15" s="3">
        <v>104.23311206961122</v>
      </c>
      <c r="AA15" s="3">
        <v>625.39867241766729</v>
      </c>
      <c r="AB15" s="3">
        <v>208.46622413922245</v>
      </c>
      <c r="AC15" s="3">
        <v>208.46622413922245</v>
      </c>
      <c r="AD15" s="3">
        <v>0</v>
      </c>
      <c r="AE15" s="3">
        <v>0</v>
      </c>
      <c r="AF15" s="3">
        <v>0</v>
      </c>
      <c r="AG15" s="3">
        <v>208.46622413922245</v>
      </c>
      <c r="AH15" s="3">
        <v>104.23311206961122</v>
      </c>
      <c r="AI15" s="3">
        <v>104.23311206961122</v>
      </c>
      <c r="AJ15" s="3">
        <v>0</v>
      </c>
      <c r="AK15" s="3">
        <v>0</v>
      </c>
      <c r="AL15" s="3">
        <v>1146.5642327657233</v>
      </c>
      <c r="AM15" s="3">
        <v>0</v>
      </c>
      <c r="AN15" s="3">
        <v>0</v>
      </c>
      <c r="AO15" s="3">
        <v>416.93244827844489</v>
      </c>
      <c r="AP15" s="3">
        <v>104.23311206961122</v>
      </c>
      <c r="AQ15" s="3">
        <v>0</v>
      </c>
      <c r="AR15" s="3">
        <v>0</v>
      </c>
      <c r="AS15" s="3">
        <v>104.23311206961122</v>
      </c>
      <c r="AT15" s="3">
        <v>0</v>
      </c>
      <c r="AU15" s="3">
        <v>0</v>
      </c>
      <c r="AV15" s="3">
        <v>0</v>
      </c>
      <c r="AW15" s="3">
        <v>0</v>
      </c>
      <c r="AX15" s="3">
        <v>0</v>
      </c>
      <c r="AY15" s="3">
        <v>0</v>
      </c>
      <c r="AZ15" s="3">
        <v>0</v>
      </c>
      <c r="BA15" s="3">
        <v>0</v>
      </c>
      <c r="BB15" s="3">
        <v>0</v>
      </c>
      <c r="BC15" s="3">
        <v>0</v>
      </c>
      <c r="BD15" s="3">
        <v>0</v>
      </c>
      <c r="BE15" s="3">
        <v>104.23311206961122</v>
      </c>
      <c r="BF15" s="3">
        <v>0</v>
      </c>
      <c r="BG15" s="3">
        <v>0</v>
      </c>
      <c r="BH15" s="3">
        <v>0</v>
      </c>
      <c r="BI15" s="3">
        <v>416.93244827844489</v>
      </c>
      <c r="BJ15" s="3">
        <v>312.69933620883364</v>
      </c>
      <c r="BK15" s="3">
        <v>312.69933620883364</v>
      </c>
      <c r="BL15" s="3">
        <v>0</v>
      </c>
      <c r="BM15" s="3">
        <v>104.23311206961122</v>
      </c>
      <c r="BN15" s="3">
        <v>104.23311206961122</v>
      </c>
      <c r="BO15" s="3">
        <v>0</v>
      </c>
      <c r="BP15" s="3">
        <v>104.23311206961122</v>
      </c>
      <c r="BQ15" s="3">
        <v>208.46622413922245</v>
      </c>
      <c r="BR15" s="3">
        <v>0</v>
      </c>
      <c r="BS15" s="3">
        <v>0</v>
      </c>
      <c r="BT15" s="3">
        <v>0</v>
      </c>
      <c r="BU15" s="3">
        <v>0</v>
      </c>
      <c r="BV15" s="3">
        <v>0</v>
      </c>
      <c r="BW15" s="3">
        <v>0</v>
      </c>
      <c r="BX15" s="3">
        <v>0</v>
      </c>
      <c r="BY15" s="3">
        <v>0</v>
      </c>
      <c r="BZ15" s="3">
        <v>104.23311206961122</v>
      </c>
      <c r="CA15" s="3">
        <v>0</v>
      </c>
      <c r="CB15" s="3">
        <v>104.23311206961122</v>
      </c>
      <c r="CC15" s="3">
        <v>0</v>
      </c>
      <c r="CD15" s="3">
        <v>521.16556034805615</v>
      </c>
      <c r="CE15" s="3">
        <v>0</v>
      </c>
      <c r="CF15" s="3">
        <v>0</v>
      </c>
      <c r="CG15" s="3">
        <v>0</v>
      </c>
      <c r="CH15" s="3">
        <v>0</v>
      </c>
      <c r="CI15" s="3">
        <v>0</v>
      </c>
      <c r="CJ15" s="3">
        <v>0</v>
      </c>
      <c r="CK15" s="3">
        <v>0</v>
      </c>
      <c r="CL15" s="3">
        <v>521.16556034805615</v>
      </c>
      <c r="CM15" s="3">
        <v>2084.6622413922246</v>
      </c>
      <c r="CN15" s="3">
        <v>312.69933620883364</v>
      </c>
      <c r="CO15" s="3">
        <v>1980.4291293226131</v>
      </c>
      <c r="CP15" s="3">
        <v>104.23311206961122</v>
      </c>
      <c r="CQ15" s="3" t="s">
        <v>70</v>
      </c>
      <c r="CR15" s="3">
        <v>2188.8953534618358</v>
      </c>
      <c r="CS15" s="3">
        <v>104.23311206961122</v>
      </c>
      <c r="CT15" s="3">
        <v>416.93244827844489</v>
      </c>
      <c r="CU15" s="3">
        <v>3439.6926982971704</v>
      </c>
      <c r="CV15" s="3" t="s">
        <v>70</v>
      </c>
      <c r="CW15" s="3">
        <v>222433.46115655036</v>
      </c>
      <c r="CX15" s="3">
        <v>14279.936353536737</v>
      </c>
      <c r="CY15" s="3">
        <v>7400.5509569423966</v>
      </c>
      <c r="CZ15" s="3">
        <v>2084.6622413922246</v>
      </c>
      <c r="DA15" s="3">
        <v>729.63178448727854</v>
      </c>
      <c r="DB15" s="3">
        <v>0</v>
      </c>
      <c r="DC15" s="3">
        <v>312.69933620883364</v>
      </c>
      <c r="DD15" s="3">
        <v>938.09800862650093</v>
      </c>
      <c r="DE15" s="3">
        <v>0</v>
      </c>
      <c r="DF15" s="3">
        <v>0</v>
      </c>
      <c r="DG15" s="3">
        <v>0</v>
      </c>
      <c r="DH15" s="3">
        <v>208.46622413922245</v>
      </c>
      <c r="DI15" s="3">
        <v>0</v>
      </c>
      <c r="DJ15" s="3">
        <v>0</v>
      </c>
      <c r="DK15" s="3">
        <v>3335.4595862275592</v>
      </c>
      <c r="DL15" s="3">
        <v>0</v>
      </c>
      <c r="DM15" s="3">
        <v>104.23311206961122</v>
      </c>
      <c r="DN15" s="3">
        <v>0</v>
      </c>
      <c r="DO15" s="3">
        <v>104.23311206961122</v>
      </c>
      <c r="DP15" s="3">
        <v>0</v>
      </c>
      <c r="DQ15" s="3">
        <v>0</v>
      </c>
      <c r="DR15" s="3">
        <v>0</v>
      </c>
      <c r="DS15" s="3">
        <v>0</v>
      </c>
      <c r="DT15" s="3">
        <v>13446.071456979847</v>
      </c>
      <c r="DU15" s="3">
        <v>1250.7973448353346</v>
      </c>
      <c r="DV15" s="3">
        <v>416.93244827844489</v>
      </c>
      <c r="DW15" s="3">
        <v>0</v>
      </c>
      <c r="DX15" s="3">
        <v>0</v>
      </c>
      <c r="DY15" s="3">
        <v>5003.1893793413383</v>
      </c>
      <c r="DZ15" s="3">
        <v>20116.990629434964</v>
      </c>
      <c r="EA15" s="3">
        <v>255788.05701882593</v>
      </c>
    </row>
    <row r="16" spans="1:131">
      <c r="A16" s="6" t="s">
        <v>27</v>
      </c>
      <c r="B16" s="1">
        <v>4</v>
      </c>
      <c r="C16">
        <v>6.6</v>
      </c>
      <c r="D16" s="44">
        <v>1.2936000000000001</v>
      </c>
      <c r="E16" s="43">
        <v>5.9735481083797674E-3</v>
      </c>
      <c r="F16" s="3">
        <v>17577.492989920796</v>
      </c>
      <c r="G16" s="3">
        <v>167.40469514210284</v>
      </c>
      <c r="H16" s="3">
        <v>167.40469514210284</v>
      </c>
      <c r="I16" s="3">
        <v>0</v>
      </c>
      <c r="J16" s="3">
        <v>0</v>
      </c>
      <c r="K16" s="3">
        <v>0</v>
      </c>
      <c r="L16" s="3">
        <v>334.80939028420568</v>
      </c>
      <c r="M16" s="3">
        <v>0</v>
      </c>
      <c r="N16" s="3">
        <v>0</v>
      </c>
      <c r="O16" s="3">
        <v>0</v>
      </c>
      <c r="P16" s="3">
        <v>167.40469514210284</v>
      </c>
      <c r="Q16" s="3">
        <v>0</v>
      </c>
      <c r="R16" s="3">
        <v>1171.8328659947199</v>
      </c>
      <c r="S16" s="3">
        <v>0</v>
      </c>
      <c r="T16" s="3">
        <v>334.80939028420568</v>
      </c>
      <c r="U16" s="3">
        <v>334.80939028420568</v>
      </c>
      <c r="V16" s="3">
        <v>334.80939028420568</v>
      </c>
      <c r="W16" s="3">
        <v>0</v>
      </c>
      <c r="X16" s="3">
        <v>0</v>
      </c>
      <c r="Y16" s="3">
        <v>0</v>
      </c>
      <c r="Z16" s="3">
        <v>334.80939028420568</v>
      </c>
      <c r="AA16" s="3">
        <v>3013.284512557851</v>
      </c>
      <c r="AB16" s="3">
        <v>0</v>
      </c>
      <c r="AC16" s="3">
        <v>167.40469514210284</v>
      </c>
      <c r="AD16" s="3">
        <v>0</v>
      </c>
      <c r="AE16" s="3">
        <v>0</v>
      </c>
      <c r="AF16" s="3">
        <v>0</v>
      </c>
      <c r="AG16" s="3">
        <v>0</v>
      </c>
      <c r="AH16" s="3">
        <v>0</v>
      </c>
      <c r="AI16" s="3">
        <v>1171.8328659947199</v>
      </c>
      <c r="AJ16" s="3">
        <v>334.80939028420568</v>
      </c>
      <c r="AK16" s="3">
        <v>167.40469514210284</v>
      </c>
      <c r="AL16" s="3">
        <v>0</v>
      </c>
      <c r="AM16" s="3">
        <v>0</v>
      </c>
      <c r="AN16" s="3">
        <v>0</v>
      </c>
      <c r="AO16" s="3">
        <v>3515.4985979841595</v>
      </c>
      <c r="AP16" s="3">
        <v>1339.2375611368227</v>
      </c>
      <c r="AQ16" s="3">
        <v>0</v>
      </c>
      <c r="AR16" s="3">
        <v>0</v>
      </c>
      <c r="AS16" s="3">
        <v>0</v>
      </c>
      <c r="AT16" s="3">
        <v>0</v>
      </c>
      <c r="AU16" s="3">
        <v>0</v>
      </c>
      <c r="AV16" s="3">
        <v>334.80939028420568</v>
      </c>
      <c r="AW16" s="3">
        <v>1339.2375611368227</v>
      </c>
      <c r="AX16" s="3">
        <v>167.40469514210284</v>
      </c>
      <c r="AY16" s="3">
        <v>1004.428170852617</v>
      </c>
      <c r="AZ16" s="3">
        <v>502.21408542630849</v>
      </c>
      <c r="BA16" s="3">
        <v>0</v>
      </c>
      <c r="BB16" s="3">
        <v>167.40469514210284</v>
      </c>
      <c r="BC16" s="3">
        <v>0</v>
      </c>
      <c r="BD16" s="3">
        <v>0</v>
      </c>
      <c r="BE16" s="3">
        <v>0</v>
      </c>
      <c r="BF16" s="3">
        <v>0</v>
      </c>
      <c r="BG16" s="3">
        <v>0</v>
      </c>
      <c r="BH16" s="3">
        <v>3348.0939028420567</v>
      </c>
      <c r="BI16" s="3">
        <v>669.61878056841135</v>
      </c>
      <c r="BJ16" s="3">
        <v>167.40469514210284</v>
      </c>
      <c r="BK16" s="3">
        <v>0</v>
      </c>
      <c r="BL16" s="3">
        <v>0</v>
      </c>
      <c r="BM16" s="3">
        <v>0</v>
      </c>
      <c r="BN16" s="3">
        <v>0</v>
      </c>
      <c r="BO16" s="3">
        <v>334.80939028420568</v>
      </c>
      <c r="BP16" s="3">
        <v>0</v>
      </c>
      <c r="BQ16" s="3">
        <v>0</v>
      </c>
      <c r="BR16" s="3">
        <v>0</v>
      </c>
      <c r="BS16" s="3">
        <v>0</v>
      </c>
      <c r="BT16" s="3">
        <v>0</v>
      </c>
      <c r="BU16" s="3">
        <v>0</v>
      </c>
      <c r="BV16" s="3">
        <v>0</v>
      </c>
      <c r="BW16" s="3">
        <v>0</v>
      </c>
      <c r="BX16" s="3">
        <v>0</v>
      </c>
      <c r="BY16" s="3">
        <v>0</v>
      </c>
      <c r="BZ16" s="3">
        <v>0</v>
      </c>
      <c r="CA16" s="3">
        <v>0</v>
      </c>
      <c r="CB16" s="3">
        <v>0</v>
      </c>
      <c r="CC16" s="3">
        <v>0</v>
      </c>
      <c r="CD16" s="3">
        <v>502.21408542630849</v>
      </c>
      <c r="CE16" s="3">
        <v>0</v>
      </c>
      <c r="CF16" s="3">
        <v>167.40469514210284</v>
      </c>
      <c r="CG16" s="3">
        <v>0</v>
      </c>
      <c r="CH16" s="3">
        <v>0</v>
      </c>
      <c r="CI16" s="3">
        <v>0</v>
      </c>
      <c r="CJ16" s="3">
        <v>334.80939028420568</v>
      </c>
      <c r="CK16" s="3">
        <v>1841.4516465631311</v>
      </c>
      <c r="CL16" s="3">
        <v>1339.2375611368227</v>
      </c>
      <c r="CM16" s="3">
        <v>669.61878056841135</v>
      </c>
      <c r="CN16" s="3">
        <v>167.40469514210284</v>
      </c>
      <c r="CO16" s="3">
        <v>0</v>
      </c>
      <c r="CP16" s="3">
        <v>334.80939028420568</v>
      </c>
      <c r="CQ16" s="3" t="s">
        <v>70</v>
      </c>
      <c r="CR16" s="3">
        <v>1171.8328659947199</v>
      </c>
      <c r="CS16" s="3">
        <v>669.61878056841135</v>
      </c>
      <c r="CT16" s="3">
        <v>502.21408542630849</v>
      </c>
      <c r="CU16" s="3">
        <v>7700.6159765367302</v>
      </c>
      <c r="CV16" s="3" t="s">
        <v>70</v>
      </c>
      <c r="CW16" s="3">
        <v>633794.17580800131</v>
      </c>
      <c r="CX16" s="3">
        <v>2511.0704271315426</v>
      </c>
      <c r="CY16" s="3">
        <v>24441.085490747013</v>
      </c>
      <c r="CZ16" s="3">
        <v>2511.0704271315426</v>
      </c>
      <c r="DA16" s="3">
        <v>0</v>
      </c>
      <c r="DB16" s="3">
        <v>334.80939028420568</v>
      </c>
      <c r="DC16" s="3">
        <v>0</v>
      </c>
      <c r="DD16" s="3">
        <v>167.40469514210284</v>
      </c>
      <c r="DE16" s="3">
        <v>0</v>
      </c>
      <c r="DF16" s="3">
        <v>0</v>
      </c>
      <c r="DG16" s="3">
        <v>0</v>
      </c>
      <c r="DH16" s="3">
        <v>0</v>
      </c>
      <c r="DI16" s="3">
        <v>0</v>
      </c>
      <c r="DJ16" s="3">
        <v>0</v>
      </c>
      <c r="DK16" s="3">
        <v>0</v>
      </c>
      <c r="DL16" s="3">
        <v>0</v>
      </c>
      <c r="DM16" s="3">
        <v>0</v>
      </c>
      <c r="DN16" s="3">
        <v>0</v>
      </c>
      <c r="DO16" s="3">
        <v>167.40469514210284</v>
      </c>
      <c r="DP16" s="3">
        <v>502.21408542630849</v>
      </c>
      <c r="DQ16" s="3">
        <v>0</v>
      </c>
      <c r="DR16" s="3">
        <v>0</v>
      </c>
      <c r="DS16" s="3">
        <v>0</v>
      </c>
      <c r="DT16" s="3">
        <v>37498.651711831037</v>
      </c>
      <c r="DU16" s="3">
        <v>1171.8328659947199</v>
      </c>
      <c r="DV16" s="3">
        <v>0</v>
      </c>
      <c r="DW16" s="3">
        <v>0</v>
      </c>
      <c r="DX16" s="3">
        <v>167.40469514210284</v>
      </c>
      <c r="DY16" s="3">
        <v>4687.3314639788796</v>
      </c>
      <c r="DZ16" s="3">
        <v>43525.220736946743</v>
      </c>
      <c r="EA16" s="3">
        <v>672632.06508096901</v>
      </c>
    </row>
    <row r="17" spans="1:131">
      <c r="A17" s="6" t="s">
        <v>28</v>
      </c>
      <c r="B17" s="1">
        <v>4</v>
      </c>
      <c r="C17">
        <v>6</v>
      </c>
      <c r="D17" s="44">
        <v>1.1760000000000002</v>
      </c>
      <c r="E17" s="43">
        <v>5.4304982803452433E-3</v>
      </c>
      <c r="F17" s="3">
        <v>10312.129220753533</v>
      </c>
      <c r="G17" s="3">
        <v>0</v>
      </c>
      <c r="H17" s="3">
        <v>0</v>
      </c>
      <c r="I17" s="3">
        <v>0</v>
      </c>
      <c r="J17" s="3">
        <v>0</v>
      </c>
      <c r="K17" s="3">
        <v>0</v>
      </c>
      <c r="L17" s="3">
        <v>0</v>
      </c>
      <c r="M17" s="3">
        <v>0</v>
      </c>
      <c r="N17" s="3">
        <v>0</v>
      </c>
      <c r="O17" s="3">
        <v>0</v>
      </c>
      <c r="P17" s="3">
        <v>0</v>
      </c>
      <c r="Q17" s="3">
        <v>0</v>
      </c>
      <c r="R17" s="3">
        <v>920.72582328156557</v>
      </c>
      <c r="S17" s="3">
        <v>0</v>
      </c>
      <c r="T17" s="3">
        <v>0</v>
      </c>
      <c r="U17" s="3">
        <v>0</v>
      </c>
      <c r="V17" s="3">
        <v>184.14516465631311</v>
      </c>
      <c r="W17" s="3">
        <v>0</v>
      </c>
      <c r="X17" s="3">
        <v>0</v>
      </c>
      <c r="Y17" s="3">
        <v>0</v>
      </c>
      <c r="Z17" s="3">
        <v>184.14516465631311</v>
      </c>
      <c r="AA17" s="3">
        <v>552.43549396893934</v>
      </c>
      <c r="AB17" s="3">
        <v>184.14516465631311</v>
      </c>
      <c r="AC17" s="3">
        <v>0</v>
      </c>
      <c r="AD17" s="3">
        <v>0</v>
      </c>
      <c r="AE17" s="3">
        <v>0</v>
      </c>
      <c r="AF17" s="3">
        <v>0</v>
      </c>
      <c r="AG17" s="3">
        <v>0</v>
      </c>
      <c r="AH17" s="3">
        <v>0</v>
      </c>
      <c r="AI17" s="3">
        <v>0</v>
      </c>
      <c r="AJ17" s="3">
        <v>0</v>
      </c>
      <c r="AK17" s="3">
        <v>0</v>
      </c>
      <c r="AL17" s="3">
        <v>0</v>
      </c>
      <c r="AM17" s="3">
        <v>0</v>
      </c>
      <c r="AN17" s="3">
        <v>0</v>
      </c>
      <c r="AO17" s="3">
        <v>2578.0323051883834</v>
      </c>
      <c r="AP17" s="3">
        <v>920.72582328156557</v>
      </c>
      <c r="AQ17" s="3">
        <v>368.29032931262623</v>
      </c>
      <c r="AR17" s="3">
        <v>368.29032931262623</v>
      </c>
      <c r="AS17" s="3">
        <v>184.14516465631311</v>
      </c>
      <c r="AT17" s="3">
        <v>0</v>
      </c>
      <c r="AU17" s="3">
        <v>0</v>
      </c>
      <c r="AV17" s="3">
        <v>920.72582328156557</v>
      </c>
      <c r="AW17" s="3">
        <v>3498.758128469949</v>
      </c>
      <c r="AX17" s="3">
        <v>552.43549396893934</v>
      </c>
      <c r="AY17" s="3">
        <v>0</v>
      </c>
      <c r="AZ17" s="3">
        <v>0</v>
      </c>
      <c r="BA17" s="3">
        <v>552.43549396893934</v>
      </c>
      <c r="BB17" s="3">
        <v>0</v>
      </c>
      <c r="BC17" s="3">
        <v>368.29032931262623</v>
      </c>
      <c r="BD17" s="3">
        <v>552.43549396893934</v>
      </c>
      <c r="BE17" s="3">
        <v>0</v>
      </c>
      <c r="BF17" s="3">
        <v>0</v>
      </c>
      <c r="BG17" s="3">
        <v>552.43549396893934</v>
      </c>
      <c r="BH17" s="3">
        <v>2025.5968112194441</v>
      </c>
      <c r="BI17" s="3">
        <v>184.14516465631311</v>
      </c>
      <c r="BJ17" s="3">
        <v>0</v>
      </c>
      <c r="BK17" s="3">
        <v>552.43549396893934</v>
      </c>
      <c r="BL17" s="3">
        <v>0</v>
      </c>
      <c r="BM17" s="3">
        <v>0</v>
      </c>
      <c r="BN17" s="3">
        <v>0</v>
      </c>
      <c r="BO17" s="3">
        <v>0</v>
      </c>
      <c r="BP17" s="3">
        <v>0</v>
      </c>
      <c r="BQ17" s="3">
        <v>0</v>
      </c>
      <c r="BR17" s="3">
        <v>0</v>
      </c>
      <c r="BS17" s="3">
        <v>0</v>
      </c>
      <c r="BT17" s="3">
        <v>0</v>
      </c>
      <c r="BU17" s="3">
        <v>0</v>
      </c>
      <c r="BV17" s="3">
        <v>0</v>
      </c>
      <c r="BW17" s="3">
        <v>0</v>
      </c>
      <c r="BX17" s="3">
        <v>0</v>
      </c>
      <c r="BY17" s="3">
        <v>0</v>
      </c>
      <c r="BZ17" s="3">
        <v>0</v>
      </c>
      <c r="CA17" s="3">
        <v>0</v>
      </c>
      <c r="CB17" s="3">
        <v>0</v>
      </c>
      <c r="CC17" s="3">
        <v>0</v>
      </c>
      <c r="CD17" s="3">
        <v>0</v>
      </c>
      <c r="CE17" s="3">
        <v>0</v>
      </c>
      <c r="CF17" s="3">
        <v>0</v>
      </c>
      <c r="CG17" s="3">
        <v>0</v>
      </c>
      <c r="CH17" s="3">
        <v>0</v>
      </c>
      <c r="CI17" s="3">
        <v>0</v>
      </c>
      <c r="CJ17" s="3">
        <v>1289.0161525941917</v>
      </c>
      <c r="CK17" s="3">
        <v>0</v>
      </c>
      <c r="CL17" s="3">
        <v>184.14516465631311</v>
      </c>
      <c r="CM17" s="3">
        <v>368.29032931262623</v>
      </c>
      <c r="CN17" s="3">
        <v>1104.8709879378787</v>
      </c>
      <c r="CO17" s="3">
        <v>0</v>
      </c>
      <c r="CP17" s="3">
        <v>920.72582328156557</v>
      </c>
      <c r="CQ17" s="3" t="s">
        <v>70</v>
      </c>
      <c r="CR17" s="3">
        <v>1104.8709879378787</v>
      </c>
      <c r="CS17" s="3">
        <v>920.72582328156557</v>
      </c>
      <c r="CT17" s="3">
        <v>0</v>
      </c>
      <c r="CU17" s="3">
        <v>13074.30669059823</v>
      </c>
      <c r="CV17" s="3" t="s">
        <v>70</v>
      </c>
      <c r="CW17" s="3">
        <v>399226.71697488683</v>
      </c>
      <c r="CX17" s="3">
        <v>0</v>
      </c>
      <c r="CY17" s="3">
        <v>18966.95195960025</v>
      </c>
      <c r="CZ17" s="3">
        <v>6076.7904336583324</v>
      </c>
      <c r="DA17" s="3">
        <v>368.29032931262623</v>
      </c>
      <c r="DB17" s="3">
        <v>184.14516465631311</v>
      </c>
      <c r="DC17" s="3">
        <v>0</v>
      </c>
      <c r="DD17" s="3">
        <v>0</v>
      </c>
      <c r="DE17" s="3">
        <v>0</v>
      </c>
      <c r="DF17" s="3">
        <v>552.43549396893934</v>
      </c>
      <c r="DG17" s="3">
        <v>0</v>
      </c>
      <c r="DH17" s="3">
        <v>552.43549396893934</v>
      </c>
      <c r="DI17" s="3">
        <v>1104.8709879378787</v>
      </c>
      <c r="DJ17" s="3">
        <v>0</v>
      </c>
      <c r="DK17" s="3">
        <v>0</v>
      </c>
      <c r="DL17" s="3">
        <v>0</v>
      </c>
      <c r="DM17" s="3">
        <v>0</v>
      </c>
      <c r="DN17" s="3">
        <v>0</v>
      </c>
      <c r="DO17" s="3">
        <v>368.29032931262623</v>
      </c>
      <c r="DP17" s="3">
        <v>0</v>
      </c>
      <c r="DQ17" s="3">
        <v>0</v>
      </c>
      <c r="DR17" s="3">
        <v>0</v>
      </c>
      <c r="DS17" s="3">
        <v>0</v>
      </c>
      <c r="DT17" s="3">
        <v>25780.323051883835</v>
      </c>
      <c r="DU17" s="3">
        <v>736.58065862525245</v>
      </c>
      <c r="DV17" s="3">
        <v>0</v>
      </c>
      <c r="DW17" s="3">
        <v>0</v>
      </c>
      <c r="DX17" s="3">
        <v>0</v>
      </c>
      <c r="DY17" s="3">
        <v>3867.048457782575</v>
      </c>
      <c r="DZ17" s="3">
        <v>30383.95216829166</v>
      </c>
      <c r="EA17" s="3">
        <v>440475.23385790107</v>
      </c>
    </row>
    <row r="18" spans="1:131">
      <c r="A18" s="6" t="s">
        <v>110</v>
      </c>
      <c r="B18" s="1">
        <v>4</v>
      </c>
      <c r="C18">
        <v>5.6</v>
      </c>
      <c r="D18" s="44">
        <v>1.0975999999999999</v>
      </c>
      <c r="E18" s="43">
        <v>5.0684650616555594E-3</v>
      </c>
      <c r="F18" s="3">
        <v>92532.945239797351</v>
      </c>
      <c r="G18" s="3">
        <v>0</v>
      </c>
      <c r="H18" s="3">
        <v>1972.9839070319265</v>
      </c>
      <c r="I18" s="3">
        <v>0</v>
      </c>
      <c r="J18" s="3">
        <v>0</v>
      </c>
      <c r="K18" s="3">
        <v>0</v>
      </c>
      <c r="L18" s="3">
        <v>0</v>
      </c>
      <c r="M18" s="3">
        <v>0</v>
      </c>
      <c r="N18" s="3">
        <v>0</v>
      </c>
      <c r="O18" s="3">
        <v>0</v>
      </c>
      <c r="P18" s="3">
        <v>591.89517210957797</v>
      </c>
      <c r="Q18" s="3">
        <v>591.89517210957797</v>
      </c>
      <c r="R18" s="3">
        <v>197.29839070319267</v>
      </c>
      <c r="S18" s="3">
        <v>0</v>
      </c>
      <c r="T18" s="3">
        <v>0</v>
      </c>
      <c r="U18" s="3">
        <v>5327.056548986202</v>
      </c>
      <c r="V18" s="3">
        <v>1381.0887349223485</v>
      </c>
      <c r="W18" s="3">
        <v>197.29839070319267</v>
      </c>
      <c r="X18" s="3">
        <v>2959.4758605478896</v>
      </c>
      <c r="Y18" s="3">
        <v>0</v>
      </c>
      <c r="Z18" s="3">
        <v>0</v>
      </c>
      <c r="AA18" s="3">
        <v>197.29839070319267</v>
      </c>
      <c r="AB18" s="3">
        <v>1578.3871256255413</v>
      </c>
      <c r="AC18" s="3">
        <v>0</v>
      </c>
      <c r="AD18" s="3">
        <v>0</v>
      </c>
      <c r="AE18" s="3">
        <v>591.89517210957797</v>
      </c>
      <c r="AF18" s="3">
        <v>591.89517210957797</v>
      </c>
      <c r="AG18" s="3">
        <v>197.29839070319267</v>
      </c>
      <c r="AH18" s="3">
        <v>0</v>
      </c>
      <c r="AI18" s="3">
        <v>2564.8790791415045</v>
      </c>
      <c r="AJ18" s="3">
        <v>0</v>
      </c>
      <c r="AK18" s="3">
        <v>0</v>
      </c>
      <c r="AL18" s="3">
        <v>0</v>
      </c>
      <c r="AM18" s="3">
        <v>986.49195351596325</v>
      </c>
      <c r="AN18" s="3">
        <v>0</v>
      </c>
      <c r="AO18" s="3">
        <v>3156.7742512510827</v>
      </c>
      <c r="AP18" s="3">
        <v>394.59678140638533</v>
      </c>
      <c r="AQ18" s="3">
        <v>0</v>
      </c>
      <c r="AR18" s="3">
        <v>0</v>
      </c>
      <c r="AS18" s="3">
        <v>0</v>
      </c>
      <c r="AT18" s="3">
        <v>0</v>
      </c>
      <c r="AU18" s="3">
        <v>0</v>
      </c>
      <c r="AV18" s="3">
        <v>0</v>
      </c>
      <c r="AW18" s="3">
        <v>0</v>
      </c>
      <c r="AX18" s="3">
        <v>0</v>
      </c>
      <c r="AY18" s="3">
        <v>0</v>
      </c>
      <c r="AZ18" s="3">
        <v>0</v>
      </c>
      <c r="BA18" s="3">
        <v>0</v>
      </c>
      <c r="BB18" s="3">
        <v>0</v>
      </c>
      <c r="BC18" s="3">
        <v>197.29839070319267</v>
      </c>
      <c r="BD18" s="3">
        <v>0</v>
      </c>
      <c r="BE18" s="3">
        <v>0</v>
      </c>
      <c r="BF18" s="3">
        <v>0</v>
      </c>
      <c r="BG18" s="3">
        <v>197.29839070319267</v>
      </c>
      <c r="BH18" s="3">
        <v>0</v>
      </c>
      <c r="BI18" s="3">
        <v>197.29839070319267</v>
      </c>
      <c r="BJ18" s="3">
        <v>789.19356281277067</v>
      </c>
      <c r="BK18" s="3">
        <v>591.89517210957797</v>
      </c>
      <c r="BL18" s="3">
        <v>0</v>
      </c>
      <c r="BM18" s="3">
        <v>0</v>
      </c>
      <c r="BN18" s="3">
        <v>0</v>
      </c>
      <c r="BO18" s="3">
        <v>0</v>
      </c>
      <c r="BP18" s="3">
        <v>394.59678140638533</v>
      </c>
      <c r="BQ18" s="3">
        <v>25451.492400711853</v>
      </c>
      <c r="BR18" s="3">
        <v>0</v>
      </c>
      <c r="BS18" s="3">
        <v>0</v>
      </c>
      <c r="BT18" s="3">
        <v>0</v>
      </c>
      <c r="BU18" s="3">
        <v>0</v>
      </c>
      <c r="BV18" s="3">
        <v>0</v>
      </c>
      <c r="BW18" s="3">
        <v>394.59678140638533</v>
      </c>
      <c r="BX18" s="3">
        <v>0</v>
      </c>
      <c r="BY18" s="3">
        <v>197.29839070319267</v>
      </c>
      <c r="BZ18" s="3">
        <v>789.19356281277067</v>
      </c>
      <c r="CA18" s="3">
        <v>394.59678140638533</v>
      </c>
      <c r="CB18" s="3">
        <v>1381.0887349223485</v>
      </c>
      <c r="CC18" s="3">
        <v>0</v>
      </c>
      <c r="CD18" s="3">
        <v>394.59678140638533</v>
      </c>
      <c r="CE18" s="3">
        <v>0</v>
      </c>
      <c r="CF18" s="3">
        <v>0</v>
      </c>
      <c r="CG18" s="3">
        <v>0</v>
      </c>
      <c r="CH18" s="3">
        <v>0</v>
      </c>
      <c r="CI18" s="3">
        <v>0</v>
      </c>
      <c r="CJ18" s="3">
        <v>394.59678140638533</v>
      </c>
      <c r="CK18" s="3">
        <v>1972.9839070319265</v>
      </c>
      <c r="CL18" s="3">
        <v>1183.7903442191559</v>
      </c>
      <c r="CM18" s="3">
        <v>197.29839070319267</v>
      </c>
      <c r="CN18" s="3">
        <v>1381.0887349223485</v>
      </c>
      <c r="CO18" s="3">
        <v>1775.6855163287339</v>
      </c>
      <c r="CP18" s="3">
        <v>1183.7903442191559</v>
      </c>
      <c r="CQ18" s="3" t="s">
        <v>70</v>
      </c>
      <c r="CR18" s="3">
        <v>3748.6694233606604</v>
      </c>
      <c r="CS18" s="3">
        <v>394.59678140638533</v>
      </c>
      <c r="CT18" s="3">
        <v>394.59678140638533</v>
      </c>
      <c r="CU18" s="3" t="s">
        <v>70</v>
      </c>
      <c r="CV18" s="3" t="s">
        <v>70</v>
      </c>
      <c r="CW18" s="3">
        <v>1122233.2463197599</v>
      </c>
      <c r="CX18" s="3">
        <v>48140.80733157901</v>
      </c>
      <c r="CY18" s="3">
        <v>4735.1613768766238</v>
      </c>
      <c r="CZ18" s="3">
        <v>591.89517210957797</v>
      </c>
      <c r="DA18" s="3">
        <v>2564.8790791415045</v>
      </c>
      <c r="DB18" s="3">
        <v>0</v>
      </c>
      <c r="DC18" s="3">
        <v>591.89517210957797</v>
      </c>
      <c r="DD18" s="3">
        <v>1972.9839070319265</v>
      </c>
      <c r="DE18" s="3">
        <v>3748.6694233606604</v>
      </c>
      <c r="DF18" s="3">
        <v>0</v>
      </c>
      <c r="DG18" s="3">
        <v>0</v>
      </c>
      <c r="DH18" s="3">
        <v>0</v>
      </c>
      <c r="DI18" s="3">
        <v>0</v>
      </c>
      <c r="DJ18" s="3">
        <v>986.49195351596325</v>
      </c>
      <c r="DK18" s="3">
        <v>4143.2662047670456</v>
      </c>
      <c r="DL18" s="3">
        <v>0</v>
      </c>
      <c r="DM18" s="3">
        <v>0</v>
      </c>
      <c r="DN18" s="3">
        <v>0</v>
      </c>
      <c r="DO18" s="3">
        <v>0</v>
      </c>
      <c r="DP18" s="3">
        <v>0</v>
      </c>
      <c r="DQ18" s="3">
        <v>1578.3871256255413</v>
      </c>
      <c r="DR18" s="3">
        <v>0</v>
      </c>
      <c r="DS18" s="3">
        <v>0</v>
      </c>
      <c r="DT18" s="3">
        <v>116406.05051488367</v>
      </c>
      <c r="DU18" s="3">
        <v>1578.3871256255413</v>
      </c>
      <c r="DV18" s="3">
        <v>27227.177917040586</v>
      </c>
      <c r="DW18" s="3">
        <v>0</v>
      </c>
      <c r="DX18" s="3">
        <v>0</v>
      </c>
      <c r="DY18" s="3">
        <v>8089.234018830899</v>
      </c>
      <c r="DZ18" s="3">
        <v>153300.84957638069</v>
      </c>
      <c r="EA18" s="3">
        <v>1191682.2798472831</v>
      </c>
    </row>
    <row r="19" spans="1:131">
      <c r="A19" s="6" t="s">
        <v>111</v>
      </c>
      <c r="B19" s="1">
        <v>1.55</v>
      </c>
      <c r="C19">
        <v>6.6</v>
      </c>
      <c r="D19" s="44">
        <v>1.2936000000000001</v>
      </c>
      <c r="E19" s="43">
        <v>2.3147498919971598E-3</v>
      </c>
      <c r="F19" s="3">
        <v>67393.890173336884</v>
      </c>
      <c r="G19" s="3">
        <v>864.02423299149848</v>
      </c>
      <c r="H19" s="3">
        <v>2160.0605824787463</v>
      </c>
      <c r="I19" s="3">
        <v>0</v>
      </c>
      <c r="J19" s="3">
        <v>1296.0363494872477</v>
      </c>
      <c r="K19" s="3">
        <v>0</v>
      </c>
      <c r="L19" s="3">
        <v>0</v>
      </c>
      <c r="M19" s="3">
        <v>0</v>
      </c>
      <c r="N19" s="3">
        <v>0</v>
      </c>
      <c r="O19" s="3">
        <v>0</v>
      </c>
      <c r="P19" s="3">
        <v>432.01211649574924</v>
      </c>
      <c r="Q19" s="3">
        <v>1728.048465982997</v>
      </c>
      <c r="R19" s="3">
        <v>0</v>
      </c>
      <c r="S19" s="3">
        <v>0</v>
      </c>
      <c r="T19" s="3">
        <v>0</v>
      </c>
      <c r="U19" s="3">
        <v>5184.1453979489906</v>
      </c>
      <c r="V19" s="3">
        <v>1728.048465982997</v>
      </c>
      <c r="W19" s="3">
        <v>0</v>
      </c>
      <c r="X19" s="3">
        <v>2160.0605824787463</v>
      </c>
      <c r="Y19" s="3">
        <v>0</v>
      </c>
      <c r="Z19" s="3">
        <v>0</v>
      </c>
      <c r="AA19" s="3">
        <v>0</v>
      </c>
      <c r="AB19" s="3">
        <v>432.01211649574924</v>
      </c>
      <c r="AC19" s="3">
        <v>1296.0363494872477</v>
      </c>
      <c r="AD19" s="3">
        <v>0</v>
      </c>
      <c r="AE19" s="3">
        <v>0</v>
      </c>
      <c r="AF19" s="3">
        <v>0</v>
      </c>
      <c r="AG19" s="3">
        <v>0</v>
      </c>
      <c r="AH19" s="3">
        <v>0</v>
      </c>
      <c r="AI19" s="3">
        <v>5184.1453979489906</v>
      </c>
      <c r="AJ19" s="3">
        <v>0</v>
      </c>
      <c r="AK19" s="3">
        <v>0</v>
      </c>
      <c r="AL19" s="3">
        <v>0</v>
      </c>
      <c r="AM19" s="3">
        <v>2592.0726989744953</v>
      </c>
      <c r="AN19" s="3">
        <v>0</v>
      </c>
      <c r="AO19" s="3">
        <v>1296.0363494872477</v>
      </c>
      <c r="AP19" s="3">
        <v>0</v>
      </c>
      <c r="AQ19" s="3">
        <v>0</v>
      </c>
      <c r="AR19" s="3">
        <v>0</v>
      </c>
      <c r="AS19" s="3">
        <v>0</v>
      </c>
      <c r="AT19" s="3">
        <v>0</v>
      </c>
      <c r="AU19" s="3">
        <v>0</v>
      </c>
      <c r="AV19" s="3">
        <v>0</v>
      </c>
      <c r="AW19" s="3">
        <v>0</v>
      </c>
      <c r="AX19" s="3">
        <v>0</v>
      </c>
      <c r="AY19" s="3">
        <v>0</v>
      </c>
      <c r="AZ19" s="3">
        <v>0</v>
      </c>
      <c r="BA19" s="3">
        <v>0</v>
      </c>
      <c r="BB19" s="3">
        <v>0</v>
      </c>
      <c r="BC19" s="3">
        <v>0</v>
      </c>
      <c r="BD19" s="3">
        <v>0</v>
      </c>
      <c r="BE19" s="3">
        <v>0</v>
      </c>
      <c r="BF19" s="3">
        <v>432.01211649574924</v>
      </c>
      <c r="BG19" s="3">
        <v>0</v>
      </c>
      <c r="BH19" s="3">
        <v>0</v>
      </c>
      <c r="BI19" s="3">
        <v>432.01211649574924</v>
      </c>
      <c r="BJ19" s="3">
        <v>0</v>
      </c>
      <c r="BK19" s="3">
        <v>0</v>
      </c>
      <c r="BL19" s="3">
        <v>0</v>
      </c>
      <c r="BM19" s="3">
        <v>0</v>
      </c>
      <c r="BN19" s="3">
        <v>0</v>
      </c>
      <c r="BO19" s="3">
        <v>0</v>
      </c>
      <c r="BP19" s="3">
        <v>864.02423299149848</v>
      </c>
      <c r="BQ19" s="3">
        <v>34560.96931965994</v>
      </c>
      <c r="BR19" s="3">
        <v>0</v>
      </c>
      <c r="BS19" s="3">
        <v>0</v>
      </c>
      <c r="BT19" s="3">
        <v>0</v>
      </c>
      <c r="BU19" s="3">
        <v>0</v>
      </c>
      <c r="BV19" s="3">
        <v>0</v>
      </c>
      <c r="BW19" s="3">
        <v>0</v>
      </c>
      <c r="BX19" s="3">
        <v>0</v>
      </c>
      <c r="BY19" s="3">
        <v>2160.0605824787463</v>
      </c>
      <c r="BZ19" s="3">
        <v>864.02423299149848</v>
      </c>
      <c r="CA19" s="3">
        <v>432.01211649574924</v>
      </c>
      <c r="CB19" s="3">
        <v>1296.0363494872477</v>
      </c>
      <c r="CC19" s="3">
        <v>0</v>
      </c>
      <c r="CD19" s="3">
        <v>864.02423299149848</v>
      </c>
      <c r="CE19" s="3">
        <v>0</v>
      </c>
      <c r="CF19" s="3">
        <v>0</v>
      </c>
      <c r="CG19" s="3">
        <v>0</v>
      </c>
      <c r="CH19" s="3">
        <v>432.01211649574924</v>
      </c>
      <c r="CI19" s="3">
        <v>0</v>
      </c>
      <c r="CJ19" s="3">
        <v>432.01211649574924</v>
      </c>
      <c r="CK19" s="3">
        <v>3888.1090484617434</v>
      </c>
      <c r="CL19" s="3">
        <v>1728.048465982997</v>
      </c>
      <c r="CM19" s="3">
        <v>1728.048465982997</v>
      </c>
      <c r="CN19" s="3">
        <v>1728.048465982997</v>
      </c>
      <c r="CO19" s="3">
        <v>864.02423299149848</v>
      </c>
      <c r="CP19" s="3">
        <v>4320.1211649574925</v>
      </c>
      <c r="CQ19" s="3" t="s">
        <v>70</v>
      </c>
      <c r="CR19" s="3">
        <v>9504.2665629064832</v>
      </c>
      <c r="CS19" s="3">
        <v>1296.0363494872477</v>
      </c>
      <c r="CT19" s="3">
        <v>2160.0605824787463</v>
      </c>
      <c r="CU19" s="3">
        <v>12528.351378376728</v>
      </c>
      <c r="CV19" s="3"/>
      <c r="CW19" s="3">
        <v>1239010.7501098088</v>
      </c>
      <c r="CX19" s="3">
        <v>76466.144619747618</v>
      </c>
      <c r="CY19" s="3">
        <v>22464.630057778963</v>
      </c>
      <c r="CZ19" s="3">
        <v>6912.1938639319878</v>
      </c>
      <c r="DA19" s="3">
        <v>11664.32714538523</v>
      </c>
      <c r="DB19" s="3">
        <v>0</v>
      </c>
      <c r="DC19" s="3">
        <v>432.01211649574924</v>
      </c>
      <c r="DD19" s="3">
        <v>0</v>
      </c>
      <c r="DE19" s="3">
        <v>0</v>
      </c>
      <c r="DF19" s="3">
        <v>0</v>
      </c>
      <c r="DG19" s="3">
        <v>0</v>
      </c>
      <c r="DH19" s="3">
        <v>0</v>
      </c>
      <c r="DI19" s="3">
        <v>0</v>
      </c>
      <c r="DJ19" s="3">
        <v>0</v>
      </c>
      <c r="DK19" s="3">
        <v>6480.1817474362388</v>
      </c>
      <c r="DL19" s="3">
        <v>0</v>
      </c>
      <c r="DM19" s="3">
        <v>0</v>
      </c>
      <c r="DN19" s="3">
        <v>6480.1817474362388</v>
      </c>
      <c r="DO19" s="3">
        <v>0</v>
      </c>
      <c r="DP19" s="3">
        <v>0</v>
      </c>
      <c r="DQ19" s="3">
        <v>0</v>
      </c>
      <c r="DR19" s="3">
        <v>0</v>
      </c>
      <c r="DS19" s="3">
        <v>0</v>
      </c>
      <c r="DT19" s="3">
        <v>94178.641396073333</v>
      </c>
      <c r="DU19" s="3">
        <v>432.01211649574924</v>
      </c>
      <c r="DV19" s="3">
        <v>38449.078368121685</v>
      </c>
      <c r="DW19" s="3">
        <v>0</v>
      </c>
      <c r="DX19" s="3">
        <v>432.01211649574924</v>
      </c>
      <c r="DY19" s="3">
        <v>14688.411960855474</v>
      </c>
      <c r="DZ19" s="3">
        <v>148180.15595804201</v>
      </c>
      <c r="EA19" s="3">
        <v>1384598.8333688763</v>
      </c>
    </row>
    <row r="20" spans="1:131">
      <c r="A20" s="6" t="s">
        <v>135</v>
      </c>
      <c r="B20" s="1">
        <v>1.95</v>
      </c>
      <c r="C20">
        <v>5</v>
      </c>
      <c r="D20" s="44">
        <v>0.29400000000000004</v>
      </c>
      <c r="E20" s="43">
        <v>6.6184197791707645E-4</v>
      </c>
      <c r="F20" s="3">
        <v>47141.162152016164</v>
      </c>
      <c r="G20" s="3">
        <v>0</v>
      </c>
      <c r="H20" s="3">
        <v>0</v>
      </c>
      <c r="I20" s="3">
        <v>0</v>
      </c>
      <c r="J20" s="3">
        <v>0</v>
      </c>
      <c r="K20" s="3">
        <v>0</v>
      </c>
      <c r="L20" s="3">
        <v>0</v>
      </c>
      <c r="M20" s="3">
        <v>0</v>
      </c>
      <c r="N20" s="3">
        <v>0</v>
      </c>
      <c r="O20" s="3">
        <v>0</v>
      </c>
      <c r="P20" s="3">
        <v>0</v>
      </c>
      <c r="Q20" s="3">
        <v>0</v>
      </c>
      <c r="R20" s="3">
        <v>1359.8412159235431</v>
      </c>
      <c r="S20" s="3">
        <v>0</v>
      </c>
      <c r="T20" s="3">
        <v>0</v>
      </c>
      <c r="U20" s="3">
        <v>9065.6081061569548</v>
      </c>
      <c r="V20" s="3">
        <v>0</v>
      </c>
      <c r="W20" s="3">
        <v>0</v>
      </c>
      <c r="X20" s="3">
        <v>0</v>
      </c>
      <c r="Y20" s="3">
        <v>453.28040530784773</v>
      </c>
      <c r="Z20" s="3">
        <v>1359.8412159235431</v>
      </c>
      <c r="AA20" s="3">
        <v>2266.4020265392387</v>
      </c>
      <c r="AB20" s="3">
        <v>0</v>
      </c>
      <c r="AC20" s="3">
        <v>0</v>
      </c>
      <c r="AD20" s="3">
        <v>0</v>
      </c>
      <c r="AE20" s="3">
        <v>0</v>
      </c>
      <c r="AF20" s="3">
        <v>0</v>
      </c>
      <c r="AG20" s="3">
        <v>0</v>
      </c>
      <c r="AH20" s="3">
        <v>0</v>
      </c>
      <c r="AI20" s="3">
        <v>3172.9628371549343</v>
      </c>
      <c r="AJ20" s="3">
        <v>0</v>
      </c>
      <c r="AK20" s="3">
        <v>453.28040530784773</v>
      </c>
      <c r="AL20" s="3">
        <v>0</v>
      </c>
      <c r="AM20" s="3">
        <v>0</v>
      </c>
      <c r="AN20" s="3">
        <v>0</v>
      </c>
      <c r="AO20" s="3">
        <v>5892.6452690020205</v>
      </c>
      <c r="AP20" s="3">
        <v>453.28040530784773</v>
      </c>
      <c r="AQ20" s="3">
        <v>0</v>
      </c>
      <c r="AR20" s="3">
        <v>0</v>
      </c>
      <c r="AS20" s="3">
        <v>0</v>
      </c>
      <c r="AT20" s="3">
        <v>0</v>
      </c>
      <c r="AU20" s="3">
        <v>0</v>
      </c>
      <c r="AV20" s="3">
        <v>0</v>
      </c>
      <c r="AW20" s="3">
        <v>0</v>
      </c>
      <c r="AX20" s="3">
        <v>0</v>
      </c>
      <c r="AY20" s="3">
        <v>0</v>
      </c>
      <c r="AZ20" s="3">
        <v>0</v>
      </c>
      <c r="BA20" s="3">
        <v>0</v>
      </c>
      <c r="BB20" s="3">
        <v>0</v>
      </c>
      <c r="BC20" s="3">
        <v>0</v>
      </c>
      <c r="BD20" s="3">
        <v>0</v>
      </c>
      <c r="BE20" s="3">
        <v>906.56081061569546</v>
      </c>
      <c r="BF20" s="3">
        <v>0</v>
      </c>
      <c r="BG20" s="3">
        <v>453.28040530784773</v>
      </c>
      <c r="BH20" s="3">
        <v>0</v>
      </c>
      <c r="BI20" s="3">
        <v>453.28040530784773</v>
      </c>
      <c r="BJ20" s="3">
        <v>453.28040530784773</v>
      </c>
      <c r="BK20" s="3">
        <v>0</v>
      </c>
      <c r="BL20" s="3">
        <v>0</v>
      </c>
      <c r="BM20" s="3">
        <v>0</v>
      </c>
      <c r="BN20" s="3">
        <v>0</v>
      </c>
      <c r="BO20" s="3">
        <v>0</v>
      </c>
      <c r="BP20" s="3">
        <v>453.28040530784773</v>
      </c>
      <c r="BQ20" s="3">
        <v>8612.3277008491077</v>
      </c>
      <c r="BR20" s="3">
        <v>0</v>
      </c>
      <c r="BS20" s="3">
        <v>0</v>
      </c>
      <c r="BT20" s="3">
        <v>0</v>
      </c>
      <c r="BU20" s="3">
        <v>0</v>
      </c>
      <c r="BV20" s="3">
        <v>0</v>
      </c>
      <c r="BW20" s="3">
        <v>0</v>
      </c>
      <c r="BX20" s="3">
        <v>0</v>
      </c>
      <c r="BY20" s="3">
        <v>0</v>
      </c>
      <c r="BZ20" s="3">
        <v>0</v>
      </c>
      <c r="CA20" s="3">
        <v>0</v>
      </c>
      <c r="CB20" s="3">
        <v>0</v>
      </c>
      <c r="CC20" s="3">
        <v>0</v>
      </c>
      <c r="CD20" s="3">
        <v>0</v>
      </c>
      <c r="CE20" s="3">
        <v>0</v>
      </c>
      <c r="CF20" s="3">
        <v>453.28040530784773</v>
      </c>
      <c r="CG20" s="3">
        <v>0</v>
      </c>
      <c r="CH20" s="3">
        <v>0</v>
      </c>
      <c r="CI20" s="3">
        <v>0</v>
      </c>
      <c r="CJ20" s="3">
        <v>0</v>
      </c>
      <c r="CK20" s="3">
        <v>906.56081061569546</v>
      </c>
      <c r="CL20" s="3">
        <v>2266.4020265392387</v>
      </c>
      <c r="CM20" s="3">
        <v>906.56081061569546</v>
      </c>
      <c r="CN20" s="3">
        <v>7705.7668902334117</v>
      </c>
      <c r="CO20" s="3">
        <v>3626.2432424627818</v>
      </c>
      <c r="CP20" s="3">
        <v>906.56081061569546</v>
      </c>
      <c r="CQ20" s="3" t="s">
        <v>70</v>
      </c>
      <c r="CR20" s="3">
        <v>1813.1216212313909</v>
      </c>
      <c r="CS20" s="3">
        <v>453.28040530784773</v>
      </c>
      <c r="CT20" s="3">
        <v>453.28040530784773</v>
      </c>
      <c r="CU20" s="3">
        <v>0</v>
      </c>
      <c r="CV20" s="3">
        <v>0</v>
      </c>
      <c r="CW20" s="3">
        <v>787348.06401973148</v>
      </c>
      <c r="CX20" s="3">
        <v>43514.91890955338</v>
      </c>
      <c r="CY20" s="3">
        <v>13598.412159235433</v>
      </c>
      <c r="CZ20" s="3">
        <v>0</v>
      </c>
      <c r="DA20" s="3">
        <v>453.28040530784773</v>
      </c>
      <c r="DB20" s="3">
        <v>4532.8040530784774</v>
      </c>
      <c r="DC20" s="3">
        <v>0</v>
      </c>
      <c r="DD20" s="3">
        <v>453.28040530784773</v>
      </c>
      <c r="DE20" s="3">
        <v>0</v>
      </c>
      <c r="DF20" s="3">
        <v>0</v>
      </c>
      <c r="DG20" s="3">
        <v>0</v>
      </c>
      <c r="DH20" s="3">
        <v>0</v>
      </c>
      <c r="DI20" s="3">
        <v>0</v>
      </c>
      <c r="DJ20" s="3">
        <v>0</v>
      </c>
      <c r="DK20" s="3">
        <v>0</v>
      </c>
      <c r="DL20" s="3">
        <v>0</v>
      </c>
      <c r="DM20" s="3">
        <v>0</v>
      </c>
      <c r="DN20" s="3">
        <v>0</v>
      </c>
      <c r="DO20" s="3">
        <v>0</v>
      </c>
      <c r="DP20" s="3">
        <v>0</v>
      </c>
      <c r="DQ20" s="3">
        <v>0</v>
      </c>
      <c r="DR20" s="3">
        <v>0</v>
      </c>
      <c r="DS20" s="3">
        <v>0</v>
      </c>
      <c r="DT20" s="3">
        <v>72978.145254563482</v>
      </c>
      <c r="DU20" s="3">
        <v>906.56081061569546</v>
      </c>
      <c r="DV20" s="3">
        <v>9065.6081061569548</v>
      </c>
      <c r="DW20" s="3">
        <v>0</v>
      </c>
      <c r="DX20" s="3">
        <v>453.28040530784773</v>
      </c>
      <c r="DY20" s="3">
        <v>16318.094591082519</v>
      </c>
      <c r="DZ20" s="3">
        <v>99721.689167726508</v>
      </c>
      <c r="EA20" s="3">
        <v>850354.04035752255</v>
      </c>
    </row>
    <row r="21" spans="1:131">
      <c r="A21" s="6" t="s">
        <v>136</v>
      </c>
      <c r="B21" s="1">
        <v>1.95</v>
      </c>
      <c r="C21">
        <v>6.2</v>
      </c>
      <c r="D21" s="44">
        <v>1.2152000000000001</v>
      </c>
      <c r="E21" s="43">
        <v>2.7356135087239159E-3</v>
      </c>
      <c r="F21" s="3">
        <v>46790.235386616536</v>
      </c>
      <c r="G21" s="3">
        <v>0</v>
      </c>
      <c r="H21" s="3">
        <v>0</v>
      </c>
      <c r="I21" s="3">
        <v>0</v>
      </c>
      <c r="J21" s="3">
        <v>365.54871395794169</v>
      </c>
      <c r="K21" s="3">
        <v>0</v>
      </c>
      <c r="L21" s="3">
        <v>731.09742791588337</v>
      </c>
      <c r="M21" s="3">
        <v>0</v>
      </c>
      <c r="N21" s="3">
        <v>0</v>
      </c>
      <c r="O21" s="3">
        <v>0</v>
      </c>
      <c r="P21" s="3">
        <v>0</v>
      </c>
      <c r="Q21" s="3">
        <v>0</v>
      </c>
      <c r="R21" s="3">
        <v>731.09742791588337</v>
      </c>
      <c r="S21" s="3">
        <v>0</v>
      </c>
      <c r="T21" s="3">
        <v>0</v>
      </c>
      <c r="U21" s="3">
        <v>5483.2307093691252</v>
      </c>
      <c r="V21" s="3">
        <v>0</v>
      </c>
      <c r="W21" s="3">
        <v>0</v>
      </c>
      <c r="X21" s="3">
        <v>0</v>
      </c>
      <c r="Y21" s="3">
        <v>0</v>
      </c>
      <c r="Z21" s="3">
        <v>731.09742791588337</v>
      </c>
      <c r="AA21" s="3">
        <v>1462.1948558317667</v>
      </c>
      <c r="AB21" s="3">
        <v>0</v>
      </c>
      <c r="AC21" s="3">
        <v>0</v>
      </c>
      <c r="AD21" s="3">
        <v>0</v>
      </c>
      <c r="AE21" s="3">
        <v>0</v>
      </c>
      <c r="AF21" s="3">
        <v>0</v>
      </c>
      <c r="AG21" s="3">
        <v>0</v>
      </c>
      <c r="AH21" s="3">
        <v>0</v>
      </c>
      <c r="AI21" s="3">
        <v>4752.1332814532425</v>
      </c>
      <c r="AJ21" s="3">
        <v>0</v>
      </c>
      <c r="AK21" s="3">
        <v>0</v>
      </c>
      <c r="AL21" s="3">
        <v>0</v>
      </c>
      <c r="AM21" s="3">
        <v>0</v>
      </c>
      <c r="AN21" s="3">
        <v>0</v>
      </c>
      <c r="AO21" s="3">
        <v>3289.9384256214753</v>
      </c>
      <c r="AP21" s="3">
        <v>365.54871395794169</v>
      </c>
      <c r="AQ21" s="3">
        <v>0</v>
      </c>
      <c r="AR21" s="3">
        <v>0</v>
      </c>
      <c r="AS21" s="3">
        <v>0</v>
      </c>
      <c r="AT21" s="3">
        <v>0</v>
      </c>
      <c r="AU21" s="3">
        <v>0</v>
      </c>
      <c r="AV21" s="3">
        <v>0</v>
      </c>
      <c r="AW21" s="3">
        <v>0</v>
      </c>
      <c r="AX21" s="3">
        <v>0</v>
      </c>
      <c r="AY21" s="3">
        <v>0</v>
      </c>
      <c r="AZ21" s="3">
        <v>0</v>
      </c>
      <c r="BA21" s="3">
        <v>0</v>
      </c>
      <c r="BB21" s="3">
        <v>0</v>
      </c>
      <c r="BC21" s="3">
        <v>0</v>
      </c>
      <c r="BD21" s="3">
        <v>0</v>
      </c>
      <c r="BE21" s="3">
        <v>2558.8409977055921</v>
      </c>
      <c r="BF21" s="3">
        <v>0</v>
      </c>
      <c r="BG21" s="3">
        <v>0</v>
      </c>
      <c r="BH21" s="3">
        <v>0</v>
      </c>
      <c r="BI21" s="3">
        <v>0</v>
      </c>
      <c r="BJ21" s="3">
        <v>1096.6461418738252</v>
      </c>
      <c r="BK21" s="3">
        <v>0</v>
      </c>
      <c r="BL21" s="3">
        <v>0</v>
      </c>
      <c r="BM21" s="3">
        <v>0</v>
      </c>
      <c r="BN21" s="3">
        <v>0</v>
      </c>
      <c r="BO21" s="3">
        <v>0</v>
      </c>
      <c r="BP21" s="3">
        <v>0</v>
      </c>
      <c r="BQ21" s="3">
        <v>16815.240842065319</v>
      </c>
      <c r="BR21" s="3">
        <v>0</v>
      </c>
      <c r="BS21" s="3">
        <v>0</v>
      </c>
      <c r="BT21" s="3">
        <v>0</v>
      </c>
      <c r="BU21" s="3">
        <v>0</v>
      </c>
      <c r="BV21" s="3">
        <v>0</v>
      </c>
      <c r="BW21" s="3">
        <v>0</v>
      </c>
      <c r="BX21" s="3">
        <v>0</v>
      </c>
      <c r="BY21" s="3">
        <v>0</v>
      </c>
      <c r="BZ21" s="3">
        <v>0</v>
      </c>
      <c r="CA21" s="3">
        <v>0</v>
      </c>
      <c r="CB21" s="3">
        <v>365.54871395794169</v>
      </c>
      <c r="CC21" s="3">
        <v>0</v>
      </c>
      <c r="CD21" s="3">
        <v>365.54871395794169</v>
      </c>
      <c r="CE21" s="3">
        <v>0</v>
      </c>
      <c r="CF21" s="3">
        <v>0</v>
      </c>
      <c r="CG21" s="3">
        <v>0</v>
      </c>
      <c r="CH21" s="3">
        <v>0</v>
      </c>
      <c r="CI21" s="3">
        <v>0</v>
      </c>
      <c r="CJ21" s="3">
        <v>0</v>
      </c>
      <c r="CK21" s="3">
        <v>1096.6461418738252</v>
      </c>
      <c r="CL21" s="3">
        <v>1462.1948558317667</v>
      </c>
      <c r="CM21" s="3">
        <v>365.54871395794169</v>
      </c>
      <c r="CN21" s="3">
        <v>731.09742791588337</v>
      </c>
      <c r="CO21" s="3">
        <v>7676.522993116776</v>
      </c>
      <c r="CP21" s="3">
        <v>0</v>
      </c>
      <c r="CQ21" s="3" t="s">
        <v>70</v>
      </c>
      <c r="CR21" s="3">
        <v>1827.7435697897085</v>
      </c>
      <c r="CS21" s="3">
        <v>365.54871395794169</v>
      </c>
      <c r="CT21" s="3">
        <v>3289.9384256214753</v>
      </c>
      <c r="CU21" s="3">
        <v>0</v>
      </c>
      <c r="CV21" s="3">
        <v>0</v>
      </c>
      <c r="CW21" s="3">
        <v>1707112.4941835878</v>
      </c>
      <c r="CX21" s="3">
        <v>0</v>
      </c>
      <c r="CY21" s="3">
        <v>2193.2922837476503</v>
      </c>
      <c r="CZ21" s="3">
        <v>365.54871395794169</v>
      </c>
      <c r="DA21" s="3">
        <v>37285.968823710056</v>
      </c>
      <c r="DB21" s="3">
        <v>13525.302416443843</v>
      </c>
      <c r="DC21" s="3">
        <v>0</v>
      </c>
      <c r="DD21" s="3">
        <v>2924.3897116635335</v>
      </c>
      <c r="DE21" s="3">
        <v>0</v>
      </c>
      <c r="DF21" s="3">
        <v>0</v>
      </c>
      <c r="DG21" s="3">
        <v>0</v>
      </c>
      <c r="DH21" s="3">
        <v>0</v>
      </c>
      <c r="DI21" s="3">
        <v>0</v>
      </c>
      <c r="DJ21" s="3">
        <v>0</v>
      </c>
      <c r="DK21" s="3">
        <v>0</v>
      </c>
      <c r="DL21" s="3">
        <v>0</v>
      </c>
      <c r="DM21" s="3">
        <v>0</v>
      </c>
      <c r="DN21" s="3">
        <v>0</v>
      </c>
      <c r="DO21" s="3">
        <v>0</v>
      </c>
      <c r="DP21" s="3">
        <v>0</v>
      </c>
      <c r="DQ21" s="3">
        <v>0</v>
      </c>
      <c r="DR21" s="3">
        <v>0</v>
      </c>
      <c r="DS21" s="3">
        <v>0</v>
      </c>
      <c r="DT21" s="3">
        <v>67260.963368261277</v>
      </c>
      <c r="DU21" s="3">
        <v>1096.6461418738252</v>
      </c>
      <c r="DV21" s="3">
        <v>16815.240842065319</v>
      </c>
      <c r="DW21" s="3">
        <v>0</v>
      </c>
      <c r="DX21" s="3">
        <v>0</v>
      </c>
      <c r="DY21" s="3">
        <v>11332.010132696192</v>
      </c>
      <c r="DZ21" s="3">
        <v>96504.860484896606</v>
      </c>
      <c r="EA21" s="3">
        <v>1766696.9345587322</v>
      </c>
    </row>
    <row r="22" spans="1:131">
      <c r="A22" s="6" t="s">
        <v>115</v>
      </c>
      <c r="B22" s="1">
        <v>4</v>
      </c>
      <c r="D22" s="44">
        <v>0</v>
      </c>
      <c r="E22" s="43">
        <v>0</v>
      </c>
      <c r="F22" s="3" t="s">
        <v>70</v>
      </c>
      <c r="G22" s="3" t="s">
        <v>70</v>
      </c>
      <c r="H22" s="3" t="s">
        <v>70</v>
      </c>
      <c r="I22" s="3" t="s">
        <v>70</v>
      </c>
      <c r="J22" s="3" t="s">
        <v>70</v>
      </c>
      <c r="K22" s="3" t="s">
        <v>70</v>
      </c>
      <c r="L22" s="3" t="s">
        <v>70</v>
      </c>
      <c r="M22" s="3" t="s">
        <v>70</v>
      </c>
      <c r="N22" s="3" t="s">
        <v>70</v>
      </c>
      <c r="O22" s="3" t="s">
        <v>70</v>
      </c>
      <c r="P22" s="3" t="s">
        <v>70</v>
      </c>
      <c r="Q22" s="3" t="s">
        <v>70</v>
      </c>
      <c r="R22" s="3" t="s">
        <v>70</v>
      </c>
      <c r="S22" s="3" t="s">
        <v>70</v>
      </c>
      <c r="T22" s="3" t="s">
        <v>70</v>
      </c>
      <c r="U22" s="3" t="s">
        <v>70</v>
      </c>
      <c r="V22" s="3" t="s">
        <v>70</v>
      </c>
      <c r="W22" s="3" t="s">
        <v>70</v>
      </c>
      <c r="X22" s="3" t="s">
        <v>70</v>
      </c>
      <c r="Y22" s="3" t="s">
        <v>70</v>
      </c>
      <c r="Z22" s="3" t="s">
        <v>70</v>
      </c>
      <c r="AA22" s="3" t="s">
        <v>70</v>
      </c>
      <c r="AB22" s="3" t="s">
        <v>70</v>
      </c>
      <c r="AC22" s="3" t="s">
        <v>70</v>
      </c>
      <c r="AD22" s="3" t="s">
        <v>70</v>
      </c>
      <c r="AE22" s="3" t="s">
        <v>70</v>
      </c>
      <c r="AF22" s="3" t="s">
        <v>70</v>
      </c>
      <c r="AG22" s="3" t="s">
        <v>70</v>
      </c>
      <c r="AH22" s="3" t="s">
        <v>70</v>
      </c>
      <c r="AI22" s="3" t="s">
        <v>70</v>
      </c>
      <c r="AJ22" s="3" t="s">
        <v>70</v>
      </c>
      <c r="AK22" s="3" t="s">
        <v>70</v>
      </c>
      <c r="AL22" s="3" t="s">
        <v>70</v>
      </c>
      <c r="AM22" s="3" t="s">
        <v>70</v>
      </c>
      <c r="AN22" s="3" t="s">
        <v>70</v>
      </c>
      <c r="AO22" s="3" t="s">
        <v>70</v>
      </c>
      <c r="AP22" s="3" t="s">
        <v>70</v>
      </c>
      <c r="AQ22" s="3" t="s">
        <v>70</v>
      </c>
      <c r="AR22" s="3" t="s">
        <v>70</v>
      </c>
      <c r="AS22" s="3" t="s">
        <v>70</v>
      </c>
      <c r="AT22" s="3" t="s">
        <v>70</v>
      </c>
      <c r="AU22" s="3" t="s">
        <v>70</v>
      </c>
      <c r="AV22" s="3" t="s">
        <v>70</v>
      </c>
      <c r="AW22" s="3" t="s">
        <v>70</v>
      </c>
      <c r="AX22" s="3" t="s">
        <v>70</v>
      </c>
      <c r="AY22" s="3" t="s">
        <v>70</v>
      </c>
      <c r="AZ22" s="3" t="s">
        <v>70</v>
      </c>
      <c r="BA22" s="3" t="s">
        <v>70</v>
      </c>
      <c r="BB22" s="3" t="s">
        <v>70</v>
      </c>
      <c r="BC22" s="3" t="s">
        <v>70</v>
      </c>
      <c r="BD22" s="3" t="s">
        <v>70</v>
      </c>
      <c r="BE22" s="3" t="s">
        <v>70</v>
      </c>
      <c r="BF22" s="3" t="s">
        <v>70</v>
      </c>
      <c r="BG22" s="3" t="s">
        <v>70</v>
      </c>
      <c r="BH22" s="3" t="s">
        <v>70</v>
      </c>
      <c r="BI22" s="3" t="s">
        <v>70</v>
      </c>
      <c r="BJ22" s="3" t="s">
        <v>70</v>
      </c>
      <c r="BK22" s="3" t="s">
        <v>70</v>
      </c>
      <c r="BL22" s="3" t="s">
        <v>70</v>
      </c>
      <c r="BM22" s="3" t="s">
        <v>70</v>
      </c>
      <c r="BN22" s="3" t="s">
        <v>70</v>
      </c>
      <c r="BO22" s="3" t="s">
        <v>70</v>
      </c>
      <c r="BP22" s="3" t="s">
        <v>70</v>
      </c>
      <c r="BQ22" s="3" t="s">
        <v>70</v>
      </c>
      <c r="BR22" s="3" t="s">
        <v>70</v>
      </c>
      <c r="BS22" s="3" t="s">
        <v>70</v>
      </c>
      <c r="BT22" s="3" t="s">
        <v>70</v>
      </c>
      <c r="BU22" s="3" t="s">
        <v>70</v>
      </c>
      <c r="BV22" s="3" t="s">
        <v>70</v>
      </c>
      <c r="BW22" s="3" t="s">
        <v>70</v>
      </c>
      <c r="BX22" s="3" t="s">
        <v>70</v>
      </c>
      <c r="BY22" s="3" t="s">
        <v>70</v>
      </c>
      <c r="BZ22" s="3" t="s">
        <v>70</v>
      </c>
      <c r="CA22" s="3" t="s">
        <v>70</v>
      </c>
      <c r="CB22" s="3" t="s">
        <v>70</v>
      </c>
      <c r="CC22" s="3" t="s">
        <v>70</v>
      </c>
      <c r="CD22" s="3" t="s">
        <v>70</v>
      </c>
      <c r="CE22" s="3" t="s">
        <v>70</v>
      </c>
      <c r="CF22" s="3" t="s">
        <v>70</v>
      </c>
      <c r="CG22" s="3" t="s">
        <v>70</v>
      </c>
      <c r="CH22" s="3" t="s">
        <v>70</v>
      </c>
      <c r="CI22" s="3" t="s">
        <v>70</v>
      </c>
      <c r="CJ22" s="3" t="s">
        <v>70</v>
      </c>
      <c r="CK22" s="3" t="s">
        <v>70</v>
      </c>
      <c r="CL22" s="3" t="s">
        <v>70</v>
      </c>
      <c r="CM22" s="3" t="s">
        <v>70</v>
      </c>
      <c r="CN22" s="3" t="s">
        <v>70</v>
      </c>
      <c r="CO22" s="3" t="s">
        <v>70</v>
      </c>
      <c r="CP22" s="3" t="s">
        <v>70</v>
      </c>
      <c r="CQ22" s="3" t="s">
        <v>70</v>
      </c>
      <c r="CR22" s="3" t="s">
        <v>70</v>
      </c>
      <c r="CS22" s="3" t="s">
        <v>70</v>
      </c>
      <c r="CT22" s="3" t="s">
        <v>70</v>
      </c>
      <c r="CU22" s="3" t="s">
        <v>70</v>
      </c>
      <c r="CV22" s="3" t="s">
        <v>70</v>
      </c>
      <c r="CW22" s="3" t="s">
        <v>70</v>
      </c>
      <c r="CX22" s="3" t="s">
        <v>70</v>
      </c>
      <c r="CY22" s="3" t="s">
        <v>70</v>
      </c>
      <c r="CZ22" s="3" t="s">
        <v>70</v>
      </c>
      <c r="DA22" s="3" t="s">
        <v>70</v>
      </c>
      <c r="DB22" s="3" t="s">
        <v>70</v>
      </c>
      <c r="DC22" s="3" t="s">
        <v>70</v>
      </c>
      <c r="DD22" s="3" t="s">
        <v>70</v>
      </c>
      <c r="DE22" s="3" t="s">
        <v>70</v>
      </c>
      <c r="DF22" s="3" t="s">
        <v>70</v>
      </c>
      <c r="DG22" s="3" t="s">
        <v>70</v>
      </c>
      <c r="DH22" s="3" t="s">
        <v>70</v>
      </c>
      <c r="DI22" s="3" t="s">
        <v>70</v>
      </c>
      <c r="DJ22" s="3" t="s">
        <v>70</v>
      </c>
      <c r="DK22" s="3" t="s">
        <v>70</v>
      </c>
      <c r="DL22" s="3" t="s">
        <v>70</v>
      </c>
      <c r="DM22" s="3" t="s">
        <v>70</v>
      </c>
      <c r="DN22" s="3" t="s">
        <v>70</v>
      </c>
      <c r="DO22" s="3" t="s">
        <v>70</v>
      </c>
      <c r="DP22" s="3" t="s">
        <v>70</v>
      </c>
      <c r="DQ22" s="3" t="s">
        <v>70</v>
      </c>
      <c r="DR22" s="3" t="s">
        <v>70</v>
      </c>
      <c r="DS22" s="3" t="s">
        <v>70</v>
      </c>
      <c r="DT22" s="3" t="s">
        <v>70</v>
      </c>
      <c r="DU22" s="3" t="s">
        <v>70</v>
      </c>
      <c r="DV22" s="3" t="s">
        <v>70</v>
      </c>
      <c r="DW22" s="3" t="s">
        <v>70</v>
      </c>
      <c r="DX22" s="3" t="s">
        <v>70</v>
      </c>
      <c r="DY22" s="3" t="s">
        <v>70</v>
      </c>
      <c r="DZ22" s="3" t="s">
        <v>70</v>
      </c>
      <c r="EA22" s="3" t="s">
        <v>70</v>
      </c>
    </row>
    <row r="23" spans="1:131">
      <c r="A23" s="6" t="s">
        <v>116</v>
      </c>
      <c r="B23" s="1">
        <v>1.1399999999999999</v>
      </c>
      <c r="C23">
        <v>13.5</v>
      </c>
      <c r="D23" s="44">
        <v>2.6459999999999999</v>
      </c>
      <c r="E23" s="43">
        <v>3.4823070222713866E-3</v>
      </c>
      <c r="F23" s="3">
        <v>18665.786670815367</v>
      </c>
      <c r="G23" s="3">
        <v>0</v>
      </c>
      <c r="H23" s="3">
        <v>0</v>
      </c>
      <c r="I23" s="3">
        <v>0</v>
      </c>
      <c r="J23" s="3">
        <v>0</v>
      </c>
      <c r="K23" s="3">
        <v>0</v>
      </c>
      <c r="L23" s="3">
        <v>574.33189756354977</v>
      </c>
      <c r="M23" s="3">
        <v>0</v>
      </c>
      <c r="N23" s="3">
        <v>0</v>
      </c>
      <c r="O23" s="3">
        <v>0</v>
      </c>
      <c r="P23" s="3">
        <v>574.33189756354977</v>
      </c>
      <c r="Q23" s="3">
        <v>0</v>
      </c>
      <c r="R23" s="3">
        <v>1435.8297439088744</v>
      </c>
      <c r="S23" s="3">
        <v>0</v>
      </c>
      <c r="T23" s="3">
        <v>0</v>
      </c>
      <c r="U23" s="3">
        <v>0</v>
      </c>
      <c r="V23" s="3">
        <v>0</v>
      </c>
      <c r="W23" s="3">
        <v>0</v>
      </c>
      <c r="X23" s="3">
        <v>0</v>
      </c>
      <c r="Y23" s="3">
        <v>0</v>
      </c>
      <c r="Z23" s="3">
        <v>0</v>
      </c>
      <c r="AA23" s="3">
        <v>861.49784634532466</v>
      </c>
      <c r="AB23" s="3">
        <v>574.33189756354977</v>
      </c>
      <c r="AC23" s="3">
        <v>0</v>
      </c>
      <c r="AD23" s="3">
        <v>0</v>
      </c>
      <c r="AE23" s="3">
        <v>0</v>
      </c>
      <c r="AF23" s="3">
        <v>0</v>
      </c>
      <c r="AG23" s="3">
        <v>0</v>
      </c>
      <c r="AH23" s="3">
        <v>0</v>
      </c>
      <c r="AI23" s="3">
        <v>3158.8254365995235</v>
      </c>
      <c r="AJ23" s="3">
        <v>0</v>
      </c>
      <c r="AK23" s="3">
        <v>0</v>
      </c>
      <c r="AL23" s="3">
        <v>0</v>
      </c>
      <c r="AM23" s="3">
        <v>0</v>
      </c>
      <c r="AN23" s="3">
        <v>0</v>
      </c>
      <c r="AO23" s="3">
        <v>4881.8211292901733</v>
      </c>
      <c r="AP23" s="3">
        <v>1435.8297439088744</v>
      </c>
      <c r="AQ23" s="3">
        <v>0</v>
      </c>
      <c r="AR23" s="3">
        <v>0</v>
      </c>
      <c r="AS23" s="3">
        <v>0</v>
      </c>
      <c r="AT23" s="3">
        <v>0</v>
      </c>
      <c r="AU23" s="3">
        <v>0</v>
      </c>
      <c r="AV23" s="3">
        <v>0</v>
      </c>
      <c r="AW23" s="3">
        <v>287.16594878177489</v>
      </c>
      <c r="AX23" s="3">
        <v>0</v>
      </c>
      <c r="AY23" s="3">
        <v>0</v>
      </c>
      <c r="AZ23" s="3">
        <v>0</v>
      </c>
      <c r="BA23" s="3">
        <v>574.33189756354977</v>
      </c>
      <c r="BB23" s="3">
        <v>0</v>
      </c>
      <c r="BC23" s="3">
        <v>0</v>
      </c>
      <c r="BD23" s="3">
        <v>0</v>
      </c>
      <c r="BE23" s="3">
        <v>574.33189756354977</v>
      </c>
      <c r="BF23" s="3">
        <v>0</v>
      </c>
      <c r="BG23" s="3">
        <v>574.33189756354977</v>
      </c>
      <c r="BH23" s="3">
        <v>2010.1616414724242</v>
      </c>
      <c r="BI23" s="3">
        <v>574.33189756354977</v>
      </c>
      <c r="BJ23" s="3">
        <v>0</v>
      </c>
      <c r="BK23" s="3">
        <v>861.49784634532466</v>
      </c>
      <c r="BL23" s="3">
        <v>0</v>
      </c>
      <c r="BM23" s="3">
        <v>287.16594878177489</v>
      </c>
      <c r="BN23" s="3">
        <v>574.33189756354977</v>
      </c>
      <c r="BO23" s="3">
        <v>287.16594878177489</v>
      </c>
      <c r="BP23" s="3">
        <v>0</v>
      </c>
      <c r="BQ23" s="3">
        <v>3158.8254365995235</v>
      </c>
      <c r="BR23" s="3">
        <v>0</v>
      </c>
      <c r="BS23" s="3">
        <v>0</v>
      </c>
      <c r="BT23" s="3">
        <v>0</v>
      </c>
      <c r="BU23" s="3">
        <v>0</v>
      </c>
      <c r="BV23" s="3">
        <v>0</v>
      </c>
      <c r="BW23" s="3">
        <v>0</v>
      </c>
      <c r="BX23" s="3">
        <v>0</v>
      </c>
      <c r="BY23" s="3">
        <v>0</v>
      </c>
      <c r="BZ23" s="3">
        <v>0</v>
      </c>
      <c r="CA23" s="3">
        <v>0</v>
      </c>
      <c r="CB23" s="3">
        <v>0</v>
      </c>
      <c r="CC23" s="3">
        <v>0</v>
      </c>
      <c r="CD23" s="3">
        <v>0</v>
      </c>
      <c r="CE23" s="3">
        <v>0</v>
      </c>
      <c r="CF23" s="3">
        <v>0</v>
      </c>
      <c r="CG23" s="3">
        <v>0</v>
      </c>
      <c r="CH23" s="3">
        <v>287.16594878177489</v>
      </c>
      <c r="CI23" s="3">
        <v>0</v>
      </c>
      <c r="CJ23" s="3">
        <v>861.49784634532466</v>
      </c>
      <c r="CK23" s="3">
        <v>861.49784634532466</v>
      </c>
      <c r="CL23" s="3">
        <v>1722.9956926906493</v>
      </c>
      <c r="CM23" s="3">
        <v>287.16594878177489</v>
      </c>
      <c r="CN23" s="3">
        <v>1148.6637951270995</v>
      </c>
      <c r="CO23" s="3">
        <v>861.49784634532466</v>
      </c>
      <c r="CP23" s="3">
        <v>861.49784634532466</v>
      </c>
      <c r="CQ23" s="3" t="s">
        <v>70</v>
      </c>
      <c r="CR23" s="3">
        <v>5168.9870780719475</v>
      </c>
      <c r="CS23" s="3">
        <v>287.16594878177489</v>
      </c>
      <c r="CT23" s="3">
        <v>0</v>
      </c>
      <c r="CU23" s="3">
        <v>0</v>
      </c>
      <c r="CV23" s="3">
        <v>0</v>
      </c>
      <c r="CW23" s="3">
        <v>987276.53191174206</v>
      </c>
      <c r="CX23" s="3">
        <v>0</v>
      </c>
      <c r="CY23" s="3">
        <v>10337.974156143895</v>
      </c>
      <c r="CZ23" s="3">
        <v>7179.1487195443724</v>
      </c>
      <c r="DA23" s="3">
        <v>0</v>
      </c>
      <c r="DB23" s="3">
        <v>0</v>
      </c>
      <c r="DC23" s="3">
        <v>0</v>
      </c>
      <c r="DD23" s="3">
        <v>0</v>
      </c>
      <c r="DE23" s="3">
        <v>0</v>
      </c>
      <c r="DF23" s="3">
        <v>2297.3275902541991</v>
      </c>
      <c r="DG23" s="3">
        <v>287.16594878177489</v>
      </c>
      <c r="DH23" s="3">
        <v>3733.1573341630733</v>
      </c>
      <c r="DI23" s="3">
        <v>0</v>
      </c>
      <c r="DJ23" s="3">
        <v>0</v>
      </c>
      <c r="DK23" s="3">
        <v>0</v>
      </c>
      <c r="DL23" s="3">
        <v>0</v>
      </c>
      <c r="DM23" s="3">
        <v>0</v>
      </c>
      <c r="DN23" s="3">
        <v>0</v>
      </c>
      <c r="DO23" s="3">
        <v>0</v>
      </c>
      <c r="DP23" s="3">
        <v>0</v>
      </c>
      <c r="DQ23" s="3">
        <v>0</v>
      </c>
      <c r="DR23" s="3">
        <v>0</v>
      </c>
      <c r="DS23" s="3">
        <v>0</v>
      </c>
      <c r="DT23" s="3">
        <v>36182.909546503637</v>
      </c>
      <c r="DU23" s="3">
        <v>2584.4935390359738</v>
      </c>
      <c r="DV23" s="3">
        <v>3158.8254365995235</v>
      </c>
      <c r="DW23" s="3">
        <v>0</v>
      </c>
      <c r="DX23" s="3">
        <v>287.16594878177489</v>
      </c>
      <c r="DY23" s="3">
        <v>6604.8168219808222</v>
      </c>
      <c r="DZ23" s="3">
        <v>48818.211292901731</v>
      </c>
      <c r="EA23" s="3">
        <v>1011111.3056606294</v>
      </c>
    </row>
    <row r="24" spans="1:131">
      <c r="A24" s="6" t="s">
        <v>29</v>
      </c>
      <c r="B24" s="1">
        <v>4</v>
      </c>
      <c r="C24">
        <v>10.3</v>
      </c>
      <c r="D24" s="44">
        <v>5.0470000000000006</v>
      </c>
      <c r="E24" s="43">
        <v>2.3305888453148335E-2</v>
      </c>
      <c r="F24" s="3">
        <v>471.98372300258893</v>
      </c>
      <c r="G24" s="3">
        <v>0</v>
      </c>
      <c r="H24" s="3">
        <v>0</v>
      </c>
      <c r="I24" s="3">
        <v>0</v>
      </c>
      <c r="J24" s="3">
        <v>0</v>
      </c>
      <c r="K24" s="3">
        <v>0</v>
      </c>
      <c r="L24" s="3">
        <v>0</v>
      </c>
      <c r="M24" s="3">
        <v>0</v>
      </c>
      <c r="N24" s="3">
        <v>0</v>
      </c>
      <c r="O24" s="3">
        <v>0</v>
      </c>
      <c r="P24" s="3">
        <v>300.35327827437476</v>
      </c>
      <c r="Q24" s="3">
        <v>0</v>
      </c>
      <c r="R24" s="3">
        <v>0</v>
      </c>
      <c r="S24" s="3">
        <v>0</v>
      </c>
      <c r="T24" s="3">
        <v>0</v>
      </c>
      <c r="U24" s="3">
        <v>257.44566709232123</v>
      </c>
      <c r="V24" s="3">
        <v>514.89133418464246</v>
      </c>
      <c r="W24" s="3">
        <v>0</v>
      </c>
      <c r="X24" s="3">
        <v>42.907611182053543</v>
      </c>
      <c r="Y24" s="3">
        <v>128.72283354616062</v>
      </c>
      <c r="Z24" s="3">
        <v>0</v>
      </c>
      <c r="AA24" s="3">
        <v>0</v>
      </c>
      <c r="AB24" s="3">
        <v>0</v>
      </c>
      <c r="AC24" s="3">
        <v>0</v>
      </c>
      <c r="AD24" s="3">
        <v>0</v>
      </c>
      <c r="AE24" s="3">
        <v>0</v>
      </c>
      <c r="AF24" s="3">
        <v>0</v>
      </c>
      <c r="AG24" s="3">
        <v>0</v>
      </c>
      <c r="AH24" s="3">
        <v>0</v>
      </c>
      <c r="AI24" s="3">
        <v>128.72283354616062</v>
      </c>
      <c r="AJ24" s="3">
        <v>0</v>
      </c>
      <c r="AK24" s="3">
        <v>557.79894536669599</v>
      </c>
      <c r="AL24" s="3">
        <v>0</v>
      </c>
      <c r="AM24" s="3">
        <v>0</v>
      </c>
      <c r="AN24" s="3">
        <v>0</v>
      </c>
      <c r="AO24" s="3">
        <v>1330.1359466436597</v>
      </c>
      <c r="AP24" s="3">
        <v>0</v>
      </c>
      <c r="AQ24" s="3">
        <v>0</v>
      </c>
      <c r="AR24" s="3">
        <v>0</v>
      </c>
      <c r="AS24" s="3">
        <v>0</v>
      </c>
      <c r="AT24" s="3">
        <v>0</v>
      </c>
      <c r="AU24" s="3">
        <v>0</v>
      </c>
      <c r="AV24" s="3">
        <v>0</v>
      </c>
      <c r="AW24" s="3">
        <v>42.907611182053543</v>
      </c>
      <c r="AX24" s="3">
        <v>0</v>
      </c>
      <c r="AY24" s="3">
        <v>42.907611182053543</v>
      </c>
      <c r="AZ24" s="3">
        <v>0</v>
      </c>
      <c r="BA24" s="3">
        <v>0</v>
      </c>
      <c r="BB24" s="3">
        <v>0</v>
      </c>
      <c r="BC24" s="3">
        <v>0</v>
      </c>
      <c r="BD24" s="3">
        <v>0</v>
      </c>
      <c r="BE24" s="3">
        <v>0</v>
      </c>
      <c r="BF24" s="3">
        <v>0</v>
      </c>
      <c r="BG24" s="3">
        <v>0</v>
      </c>
      <c r="BH24" s="3">
        <v>0</v>
      </c>
      <c r="BI24" s="3">
        <v>0</v>
      </c>
      <c r="BJ24" s="3">
        <v>42.907611182053543</v>
      </c>
      <c r="BK24" s="3">
        <v>0</v>
      </c>
      <c r="BL24" s="3">
        <v>0</v>
      </c>
      <c r="BM24" s="3">
        <v>0</v>
      </c>
      <c r="BN24" s="3">
        <v>0</v>
      </c>
      <c r="BO24" s="3">
        <v>0</v>
      </c>
      <c r="BP24" s="3">
        <v>0</v>
      </c>
      <c r="BQ24" s="3">
        <v>0</v>
      </c>
      <c r="BR24" s="3">
        <v>0</v>
      </c>
      <c r="BS24" s="3">
        <v>0</v>
      </c>
      <c r="BT24" s="3">
        <v>0</v>
      </c>
      <c r="BU24" s="3">
        <v>0</v>
      </c>
      <c r="BV24" s="3">
        <v>0</v>
      </c>
      <c r="BW24" s="3">
        <v>0</v>
      </c>
      <c r="BX24" s="3">
        <v>0</v>
      </c>
      <c r="BY24" s="3">
        <v>0</v>
      </c>
      <c r="BZ24" s="3">
        <v>42.907611182053543</v>
      </c>
      <c r="CA24" s="3">
        <v>0</v>
      </c>
      <c r="CB24" s="3">
        <v>0</v>
      </c>
      <c r="CC24" s="3">
        <v>0</v>
      </c>
      <c r="CD24" s="3">
        <v>0</v>
      </c>
      <c r="CE24" s="3">
        <v>0</v>
      </c>
      <c r="CF24" s="3">
        <v>0</v>
      </c>
      <c r="CG24" s="3">
        <v>0</v>
      </c>
      <c r="CH24" s="3">
        <v>0</v>
      </c>
      <c r="CI24" s="3">
        <v>0</v>
      </c>
      <c r="CJ24" s="3">
        <v>0</v>
      </c>
      <c r="CK24" s="3">
        <v>0</v>
      </c>
      <c r="CL24" s="3">
        <v>343.26088945642834</v>
      </c>
      <c r="CM24" s="3">
        <v>0</v>
      </c>
      <c r="CN24" s="3">
        <v>0</v>
      </c>
      <c r="CO24" s="3">
        <v>257.44566709232123</v>
      </c>
      <c r="CP24" s="3">
        <v>85.815222364107086</v>
      </c>
      <c r="CQ24" s="3" t="s">
        <v>70</v>
      </c>
      <c r="CR24" s="3">
        <v>600.70655654874952</v>
      </c>
      <c r="CS24" s="3">
        <v>429.0761118205354</v>
      </c>
      <c r="CT24" s="3">
        <v>471.98372300258893</v>
      </c>
      <c r="CU24" s="3" t="s">
        <v>70</v>
      </c>
      <c r="CV24" s="3">
        <v>0</v>
      </c>
      <c r="CW24" s="3">
        <v>53806.14442229514</v>
      </c>
      <c r="CX24" s="3">
        <v>13558.805133528918</v>
      </c>
      <c r="CY24" s="3">
        <v>1544.6740025539275</v>
      </c>
      <c r="CZ24" s="3">
        <v>643.61416773080316</v>
      </c>
      <c r="DA24" s="3">
        <v>0</v>
      </c>
      <c r="DB24" s="3">
        <v>20209.484866747218</v>
      </c>
      <c r="DC24" s="3">
        <v>0</v>
      </c>
      <c r="DD24" s="3">
        <v>128.72283354616062</v>
      </c>
      <c r="DE24" s="3">
        <v>0</v>
      </c>
      <c r="DF24" s="3">
        <v>128.72283354616062</v>
      </c>
      <c r="DG24" s="3">
        <v>0</v>
      </c>
      <c r="DH24" s="3">
        <v>0</v>
      </c>
      <c r="DI24" s="3">
        <v>0</v>
      </c>
      <c r="DJ24" s="3">
        <v>0</v>
      </c>
      <c r="DK24" s="3">
        <v>0</v>
      </c>
      <c r="DL24" s="3">
        <v>0</v>
      </c>
      <c r="DM24" s="3">
        <v>0</v>
      </c>
      <c r="DN24" s="3">
        <v>0</v>
      </c>
      <c r="DO24" s="3">
        <v>0</v>
      </c>
      <c r="DP24" s="3">
        <v>0</v>
      </c>
      <c r="DQ24" s="3">
        <v>0</v>
      </c>
      <c r="DR24" s="3">
        <v>0</v>
      </c>
      <c r="DS24" s="3">
        <v>0</v>
      </c>
      <c r="DT24" s="3">
        <v>3818.7773952027651</v>
      </c>
      <c r="DU24" s="3">
        <v>42.907611182053543</v>
      </c>
      <c r="DV24" s="3">
        <v>42.907611182053543</v>
      </c>
      <c r="DW24" s="3">
        <v>0</v>
      </c>
      <c r="DX24" s="3">
        <v>0</v>
      </c>
      <c r="DY24" s="3">
        <v>686.52177891285669</v>
      </c>
      <c r="DZ24" s="3">
        <v>4591.1143964797293</v>
      </c>
      <c r="EA24" s="3">
        <v>90492.15198295092</v>
      </c>
    </row>
    <row r="25" spans="1:131">
      <c r="A25" s="6" t="s">
        <v>30</v>
      </c>
      <c r="B25" s="1">
        <v>2.4</v>
      </c>
      <c r="C25">
        <v>6.2</v>
      </c>
      <c r="D25" s="44">
        <v>0.60760000000000003</v>
      </c>
      <c r="E25" s="43">
        <v>1.6834544669070252E-3</v>
      </c>
      <c r="F25" s="3">
        <v>7128.1999221798633</v>
      </c>
      <c r="G25" s="3">
        <v>0</v>
      </c>
      <c r="H25" s="3">
        <v>594.0166601816552</v>
      </c>
      <c r="I25" s="3">
        <v>0</v>
      </c>
      <c r="J25" s="3">
        <v>0</v>
      </c>
      <c r="K25" s="3">
        <v>0</v>
      </c>
      <c r="L25" s="3">
        <v>0</v>
      </c>
      <c r="M25" s="3">
        <v>0</v>
      </c>
      <c r="N25" s="3">
        <v>0</v>
      </c>
      <c r="O25" s="3">
        <v>0</v>
      </c>
      <c r="P25" s="3">
        <v>891.02499027248291</v>
      </c>
      <c r="Q25" s="3">
        <v>0</v>
      </c>
      <c r="R25" s="3">
        <v>891.02499027248291</v>
      </c>
      <c r="S25" s="3">
        <v>0</v>
      </c>
      <c r="T25" s="3">
        <v>594.0166601816552</v>
      </c>
      <c r="U25" s="3">
        <v>1782.0499805449658</v>
      </c>
      <c r="V25" s="3">
        <v>891.02499027248291</v>
      </c>
      <c r="W25" s="3">
        <v>0</v>
      </c>
      <c r="X25" s="3">
        <v>1188.0333203633104</v>
      </c>
      <c r="Y25" s="3">
        <v>0</v>
      </c>
      <c r="Z25" s="3">
        <v>297.0083300908276</v>
      </c>
      <c r="AA25" s="3">
        <v>297.0083300908276</v>
      </c>
      <c r="AB25" s="3">
        <v>0</v>
      </c>
      <c r="AC25" s="3">
        <v>0</v>
      </c>
      <c r="AD25" s="3">
        <v>0</v>
      </c>
      <c r="AE25" s="3">
        <v>0</v>
      </c>
      <c r="AF25" s="3">
        <v>0</v>
      </c>
      <c r="AG25" s="3">
        <v>0</v>
      </c>
      <c r="AH25" s="3">
        <v>0</v>
      </c>
      <c r="AI25" s="3">
        <v>0</v>
      </c>
      <c r="AJ25" s="3">
        <v>0</v>
      </c>
      <c r="AK25" s="3">
        <v>5940.1666018165524</v>
      </c>
      <c r="AL25" s="3">
        <v>0</v>
      </c>
      <c r="AM25" s="3">
        <v>0</v>
      </c>
      <c r="AN25" s="3">
        <v>0</v>
      </c>
      <c r="AO25" s="3">
        <v>1188.0333203633104</v>
      </c>
      <c r="AP25" s="3">
        <v>0</v>
      </c>
      <c r="AQ25" s="3">
        <v>0</v>
      </c>
      <c r="AR25" s="3">
        <v>1188.0333203633104</v>
      </c>
      <c r="AS25" s="3">
        <v>0</v>
      </c>
      <c r="AT25" s="3">
        <v>0</v>
      </c>
      <c r="AU25" s="3">
        <v>0</v>
      </c>
      <c r="AV25" s="3">
        <v>0</v>
      </c>
      <c r="AW25" s="3">
        <v>297.0083300908276</v>
      </c>
      <c r="AX25" s="3">
        <v>0</v>
      </c>
      <c r="AY25" s="3">
        <v>1485.0416504541381</v>
      </c>
      <c r="AZ25" s="3">
        <v>0</v>
      </c>
      <c r="BA25" s="3">
        <v>0</v>
      </c>
      <c r="BB25" s="3">
        <v>0</v>
      </c>
      <c r="BC25" s="3">
        <v>0</v>
      </c>
      <c r="BD25" s="3">
        <v>0</v>
      </c>
      <c r="BE25" s="3">
        <v>0</v>
      </c>
      <c r="BF25" s="3">
        <v>0</v>
      </c>
      <c r="BG25" s="3">
        <v>0</v>
      </c>
      <c r="BH25" s="3">
        <v>594.0166601816552</v>
      </c>
      <c r="BI25" s="3">
        <v>297.0083300908276</v>
      </c>
      <c r="BJ25" s="3">
        <v>297.0083300908276</v>
      </c>
      <c r="BK25" s="3">
        <v>0</v>
      </c>
      <c r="BL25" s="3">
        <v>0</v>
      </c>
      <c r="BM25" s="3">
        <v>0</v>
      </c>
      <c r="BN25" s="3">
        <v>0</v>
      </c>
      <c r="BO25" s="3">
        <v>0</v>
      </c>
      <c r="BP25" s="3">
        <v>0</v>
      </c>
      <c r="BQ25" s="3">
        <v>0</v>
      </c>
      <c r="BR25" s="3">
        <v>0</v>
      </c>
      <c r="BS25" s="3">
        <v>0</v>
      </c>
      <c r="BT25" s="3">
        <v>0</v>
      </c>
      <c r="BU25" s="3">
        <v>0</v>
      </c>
      <c r="BV25" s="3">
        <v>0</v>
      </c>
      <c r="BW25" s="3">
        <v>0</v>
      </c>
      <c r="BX25" s="3">
        <v>0</v>
      </c>
      <c r="BY25" s="3">
        <v>0</v>
      </c>
      <c r="BZ25" s="3">
        <v>0</v>
      </c>
      <c r="CA25" s="3">
        <v>297.0083300908276</v>
      </c>
      <c r="CB25" s="3">
        <v>0</v>
      </c>
      <c r="CC25" s="3">
        <v>0</v>
      </c>
      <c r="CD25" s="3">
        <v>0</v>
      </c>
      <c r="CE25" s="3">
        <v>0</v>
      </c>
      <c r="CF25" s="3">
        <v>0</v>
      </c>
      <c r="CG25" s="3">
        <v>0</v>
      </c>
      <c r="CH25" s="3">
        <v>0</v>
      </c>
      <c r="CI25" s="3">
        <v>0</v>
      </c>
      <c r="CJ25" s="3">
        <v>1782.0499805449658</v>
      </c>
      <c r="CK25" s="3">
        <v>594.0166601816552</v>
      </c>
      <c r="CL25" s="3">
        <v>2079.0583106357935</v>
      </c>
      <c r="CM25" s="3">
        <v>0</v>
      </c>
      <c r="CN25" s="3">
        <v>2079.0583106357935</v>
      </c>
      <c r="CO25" s="3">
        <v>297.0083300908276</v>
      </c>
      <c r="CP25" s="3">
        <v>594.0166601816552</v>
      </c>
      <c r="CQ25" s="3" t="s">
        <v>70</v>
      </c>
      <c r="CR25" s="3">
        <v>2376.0666407266208</v>
      </c>
      <c r="CS25" s="3">
        <v>1485.0416504541381</v>
      </c>
      <c r="CT25" s="3">
        <v>297.0083300908276</v>
      </c>
      <c r="CU25" s="3">
        <v>14256.399844359727</v>
      </c>
      <c r="CV25" s="3">
        <v>0</v>
      </c>
      <c r="CW25" s="3">
        <v>159790.48158886525</v>
      </c>
      <c r="CX25" s="3">
        <v>7722.2165823615187</v>
      </c>
      <c r="CY25" s="3">
        <v>2079.0583106357935</v>
      </c>
      <c r="CZ25" s="3">
        <v>7128.1999221798633</v>
      </c>
      <c r="DA25" s="3">
        <v>0</v>
      </c>
      <c r="DB25" s="3">
        <v>23760.66640726621</v>
      </c>
      <c r="DC25" s="3">
        <v>0</v>
      </c>
      <c r="DD25" s="3">
        <v>1188.0333203633104</v>
      </c>
      <c r="DE25" s="3">
        <v>0</v>
      </c>
      <c r="DF25" s="3">
        <v>1188.0333203633104</v>
      </c>
      <c r="DG25" s="3">
        <v>0</v>
      </c>
      <c r="DH25" s="3">
        <v>1188.0333203633104</v>
      </c>
      <c r="DI25" s="3">
        <v>0</v>
      </c>
      <c r="DJ25" s="3">
        <v>0</v>
      </c>
      <c r="DK25" s="3">
        <v>0</v>
      </c>
      <c r="DL25" s="3">
        <v>0</v>
      </c>
      <c r="DM25" s="3">
        <v>0</v>
      </c>
      <c r="DN25" s="3">
        <v>0</v>
      </c>
      <c r="DO25" s="3">
        <v>1782.0499805449658</v>
      </c>
      <c r="DP25" s="3">
        <v>0</v>
      </c>
      <c r="DQ25" s="3">
        <v>0</v>
      </c>
      <c r="DR25" s="3">
        <v>0</v>
      </c>
      <c r="DS25" s="3">
        <v>0</v>
      </c>
      <c r="DT25" s="3">
        <v>25245.708057720349</v>
      </c>
      <c r="DU25" s="3">
        <v>594.0166601816552</v>
      </c>
      <c r="DV25" s="3">
        <v>0</v>
      </c>
      <c r="DW25" s="3">
        <v>0</v>
      </c>
      <c r="DX25" s="3">
        <v>0</v>
      </c>
      <c r="DY25" s="3">
        <v>7425.2082522706905</v>
      </c>
      <c r="DZ25" s="3">
        <v>33264.932970172697</v>
      </c>
      <c r="EA25" s="3">
        <v>220380.18092739416</v>
      </c>
    </row>
    <row r="26" spans="1:131">
      <c r="A26" s="6" t="s">
        <v>31</v>
      </c>
      <c r="B26" s="1">
        <v>4</v>
      </c>
      <c r="C26">
        <v>8.3000000000000007</v>
      </c>
      <c r="D26" s="44">
        <v>4.0670000000000002</v>
      </c>
      <c r="E26" s="43">
        <v>1.8780473219527298E-2</v>
      </c>
      <c r="F26" s="3">
        <v>3088.3140867661191</v>
      </c>
      <c r="G26" s="3">
        <v>0</v>
      </c>
      <c r="H26" s="3">
        <v>0</v>
      </c>
      <c r="I26" s="3">
        <v>0</v>
      </c>
      <c r="J26" s="3">
        <v>0</v>
      </c>
      <c r="K26" s="3">
        <v>0</v>
      </c>
      <c r="L26" s="3">
        <v>53.246794599415843</v>
      </c>
      <c r="M26" s="3">
        <v>0</v>
      </c>
      <c r="N26" s="3">
        <v>0</v>
      </c>
      <c r="O26" s="3">
        <v>0</v>
      </c>
      <c r="P26" s="3">
        <v>0</v>
      </c>
      <c r="Q26" s="3">
        <v>0</v>
      </c>
      <c r="R26" s="3">
        <v>532.46794599415841</v>
      </c>
      <c r="S26" s="3">
        <v>0</v>
      </c>
      <c r="T26" s="3">
        <v>0</v>
      </c>
      <c r="U26" s="3">
        <v>425.97435679532674</v>
      </c>
      <c r="V26" s="3">
        <v>0</v>
      </c>
      <c r="W26" s="3">
        <v>0</v>
      </c>
      <c r="X26" s="3">
        <v>0</v>
      </c>
      <c r="Y26" s="3">
        <v>0</v>
      </c>
      <c r="Z26" s="3">
        <v>0</v>
      </c>
      <c r="AA26" s="3">
        <v>53.246794599415843</v>
      </c>
      <c r="AB26" s="3">
        <v>0</v>
      </c>
      <c r="AC26" s="3">
        <v>53.246794599415843</v>
      </c>
      <c r="AD26" s="3">
        <v>0</v>
      </c>
      <c r="AE26" s="3">
        <v>0</v>
      </c>
      <c r="AF26" s="3">
        <v>0</v>
      </c>
      <c r="AG26" s="3">
        <v>0</v>
      </c>
      <c r="AH26" s="3">
        <v>0</v>
      </c>
      <c r="AI26" s="3">
        <v>159.74038379824754</v>
      </c>
      <c r="AJ26" s="3">
        <v>0</v>
      </c>
      <c r="AK26" s="3">
        <v>532.46794599415841</v>
      </c>
      <c r="AL26" s="3">
        <v>0</v>
      </c>
      <c r="AM26" s="3">
        <v>0</v>
      </c>
      <c r="AN26" s="3">
        <v>0</v>
      </c>
      <c r="AO26" s="3">
        <v>638.96153519299014</v>
      </c>
      <c r="AP26" s="3">
        <v>0</v>
      </c>
      <c r="AQ26" s="3">
        <v>0</v>
      </c>
      <c r="AR26" s="3">
        <v>0</v>
      </c>
      <c r="AS26" s="3">
        <v>0</v>
      </c>
      <c r="AT26" s="3">
        <v>0</v>
      </c>
      <c r="AU26" s="3">
        <v>0</v>
      </c>
      <c r="AV26" s="3">
        <v>0</v>
      </c>
      <c r="AW26" s="3">
        <v>53.246794599415843</v>
      </c>
      <c r="AX26" s="3">
        <v>0</v>
      </c>
      <c r="AY26" s="3">
        <v>53.246794599415843</v>
      </c>
      <c r="AZ26" s="3">
        <v>0</v>
      </c>
      <c r="BA26" s="3">
        <v>0</v>
      </c>
      <c r="BB26" s="3">
        <v>106.49358919883169</v>
      </c>
      <c r="BC26" s="3">
        <v>53.246794599415843</v>
      </c>
      <c r="BD26" s="3">
        <v>0</v>
      </c>
      <c r="BE26" s="3">
        <v>0</v>
      </c>
      <c r="BF26" s="3">
        <v>0</v>
      </c>
      <c r="BG26" s="3">
        <v>0</v>
      </c>
      <c r="BH26" s="3">
        <v>53.246794599415843</v>
      </c>
      <c r="BI26" s="3">
        <v>0</v>
      </c>
      <c r="BJ26" s="3">
        <v>0</v>
      </c>
      <c r="BK26" s="3">
        <v>0</v>
      </c>
      <c r="BL26" s="3">
        <v>0</v>
      </c>
      <c r="BM26" s="3">
        <v>0</v>
      </c>
      <c r="BN26" s="3">
        <v>0</v>
      </c>
      <c r="BO26" s="3">
        <v>0</v>
      </c>
      <c r="BP26" s="3">
        <v>0</v>
      </c>
      <c r="BQ26" s="3">
        <v>0</v>
      </c>
      <c r="BR26" s="3">
        <v>0</v>
      </c>
      <c r="BS26" s="3">
        <v>0</v>
      </c>
      <c r="BT26" s="3">
        <v>0</v>
      </c>
      <c r="BU26" s="3">
        <v>0</v>
      </c>
      <c r="BV26" s="3">
        <v>0</v>
      </c>
      <c r="BW26" s="3">
        <v>0</v>
      </c>
      <c r="BX26" s="3">
        <v>0</v>
      </c>
      <c r="BY26" s="3">
        <v>0</v>
      </c>
      <c r="BZ26" s="3">
        <v>0</v>
      </c>
      <c r="CA26" s="3">
        <v>0</v>
      </c>
      <c r="CB26" s="3">
        <v>0</v>
      </c>
      <c r="CC26" s="3">
        <v>0</v>
      </c>
      <c r="CD26" s="3">
        <v>0</v>
      </c>
      <c r="CE26" s="3">
        <v>0</v>
      </c>
      <c r="CF26" s="3">
        <v>0</v>
      </c>
      <c r="CG26" s="3">
        <v>0</v>
      </c>
      <c r="CH26" s="3">
        <v>0</v>
      </c>
      <c r="CI26" s="3">
        <v>0</v>
      </c>
      <c r="CJ26" s="3">
        <v>53.246794599415843</v>
      </c>
      <c r="CK26" s="3">
        <v>479.22115139474261</v>
      </c>
      <c r="CL26" s="3">
        <v>106.49358919883169</v>
      </c>
      <c r="CM26" s="3">
        <v>0</v>
      </c>
      <c r="CN26" s="3">
        <v>0</v>
      </c>
      <c r="CO26" s="3">
        <v>53.246794599415843</v>
      </c>
      <c r="CP26" s="3">
        <v>479.22115139474261</v>
      </c>
      <c r="CQ26" s="3" t="s">
        <v>70</v>
      </c>
      <c r="CR26" s="3">
        <v>585.71474059357422</v>
      </c>
      <c r="CS26" s="3">
        <v>212.98717839766337</v>
      </c>
      <c r="CT26" s="3">
        <v>0</v>
      </c>
      <c r="CU26" s="3">
        <v>0</v>
      </c>
      <c r="CV26" s="3">
        <v>0</v>
      </c>
      <c r="CW26" s="3">
        <v>183861.18175178292</v>
      </c>
      <c r="CX26" s="3">
        <v>0</v>
      </c>
      <c r="CY26" s="3">
        <v>692.20832979240595</v>
      </c>
      <c r="CZ26" s="3">
        <v>1384.4166595848119</v>
      </c>
      <c r="DA26" s="3">
        <v>0</v>
      </c>
      <c r="DB26" s="3">
        <v>1224.6762757865645</v>
      </c>
      <c r="DC26" s="3">
        <v>0</v>
      </c>
      <c r="DD26" s="3">
        <v>106.49358919883169</v>
      </c>
      <c r="DE26" s="3">
        <v>0</v>
      </c>
      <c r="DF26" s="3">
        <v>106.49358919883169</v>
      </c>
      <c r="DG26" s="3">
        <v>106.49358919883169</v>
      </c>
      <c r="DH26" s="3">
        <v>0</v>
      </c>
      <c r="DI26" s="3">
        <v>0</v>
      </c>
      <c r="DJ26" s="3">
        <v>0</v>
      </c>
      <c r="DK26" s="3">
        <v>0</v>
      </c>
      <c r="DL26" s="3">
        <v>0</v>
      </c>
      <c r="DM26" s="3">
        <v>0</v>
      </c>
      <c r="DN26" s="3">
        <v>0</v>
      </c>
      <c r="DO26" s="3">
        <v>0</v>
      </c>
      <c r="DP26" s="3">
        <v>0</v>
      </c>
      <c r="DQ26" s="3">
        <v>0</v>
      </c>
      <c r="DR26" s="3">
        <v>0</v>
      </c>
      <c r="DS26" s="3">
        <v>0</v>
      </c>
      <c r="DT26" s="3">
        <v>5857.1474059357424</v>
      </c>
      <c r="DU26" s="3">
        <v>0</v>
      </c>
      <c r="DV26" s="3">
        <v>0</v>
      </c>
      <c r="DW26" s="3">
        <v>0</v>
      </c>
      <c r="DX26" s="3">
        <v>0</v>
      </c>
      <c r="DY26" s="3">
        <v>1171.4294811871484</v>
      </c>
      <c r="DZ26" s="3">
        <v>7028.5768871228911</v>
      </c>
      <c r="EA26" s="3">
        <v>187481.96378454319</v>
      </c>
    </row>
    <row r="27" spans="1:131">
      <c r="A27" s="6" t="s">
        <v>32</v>
      </c>
      <c r="B27" s="1">
        <v>4</v>
      </c>
      <c r="C27">
        <v>14.600000000000001</v>
      </c>
      <c r="D27" s="44">
        <v>7.1540000000000008</v>
      </c>
      <c r="E27" s="43">
        <v>3.3035531205433566E-2</v>
      </c>
      <c r="F27" s="3">
        <v>181.62262815417182</v>
      </c>
      <c r="G27" s="3">
        <v>0</v>
      </c>
      <c r="H27" s="3">
        <v>0</v>
      </c>
      <c r="I27" s="3">
        <v>0</v>
      </c>
      <c r="J27" s="3">
        <v>0</v>
      </c>
      <c r="K27" s="3">
        <v>0</v>
      </c>
      <c r="L27" s="3">
        <v>0</v>
      </c>
      <c r="M27" s="3">
        <v>0</v>
      </c>
      <c r="N27" s="3">
        <v>0</v>
      </c>
      <c r="O27" s="3">
        <v>0</v>
      </c>
      <c r="P27" s="3">
        <v>0</v>
      </c>
      <c r="Q27" s="3">
        <v>0</v>
      </c>
      <c r="R27" s="3">
        <v>30.270438025695302</v>
      </c>
      <c r="S27" s="3">
        <v>60.540876051390605</v>
      </c>
      <c r="T27" s="3">
        <v>60.540876051390605</v>
      </c>
      <c r="U27" s="3">
        <v>30.270438025695302</v>
      </c>
      <c r="V27" s="3">
        <v>635.67919853960132</v>
      </c>
      <c r="W27" s="3">
        <v>30.270438025695302</v>
      </c>
      <c r="X27" s="3">
        <v>30.270438025695302</v>
      </c>
      <c r="Y27" s="3">
        <v>0</v>
      </c>
      <c r="Z27" s="3">
        <v>0</v>
      </c>
      <c r="AA27" s="3">
        <v>30.270438025695302</v>
      </c>
      <c r="AB27" s="3">
        <v>0</v>
      </c>
      <c r="AC27" s="3">
        <v>0</v>
      </c>
      <c r="AD27" s="3">
        <v>0</v>
      </c>
      <c r="AE27" s="3">
        <v>0</v>
      </c>
      <c r="AF27" s="3">
        <v>0</v>
      </c>
      <c r="AG27" s="3">
        <v>0</v>
      </c>
      <c r="AH27" s="3">
        <v>0</v>
      </c>
      <c r="AI27" s="3">
        <v>0</v>
      </c>
      <c r="AJ27" s="3">
        <v>0</v>
      </c>
      <c r="AK27" s="3">
        <v>0</v>
      </c>
      <c r="AL27" s="3">
        <v>121.08175210278121</v>
      </c>
      <c r="AM27" s="3">
        <v>121.08175210278121</v>
      </c>
      <c r="AN27" s="3">
        <v>0</v>
      </c>
      <c r="AO27" s="3">
        <v>121.08175210278121</v>
      </c>
      <c r="AP27" s="3">
        <v>0</v>
      </c>
      <c r="AQ27" s="3">
        <v>0</v>
      </c>
      <c r="AR27" s="3">
        <v>0</v>
      </c>
      <c r="AS27" s="3">
        <v>0</v>
      </c>
      <c r="AT27" s="3">
        <v>0</v>
      </c>
      <c r="AU27" s="3">
        <v>0</v>
      </c>
      <c r="AV27" s="3">
        <v>0</v>
      </c>
      <c r="AW27" s="3">
        <v>60.540876051390605</v>
      </c>
      <c r="AX27" s="3">
        <v>0</v>
      </c>
      <c r="AY27" s="3">
        <v>0</v>
      </c>
      <c r="AZ27" s="3">
        <v>0</v>
      </c>
      <c r="BA27" s="3">
        <v>0</v>
      </c>
      <c r="BB27" s="3">
        <v>0</v>
      </c>
      <c r="BC27" s="3">
        <v>0</v>
      </c>
      <c r="BD27" s="3">
        <v>0</v>
      </c>
      <c r="BE27" s="3">
        <v>0</v>
      </c>
      <c r="BF27" s="3">
        <v>0</v>
      </c>
      <c r="BG27" s="3">
        <v>0</v>
      </c>
      <c r="BH27" s="3">
        <v>0</v>
      </c>
      <c r="BI27" s="3">
        <v>0</v>
      </c>
      <c r="BJ27" s="3">
        <v>30.270438025695302</v>
      </c>
      <c r="BK27" s="3">
        <v>0</v>
      </c>
      <c r="BL27" s="3">
        <v>0</v>
      </c>
      <c r="BM27" s="3">
        <v>0</v>
      </c>
      <c r="BN27" s="3">
        <v>0</v>
      </c>
      <c r="BO27" s="3">
        <v>0</v>
      </c>
      <c r="BP27" s="3">
        <v>0</v>
      </c>
      <c r="BQ27" s="3">
        <v>0</v>
      </c>
      <c r="BR27" s="3">
        <v>0</v>
      </c>
      <c r="BS27" s="3">
        <v>0</v>
      </c>
      <c r="BT27" s="3">
        <v>0</v>
      </c>
      <c r="BU27" s="3">
        <v>0</v>
      </c>
      <c r="BV27" s="3">
        <v>30.270438025695302</v>
      </c>
      <c r="BW27" s="3">
        <v>60.540876051390605</v>
      </c>
      <c r="BX27" s="3">
        <v>0</v>
      </c>
      <c r="BY27" s="3">
        <v>121.08175210278121</v>
      </c>
      <c r="BZ27" s="3">
        <v>30.270438025695302</v>
      </c>
      <c r="CA27" s="3">
        <v>151.35219012847651</v>
      </c>
      <c r="CB27" s="3">
        <v>0</v>
      </c>
      <c r="CC27" s="3">
        <v>0</v>
      </c>
      <c r="CD27" s="3">
        <v>30.270438025695302</v>
      </c>
      <c r="CE27" s="3">
        <v>0</v>
      </c>
      <c r="CF27" s="3">
        <v>0</v>
      </c>
      <c r="CG27" s="3">
        <v>0</v>
      </c>
      <c r="CH27" s="3">
        <v>30.270438025695302</v>
      </c>
      <c r="CI27" s="3">
        <v>30.270438025695302</v>
      </c>
      <c r="CJ27" s="3">
        <v>60.540876051390605</v>
      </c>
      <c r="CK27" s="3">
        <v>605.40876051390603</v>
      </c>
      <c r="CL27" s="3">
        <v>332.97481828264836</v>
      </c>
      <c r="CM27" s="3">
        <v>0</v>
      </c>
      <c r="CN27" s="3">
        <v>0</v>
      </c>
      <c r="CO27" s="3">
        <v>393.51569433403893</v>
      </c>
      <c r="CP27" s="3">
        <v>181.62262815417182</v>
      </c>
      <c r="CQ27" s="3">
        <v>7688.6912585266073</v>
      </c>
      <c r="CR27" s="3">
        <v>454.05657038542955</v>
      </c>
      <c r="CS27" s="3">
        <v>60.540876051390605</v>
      </c>
      <c r="CT27" s="3">
        <v>30.270438025695302</v>
      </c>
      <c r="CU27" s="3">
        <v>1725.4149674646324</v>
      </c>
      <c r="CV27" s="3">
        <v>0</v>
      </c>
      <c r="CW27" s="3">
        <v>41137.525276919914</v>
      </c>
      <c r="CX27" s="3">
        <v>3662.7230011091315</v>
      </c>
      <c r="CY27" s="3">
        <v>1755.6854054903276</v>
      </c>
      <c r="CZ27" s="3">
        <v>605.40876051390603</v>
      </c>
      <c r="DA27" s="3">
        <v>0</v>
      </c>
      <c r="DB27" s="3">
        <v>90.81131407708591</v>
      </c>
      <c r="DC27" s="3">
        <v>0</v>
      </c>
      <c r="DD27" s="3">
        <v>272.43394223125773</v>
      </c>
      <c r="DE27" s="3">
        <v>30.270438025695302</v>
      </c>
      <c r="DF27" s="3">
        <v>0</v>
      </c>
      <c r="DG27" s="3">
        <v>30.270438025695302</v>
      </c>
      <c r="DH27" s="3">
        <v>0</v>
      </c>
      <c r="DI27" s="3">
        <v>0</v>
      </c>
      <c r="DJ27" s="3">
        <v>0</v>
      </c>
      <c r="DK27" s="3">
        <v>5206.5153404195917</v>
      </c>
      <c r="DL27" s="3">
        <v>0</v>
      </c>
      <c r="DM27" s="3">
        <v>60.540876051390605</v>
      </c>
      <c r="DN27" s="3">
        <v>302.70438025695302</v>
      </c>
      <c r="DO27" s="3">
        <v>0</v>
      </c>
      <c r="DP27" s="3">
        <v>30.270438025695302</v>
      </c>
      <c r="DQ27" s="3">
        <v>0</v>
      </c>
      <c r="DR27" s="3">
        <v>0</v>
      </c>
      <c r="DS27" s="3">
        <v>0</v>
      </c>
      <c r="DT27" s="3">
        <v>1513.5219012847651</v>
      </c>
      <c r="DU27" s="3">
        <v>30.270438025695302</v>
      </c>
      <c r="DV27" s="3">
        <v>242.16350420556242</v>
      </c>
      <c r="DW27" s="3">
        <v>0</v>
      </c>
      <c r="DX27" s="3">
        <v>30.270438025695302</v>
      </c>
      <c r="DY27" s="3">
        <v>1604.333215361851</v>
      </c>
      <c r="DZ27" s="3">
        <v>3420.5594969035692</v>
      </c>
      <c r="EA27" s="3">
        <v>54940.845016636988</v>
      </c>
    </row>
    <row r="28" spans="1:131">
      <c r="A28" s="6" t="s">
        <v>33</v>
      </c>
      <c r="B28" s="1">
        <v>4</v>
      </c>
      <c r="C28">
        <v>9.9</v>
      </c>
      <c r="D28" s="44">
        <v>4.851</v>
      </c>
      <c r="E28" s="43">
        <v>2.2400805406424126E-2</v>
      </c>
      <c r="F28" s="3">
        <v>714.26003260630546</v>
      </c>
      <c r="G28" s="3">
        <v>0</v>
      </c>
      <c r="H28" s="3">
        <v>0</v>
      </c>
      <c r="I28" s="3">
        <v>0</v>
      </c>
      <c r="J28" s="3">
        <v>89.282504075788182</v>
      </c>
      <c r="K28" s="3">
        <v>0</v>
      </c>
      <c r="L28" s="3">
        <v>0</v>
      </c>
      <c r="M28" s="3">
        <v>0</v>
      </c>
      <c r="N28" s="3">
        <v>0</v>
      </c>
      <c r="O28" s="3">
        <v>0</v>
      </c>
      <c r="P28" s="3">
        <v>1294.5963090989287</v>
      </c>
      <c r="Q28" s="3">
        <v>44.641252037894091</v>
      </c>
      <c r="R28" s="3">
        <v>0</v>
      </c>
      <c r="S28" s="3">
        <v>89.282504075788182</v>
      </c>
      <c r="T28" s="3">
        <v>312.48876426525862</v>
      </c>
      <c r="U28" s="3">
        <v>0</v>
      </c>
      <c r="V28" s="3">
        <v>133.92375611368226</v>
      </c>
      <c r="W28" s="3">
        <v>178.56500815157636</v>
      </c>
      <c r="X28" s="3">
        <v>178.56500815157636</v>
      </c>
      <c r="Y28" s="3">
        <v>0</v>
      </c>
      <c r="Z28" s="3">
        <v>133.92375611368226</v>
      </c>
      <c r="AA28" s="3">
        <v>535.69502445472904</v>
      </c>
      <c r="AB28" s="3">
        <v>44.641252037894091</v>
      </c>
      <c r="AC28" s="3">
        <v>0</v>
      </c>
      <c r="AD28" s="3">
        <v>0</v>
      </c>
      <c r="AE28" s="3">
        <v>0</v>
      </c>
      <c r="AF28" s="3">
        <v>0</v>
      </c>
      <c r="AG28" s="3">
        <v>0</v>
      </c>
      <c r="AH28" s="3">
        <v>0</v>
      </c>
      <c r="AI28" s="3">
        <v>178.56500815157636</v>
      </c>
      <c r="AJ28" s="3">
        <v>0</v>
      </c>
      <c r="AK28" s="3">
        <v>1830.2913335536578</v>
      </c>
      <c r="AL28" s="3">
        <v>0</v>
      </c>
      <c r="AM28" s="3">
        <v>0</v>
      </c>
      <c r="AN28" s="3">
        <v>0</v>
      </c>
      <c r="AO28" s="3">
        <v>357.13001630315273</v>
      </c>
      <c r="AP28" s="3">
        <v>0</v>
      </c>
      <c r="AQ28" s="3">
        <v>0</v>
      </c>
      <c r="AR28" s="3">
        <v>0</v>
      </c>
      <c r="AS28" s="3">
        <v>0</v>
      </c>
      <c r="AT28" s="3">
        <v>0</v>
      </c>
      <c r="AU28" s="3">
        <v>0</v>
      </c>
      <c r="AV28" s="3">
        <v>0</v>
      </c>
      <c r="AW28" s="3">
        <v>44.641252037894091</v>
      </c>
      <c r="AX28" s="3">
        <v>0</v>
      </c>
      <c r="AY28" s="3">
        <v>44.641252037894091</v>
      </c>
      <c r="AZ28" s="3">
        <v>0</v>
      </c>
      <c r="BA28" s="3">
        <v>0</v>
      </c>
      <c r="BB28" s="3">
        <v>0</v>
      </c>
      <c r="BC28" s="3">
        <v>0</v>
      </c>
      <c r="BD28" s="3">
        <v>0</v>
      </c>
      <c r="BE28" s="3">
        <v>0</v>
      </c>
      <c r="BF28" s="3">
        <v>0</v>
      </c>
      <c r="BG28" s="3">
        <v>0</v>
      </c>
      <c r="BH28" s="3">
        <v>0</v>
      </c>
      <c r="BI28" s="3">
        <v>0</v>
      </c>
      <c r="BJ28" s="3">
        <v>44.641252037894091</v>
      </c>
      <c r="BK28" s="3">
        <v>0</v>
      </c>
      <c r="BL28" s="3">
        <v>0</v>
      </c>
      <c r="BM28" s="3">
        <v>0</v>
      </c>
      <c r="BN28" s="3">
        <v>0</v>
      </c>
      <c r="BO28" s="3">
        <v>0</v>
      </c>
      <c r="BP28" s="3">
        <v>0</v>
      </c>
      <c r="BQ28" s="3">
        <v>0</v>
      </c>
      <c r="BR28" s="3">
        <v>0</v>
      </c>
      <c r="BS28" s="3">
        <v>0</v>
      </c>
      <c r="BT28" s="3">
        <v>0</v>
      </c>
      <c r="BU28" s="3">
        <v>0</v>
      </c>
      <c r="BV28" s="3">
        <v>0</v>
      </c>
      <c r="BW28" s="3">
        <v>0</v>
      </c>
      <c r="BX28" s="3">
        <v>0</v>
      </c>
      <c r="BY28" s="3">
        <v>0</v>
      </c>
      <c r="BZ28" s="3">
        <v>44.641252037894091</v>
      </c>
      <c r="CA28" s="3">
        <v>44.641252037894091</v>
      </c>
      <c r="CB28" s="3">
        <v>0</v>
      </c>
      <c r="CC28" s="3">
        <v>44.641252037894091</v>
      </c>
      <c r="CD28" s="3">
        <v>0</v>
      </c>
      <c r="CE28" s="3">
        <v>0</v>
      </c>
      <c r="CF28" s="3">
        <v>0</v>
      </c>
      <c r="CG28" s="3">
        <v>0</v>
      </c>
      <c r="CH28" s="3">
        <v>0</v>
      </c>
      <c r="CI28" s="3">
        <v>0</v>
      </c>
      <c r="CJ28" s="3">
        <v>446.41252037894088</v>
      </c>
      <c r="CK28" s="3">
        <v>0</v>
      </c>
      <c r="CL28" s="3">
        <v>0</v>
      </c>
      <c r="CM28" s="3">
        <v>0</v>
      </c>
      <c r="CN28" s="3">
        <v>0</v>
      </c>
      <c r="CO28" s="3">
        <v>0</v>
      </c>
      <c r="CP28" s="3">
        <v>133.92375611368226</v>
      </c>
      <c r="CQ28" s="3" t="s">
        <v>70</v>
      </c>
      <c r="CR28" s="3">
        <v>758.90128464419956</v>
      </c>
      <c r="CS28" s="3">
        <v>89.282504075788182</v>
      </c>
      <c r="CT28" s="3">
        <v>133.92375611368226</v>
      </c>
      <c r="CU28" s="3">
        <v>0</v>
      </c>
      <c r="CV28" s="3">
        <v>0</v>
      </c>
      <c r="CW28" s="3">
        <v>64863.739211060114</v>
      </c>
      <c r="CX28" s="3">
        <v>10446.052976867217</v>
      </c>
      <c r="CY28" s="3">
        <v>1205.3138050231405</v>
      </c>
      <c r="CZ28" s="3">
        <v>669.61878056841135</v>
      </c>
      <c r="DA28" s="3">
        <v>0</v>
      </c>
      <c r="DB28" s="3">
        <v>0</v>
      </c>
      <c r="DC28" s="3">
        <v>0</v>
      </c>
      <c r="DD28" s="3">
        <v>223.20626018947044</v>
      </c>
      <c r="DE28" s="3">
        <v>0</v>
      </c>
      <c r="DF28" s="3">
        <v>0</v>
      </c>
      <c r="DG28" s="3">
        <v>0</v>
      </c>
      <c r="DH28" s="3">
        <v>0</v>
      </c>
      <c r="DI28" s="3">
        <v>0</v>
      </c>
      <c r="DJ28" s="3">
        <v>0</v>
      </c>
      <c r="DK28" s="3">
        <v>0</v>
      </c>
      <c r="DL28" s="3">
        <v>0</v>
      </c>
      <c r="DM28" s="3">
        <v>0</v>
      </c>
      <c r="DN28" s="3">
        <v>892.82504075788177</v>
      </c>
      <c r="DO28" s="3">
        <v>178.56500815157636</v>
      </c>
      <c r="DP28" s="3">
        <v>0</v>
      </c>
      <c r="DQ28" s="3">
        <v>0</v>
      </c>
      <c r="DR28" s="3">
        <v>0</v>
      </c>
      <c r="DS28" s="3">
        <v>0</v>
      </c>
      <c r="DT28" s="3">
        <v>6205.1340332672789</v>
      </c>
      <c r="DU28" s="3">
        <v>44.641252037894091</v>
      </c>
      <c r="DV28" s="3">
        <v>44.641252037894091</v>
      </c>
      <c r="DW28" s="3">
        <v>44.641252037894091</v>
      </c>
      <c r="DX28" s="3">
        <v>0</v>
      </c>
      <c r="DY28" s="3">
        <v>580.33627649262314</v>
      </c>
      <c r="DZ28" s="3">
        <v>6919.3940658735855</v>
      </c>
      <c r="EA28" s="3">
        <v>78613.244838731509</v>
      </c>
    </row>
    <row r="29" spans="1:131">
      <c r="A29" s="6" t="s">
        <v>34</v>
      </c>
      <c r="B29" s="1">
        <v>3</v>
      </c>
      <c r="C29">
        <v>11.7</v>
      </c>
      <c r="D29" s="44">
        <v>5.7329999999999997</v>
      </c>
      <c r="E29" s="43">
        <v>1.9855259337512293E-2</v>
      </c>
      <c r="F29" s="3">
        <v>1964.2150896673402</v>
      </c>
      <c r="G29" s="3">
        <v>0</v>
      </c>
      <c r="H29" s="3">
        <v>50.364489478649745</v>
      </c>
      <c r="I29" s="3">
        <v>0</v>
      </c>
      <c r="J29" s="3">
        <v>0</v>
      </c>
      <c r="K29" s="3">
        <v>0</v>
      </c>
      <c r="L29" s="3">
        <v>0</v>
      </c>
      <c r="M29" s="3">
        <v>50.364489478649745</v>
      </c>
      <c r="N29" s="3">
        <v>0</v>
      </c>
      <c r="O29" s="3">
        <v>0</v>
      </c>
      <c r="P29" s="3">
        <v>0</v>
      </c>
      <c r="Q29" s="3">
        <v>0</v>
      </c>
      <c r="R29" s="3">
        <v>503.64489478649745</v>
      </c>
      <c r="S29" s="3">
        <v>0</v>
      </c>
      <c r="T29" s="3">
        <v>0</v>
      </c>
      <c r="U29" s="3">
        <v>100.72897895729949</v>
      </c>
      <c r="V29" s="3">
        <v>0</v>
      </c>
      <c r="W29" s="3">
        <v>0</v>
      </c>
      <c r="X29" s="3">
        <v>0</v>
      </c>
      <c r="Y29" s="3">
        <v>0</v>
      </c>
      <c r="Z29" s="3">
        <v>0</v>
      </c>
      <c r="AA29" s="3">
        <v>50.364489478649745</v>
      </c>
      <c r="AB29" s="3">
        <v>0</v>
      </c>
      <c r="AC29" s="3">
        <v>0</v>
      </c>
      <c r="AD29" s="3">
        <v>0</v>
      </c>
      <c r="AE29" s="3">
        <v>0</v>
      </c>
      <c r="AF29" s="3">
        <v>0</v>
      </c>
      <c r="AG29" s="3">
        <v>0</v>
      </c>
      <c r="AH29" s="3">
        <v>0</v>
      </c>
      <c r="AI29" s="3">
        <v>402.91591582919796</v>
      </c>
      <c r="AJ29" s="3">
        <v>0</v>
      </c>
      <c r="AK29" s="3">
        <v>50.364489478649745</v>
      </c>
      <c r="AL29" s="3">
        <v>0</v>
      </c>
      <c r="AM29" s="3">
        <v>0</v>
      </c>
      <c r="AN29" s="3">
        <v>0</v>
      </c>
      <c r="AO29" s="3">
        <v>906.56081061569546</v>
      </c>
      <c r="AP29" s="3">
        <v>0</v>
      </c>
      <c r="AQ29" s="3">
        <v>654.73836322244676</v>
      </c>
      <c r="AR29" s="3">
        <v>0</v>
      </c>
      <c r="AS29" s="3">
        <v>0</v>
      </c>
      <c r="AT29" s="3">
        <v>100.72897895729949</v>
      </c>
      <c r="AU29" s="3">
        <v>0</v>
      </c>
      <c r="AV29" s="3">
        <v>0</v>
      </c>
      <c r="AW29" s="3">
        <v>0</v>
      </c>
      <c r="AX29" s="3">
        <v>856.19632113704574</v>
      </c>
      <c r="AY29" s="3">
        <v>151.09346843594923</v>
      </c>
      <c r="AZ29" s="3">
        <v>0</v>
      </c>
      <c r="BA29" s="3">
        <v>50.364489478649745</v>
      </c>
      <c r="BB29" s="3">
        <v>0</v>
      </c>
      <c r="BC29" s="3">
        <v>201.45795791459898</v>
      </c>
      <c r="BD29" s="3">
        <v>0</v>
      </c>
      <c r="BE29" s="3">
        <v>0</v>
      </c>
      <c r="BF29" s="3">
        <v>0</v>
      </c>
      <c r="BG29" s="3">
        <v>0</v>
      </c>
      <c r="BH29" s="3">
        <v>352.55142635054824</v>
      </c>
      <c r="BI29" s="3">
        <v>0</v>
      </c>
      <c r="BJ29" s="3">
        <v>100.72897895729949</v>
      </c>
      <c r="BK29" s="3">
        <v>0</v>
      </c>
      <c r="BL29" s="3">
        <v>0</v>
      </c>
      <c r="BM29" s="3">
        <v>50.364489478649745</v>
      </c>
      <c r="BN29" s="3">
        <v>50.364489478649745</v>
      </c>
      <c r="BO29" s="3">
        <v>0</v>
      </c>
      <c r="BP29" s="3">
        <v>0</v>
      </c>
      <c r="BQ29" s="3">
        <v>0</v>
      </c>
      <c r="BR29" s="3">
        <v>0</v>
      </c>
      <c r="BS29" s="3">
        <v>0</v>
      </c>
      <c r="BT29" s="3">
        <v>0</v>
      </c>
      <c r="BU29" s="3">
        <v>0</v>
      </c>
      <c r="BV29" s="3">
        <v>0</v>
      </c>
      <c r="BW29" s="3">
        <v>0</v>
      </c>
      <c r="BX29" s="3">
        <v>0</v>
      </c>
      <c r="BY29" s="3">
        <v>0</v>
      </c>
      <c r="BZ29" s="3">
        <v>0</v>
      </c>
      <c r="CA29" s="3">
        <v>0</v>
      </c>
      <c r="CB29" s="3">
        <v>0</v>
      </c>
      <c r="CC29" s="3">
        <v>0</v>
      </c>
      <c r="CD29" s="3">
        <v>0</v>
      </c>
      <c r="CE29" s="3">
        <v>0</v>
      </c>
      <c r="CF29" s="3">
        <v>0</v>
      </c>
      <c r="CG29" s="3">
        <v>0</v>
      </c>
      <c r="CH29" s="3">
        <v>0</v>
      </c>
      <c r="CI29" s="3">
        <v>0</v>
      </c>
      <c r="CJ29" s="3">
        <v>402.91591582919796</v>
      </c>
      <c r="CK29" s="3">
        <v>0</v>
      </c>
      <c r="CL29" s="3">
        <v>0</v>
      </c>
      <c r="CM29" s="3">
        <v>0</v>
      </c>
      <c r="CN29" s="3">
        <v>0</v>
      </c>
      <c r="CO29" s="3">
        <v>0</v>
      </c>
      <c r="CP29" s="3">
        <v>151.09346843594923</v>
      </c>
      <c r="CQ29" s="3" t="s">
        <v>70</v>
      </c>
      <c r="CR29" s="3">
        <v>302.18693687189847</v>
      </c>
      <c r="CS29" s="3">
        <v>151.09346843594923</v>
      </c>
      <c r="CT29" s="3">
        <v>1964.2150896673402</v>
      </c>
      <c r="CU29" s="3">
        <v>7756.1313797120611</v>
      </c>
      <c r="CV29" s="3">
        <v>0</v>
      </c>
      <c r="CW29" s="3">
        <v>218682.61331629721</v>
      </c>
      <c r="CX29" s="3">
        <v>0</v>
      </c>
      <c r="CY29" s="3">
        <v>2014.5795791459898</v>
      </c>
      <c r="CZ29" s="3">
        <v>2367.1310054965379</v>
      </c>
      <c r="DA29" s="3">
        <v>0</v>
      </c>
      <c r="DB29" s="3">
        <v>0</v>
      </c>
      <c r="DC29" s="3">
        <v>0</v>
      </c>
      <c r="DD29" s="3">
        <v>151.09346843594923</v>
      </c>
      <c r="DE29" s="3">
        <v>0</v>
      </c>
      <c r="DF29" s="3">
        <v>0</v>
      </c>
      <c r="DG29" s="3">
        <v>0</v>
      </c>
      <c r="DH29" s="3">
        <v>302.18693687189847</v>
      </c>
      <c r="DI29" s="3">
        <v>0</v>
      </c>
      <c r="DJ29" s="3">
        <v>0</v>
      </c>
      <c r="DK29" s="3">
        <v>0</v>
      </c>
      <c r="DL29" s="3">
        <v>0</v>
      </c>
      <c r="DM29" s="3">
        <v>0</v>
      </c>
      <c r="DN29" s="3">
        <v>251.82244739324872</v>
      </c>
      <c r="DO29" s="3">
        <v>0</v>
      </c>
      <c r="DP29" s="3">
        <v>0</v>
      </c>
      <c r="DQ29" s="3">
        <v>0</v>
      </c>
      <c r="DR29" s="3">
        <v>0</v>
      </c>
      <c r="DS29" s="3">
        <v>0</v>
      </c>
      <c r="DT29" s="3">
        <v>6446.6546532671673</v>
      </c>
      <c r="DU29" s="3">
        <v>201.45795791459898</v>
      </c>
      <c r="DV29" s="3">
        <v>0</v>
      </c>
      <c r="DW29" s="3">
        <v>0</v>
      </c>
      <c r="DX29" s="3">
        <v>0</v>
      </c>
      <c r="DY29" s="3">
        <v>554.00938426514722</v>
      </c>
      <c r="DZ29" s="3">
        <v>7202.1219954469143</v>
      </c>
      <c r="EA29" s="3">
        <v>233489.77322302025</v>
      </c>
    </row>
    <row r="30" spans="1:131">
      <c r="A30" s="6" t="s">
        <v>35</v>
      </c>
      <c r="B30" s="1">
        <v>4</v>
      </c>
      <c r="C30">
        <v>12.5</v>
      </c>
      <c r="D30" s="44">
        <v>6.125</v>
      </c>
      <c r="E30" s="43">
        <v>2.8283845210131473E-2</v>
      </c>
      <c r="F30" s="3">
        <v>106.06761484203636</v>
      </c>
      <c r="G30" s="3">
        <v>0</v>
      </c>
      <c r="H30" s="3">
        <v>0</v>
      </c>
      <c r="I30" s="3">
        <v>0</v>
      </c>
      <c r="J30" s="3">
        <v>0</v>
      </c>
      <c r="K30" s="3">
        <v>0</v>
      </c>
      <c r="L30" s="3">
        <v>0</v>
      </c>
      <c r="M30" s="3">
        <v>0</v>
      </c>
      <c r="N30" s="3">
        <v>0</v>
      </c>
      <c r="O30" s="3">
        <v>0</v>
      </c>
      <c r="P30" s="3">
        <v>0</v>
      </c>
      <c r="Q30" s="3">
        <v>0</v>
      </c>
      <c r="R30" s="3">
        <v>0</v>
      </c>
      <c r="S30" s="3">
        <v>0</v>
      </c>
      <c r="T30" s="3">
        <v>35.355871614012116</v>
      </c>
      <c r="U30" s="3">
        <v>0</v>
      </c>
      <c r="V30" s="3">
        <v>353.55871614012119</v>
      </c>
      <c r="W30" s="3">
        <v>0</v>
      </c>
      <c r="X30" s="3">
        <v>0</v>
      </c>
      <c r="Y30" s="3">
        <v>0</v>
      </c>
      <c r="Z30" s="3">
        <v>0</v>
      </c>
      <c r="AA30" s="3">
        <v>35.355871614012116</v>
      </c>
      <c r="AB30" s="3">
        <v>0</v>
      </c>
      <c r="AC30" s="3">
        <v>0</v>
      </c>
      <c r="AD30" s="3">
        <v>0</v>
      </c>
      <c r="AE30" s="3">
        <v>0</v>
      </c>
      <c r="AF30" s="3">
        <v>0</v>
      </c>
      <c r="AG30" s="3">
        <v>0</v>
      </c>
      <c r="AH30" s="3">
        <v>0</v>
      </c>
      <c r="AI30" s="3">
        <v>0</v>
      </c>
      <c r="AJ30" s="3">
        <v>0</v>
      </c>
      <c r="AK30" s="3">
        <v>70.711743228024233</v>
      </c>
      <c r="AL30" s="3">
        <v>141.42348645604847</v>
      </c>
      <c r="AM30" s="3">
        <v>0</v>
      </c>
      <c r="AN30" s="3">
        <v>0</v>
      </c>
      <c r="AO30" s="3">
        <v>282.84697291209693</v>
      </c>
      <c r="AP30" s="3">
        <v>0</v>
      </c>
      <c r="AQ30" s="3">
        <v>0</v>
      </c>
      <c r="AR30" s="3">
        <v>0</v>
      </c>
      <c r="AS30" s="3">
        <v>0</v>
      </c>
      <c r="AT30" s="3">
        <v>0</v>
      </c>
      <c r="AU30" s="3">
        <v>0</v>
      </c>
      <c r="AV30" s="3">
        <v>0</v>
      </c>
      <c r="AW30" s="3">
        <v>35.355871614012116</v>
      </c>
      <c r="AX30" s="3">
        <v>0</v>
      </c>
      <c r="AY30" s="3">
        <v>0</v>
      </c>
      <c r="AZ30" s="3">
        <v>0</v>
      </c>
      <c r="BA30" s="3">
        <v>0</v>
      </c>
      <c r="BB30" s="3">
        <v>0</v>
      </c>
      <c r="BC30" s="3">
        <v>0</v>
      </c>
      <c r="BD30" s="3">
        <v>0</v>
      </c>
      <c r="BE30" s="3">
        <v>0</v>
      </c>
      <c r="BF30" s="3">
        <v>0</v>
      </c>
      <c r="BG30" s="3">
        <v>0</v>
      </c>
      <c r="BH30" s="3">
        <v>35.355871614012116</v>
      </c>
      <c r="BI30" s="3">
        <v>0</v>
      </c>
      <c r="BJ30" s="3">
        <v>0</v>
      </c>
      <c r="BK30" s="3">
        <v>0</v>
      </c>
      <c r="BL30" s="3">
        <v>0</v>
      </c>
      <c r="BM30" s="3">
        <v>0</v>
      </c>
      <c r="BN30" s="3">
        <v>0</v>
      </c>
      <c r="BO30" s="3">
        <v>0</v>
      </c>
      <c r="BP30" s="3">
        <v>0</v>
      </c>
      <c r="BQ30" s="3">
        <v>0</v>
      </c>
      <c r="BR30" s="3">
        <v>0</v>
      </c>
      <c r="BS30" s="3">
        <v>0</v>
      </c>
      <c r="BT30" s="3">
        <v>0</v>
      </c>
      <c r="BU30" s="3">
        <v>0</v>
      </c>
      <c r="BV30" s="3">
        <v>0</v>
      </c>
      <c r="BW30" s="3">
        <v>0</v>
      </c>
      <c r="BX30" s="3">
        <v>0</v>
      </c>
      <c r="BY30" s="3">
        <v>0</v>
      </c>
      <c r="BZ30" s="3">
        <v>70.711743228024233</v>
      </c>
      <c r="CA30" s="3">
        <v>176.7793580700606</v>
      </c>
      <c r="CB30" s="3">
        <v>0</v>
      </c>
      <c r="CC30" s="3">
        <v>0</v>
      </c>
      <c r="CD30" s="3">
        <v>0</v>
      </c>
      <c r="CE30" s="3">
        <v>0</v>
      </c>
      <c r="CF30" s="3">
        <v>0</v>
      </c>
      <c r="CG30" s="3">
        <v>0</v>
      </c>
      <c r="CH30" s="3">
        <v>0</v>
      </c>
      <c r="CI30" s="3">
        <v>0</v>
      </c>
      <c r="CJ30" s="3">
        <v>282.84697291209693</v>
      </c>
      <c r="CK30" s="3">
        <v>106.06761484203636</v>
      </c>
      <c r="CL30" s="3">
        <v>742.47330389425451</v>
      </c>
      <c r="CM30" s="3">
        <v>0</v>
      </c>
      <c r="CN30" s="3">
        <v>0</v>
      </c>
      <c r="CO30" s="3">
        <v>2156.7081684547393</v>
      </c>
      <c r="CP30" s="3">
        <v>247.49110129808483</v>
      </c>
      <c r="CQ30" s="3">
        <v>107057.5792472287</v>
      </c>
      <c r="CR30" s="3">
        <v>919.25266196431505</v>
      </c>
      <c r="CS30" s="3">
        <v>106.06761484203636</v>
      </c>
      <c r="CT30" s="3">
        <v>0</v>
      </c>
      <c r="CU30" s="3">
        <v>6364.0568905221817</v>
      </c>
      <c r="CV30" s="3">
        <v>140327.45443601412</v>
      </c>
      <c r="CW30" s="3">
        <v>71524.928275146522</v>
      </c>
      <c r="CX30" s="3">
        <v>1520.3024794025212</v>
      </c>
      <c r="CY30" s="3">
        <v>1484.946607788509</v>
      </c>
      <c r="CZ30" s="3">
        <v>459.62633098215753</v>
      </c>
      <c r="DA30" s="3">
        <v>0</v>
      </c>
      <c r="DB30" s="3">
        <v>0</v>
      </c>
      <c r="DC30" s="3">
        <v>0</v>
      </c>
      <c r="DD30" s="3">
        <v>353.55871614012119</v>
      </c>
      <c r="DE30" s="3">
        <v>0</v>
      </c>
      <c r="DF30" s="3">
        <v>141.42348645604847</v>
      </c>
      <c r="DG30" s="3">
        <v>0</v>
      </c>
      <c r="DH30" s="3">
        <v>0</v>
      </c>
      <c r="DI30" s="3">
        <v>0</v>
      </c>
      <c r="DJ30" s="3">
        <v>742.47330389425451</v>
      </c>
      <c r="DK30" s="3">
        <v>1131.3878916483877</v>
      </c>
      <c r="DL30" s="3">
        <v>0</v>
      </c>
      <c r="DM30" s="3">
        <v>0</v>
      </c>
      <c r="DN30" s="3">
        <v>0</v>
      </c>
      <c r="DO30" s="3">
        <v>0</v>
      </c>
      <c r="DP30" s="3">
        <v>35.355871614012116</v>
      </c>
      <c r="DQ30" s="3">
        <v>0</v>
      </c>
      <c r="DR30" s="3">
        <v>0</v>
      </c>
      <c r="DS30" s="3">
        <v>0</v>
      </c>
      <c r="DT30" s="3">
        <v>1096.0320200343756</v>
      </c>
      <c r="DU30" s="3">
        <v>0</v>
      </c>
      <c r="DV30" s="3">
        <v>70.711743228024233</v>
      </c>
      <c r="DW30" s="3">
        <v>0</v>
      </c>
      <c r="DX30" s="3">
        <v>0</v>
      </c>
      <c r="DY30" s="3">
        <v>3535.5871614012121</v>
      </c>
      <c r="DZ30" s="3">
        <v>4702.3309246636118</v>
      </c>
      <c r="EA30" s="3">
        <v>224085.51428960884</v>
      </c>
    </row>
    <row r="31" spans="1:131">
      <c r="A31" s="6" t="s">
        <v>36</v>
      </c>
      <c r="B31" s="1">
        <v>4</v>
      </c>
      <c r="C31">
        <v>5.3</v>
      </c>
      <c r="D31" s="44">
        <v>2.597</v>
      </c>
      <c r="E31" s="43">
        <v>1.1992350369095744E-2</v>
      </c>
      <c r="F31" s="3">
        <v>4336.0974620958259</v>
      </c>
      <c r="G31" s="3">
        <v>0</v>
      </c>
      <c r="H31" s="3">
        <v>333.54595862275585</v>
      </c>
      <c r="I31" s="3">
        <v>0</v>
      </c>
      <c r="J31" s="3">
        <v>0</v>
      </c>
      <c r="K31" s="3">
        <v>0</v>
      </c>
      <c r="L31" s="3">
        <v>0</v>
      </c>
      <c r="M31" s="3">
        <v>0</v>
      </c>
      <c r="N31" s="3">
        <v>0</v>
      </c>
      <c r="O31" s="3">
        <v>0</v>
      </c>
      <c r="P31" s="3">
        <v>83.386489655688962</v>
      </c>
      <c r="Q31" s="3">
        <v>0</v>
      </c>
      <c r="R31" s="3">
        <v>0</v>
      </c>
      <c r="S31" s="3">
        <v>0</v>
      </c>
      <c r="T31" s="3">
        <v>0</v>
      </c>
      <c r="U31" s="3">
        <v>83.386489655688962</v>
      </c>
      <c r="V31" s="3">
        <v>0</v>
      </c>
      <c r="W31" s="3">
        <v>250.15946896706689</v>
      </c>
      <c r="X31" s="3">
        <v>0</v>
      </c>
      <c r="Y31" s="3">
        <v>0</v>
      </c>
      <c r="Z31" s="3">
        <v>250.15946896706689</v>
      </c>
      <c r="AA31" s="3">
        <v>250.15946896706689</v>
      </c>
      <c r="AB31" s="3">
        <v>0</v>
      </c>
      <c r="AC31" s="3">
        <v>0</v>
      </c>
      <c r="AD31" s="3">
        <v>83.386489655688962</v>
      </c>
      <c r="AE31" s="3">
        <v>0</v>
      </c>
      <c r="AF31" s="3">
        <v>0</v>
      </c>
      <c r="AG31" s="3">
        <v>0</v>
      </c>
      <c r="AH31" s="3">
        <v>0</v>
      </c>
      <c r="AI31" s="3">
        <v>166.77297931137792</v>
      </c>
      <c r="AJ31" s="3">
        <v>0</v>
      </c>
      <c r="AK31" s="3">
        <v>2668.3676689820468</v>
      </c>
      <c r="AL31" s="3">
        <v>83.386489655688962</v>
      </c>
      <c r="AM31" s="3">
        <v>0</v>
      </c>
      <c r="AN31" s="3">
        <v>0</v>
      </c>
      <c r="AO31" s="3">
        <v>2168.048731047913</v>
      </c>
      <c r="AP31" s="3">
        <v>0</v>
      </c>
      <c r="AQ31" s="3">
        <v>250.15946896706689</v>
      </c>
      <c r="AR31" s="3">
        <v>0</v>
      </c>
      <c r="AS31" s="3">
        <v>0</v>
      </c>
      <c r="AT31" s="3">
        <v>0</v>
      </c>
      <c r="AU31" s="3">
        <v>0</v>
      </c>
      <c r="AV31" s="3">
        <v>0</v>
      </c>
      <c r="AW31" s="3">
        <v>250.15946896706689</v>
      </c>
      <c r="AX31" s="3">
        <v>0</v>
      </c>
      <c r="AY31" s="3">
        <v>0</v>
      </c>
      <c r="AZ31" s="3">
        <v>0</v>
      </c>
      <c r="BA31" s="3">
        <v>0</v>
      </c>
      <c r="BB31" s="3">
        <v>0</v>
      </c>
      <c r="BC31" s="3">
        <v>0</v>
      </c>
      <c r="BD31" s="3">
        <v>0</v>
      </c>
      <c r="BE31" s="3">
        <v>0</v>
      </c>
      <c r="BF31" s="3">
        <v>0</v>
      </c>
      <c r="BG31" s="3">
        <v>0</v>
      </c>
      <c r="BH31" s="3">
        <v>166.77297931137792</v>
      </c>
      <c r="BI31" s="3">
        <v>0</v>
      </c>
      <c r="BJ31" s="3">
        <v>166.77297931137792</v>
      </c>
      <c r="BK31" s="3">
        <v>83.386489655688962</v>
      </c>
      <c r="BL31" s="3">
        <v>0</v>
      </c>
      <c r="BM31" s="3">
        <v>83.386489655688962</v>
      </c>
      <c r="BN31" s="3">
        <v>83.386489655688962</v>
      </c>
      <c r="BO31" s="3">
        <v>0</v>
      </c>
      <c r="BP31" s="3">
        <v>0</v>
      </c>
      <c r="BQ31" s="3">
        <v>83.386489655688962</v>
      </c>
      <c r="BR31" s="3">
        <v>0</v>
      </c>
      <c r="BS31" s="3">
        <v>0</v>
      </c>
      <c r="BT31" s="3">
        <v>0</v>
      </c>
      <c r="BU31" s="3">
        <v>0</v>
      </c>
      <c r="BV31" s="3">
        <v>0</v>
      </c>
      <c r="BW31" s="3">
        <v>0</v>
      </c>
      <c r="BX31" s="3">
        <v>83.386489655688962</v>
      </c>
      <c r="BY31" s="3">
        <v>0</v>
      </c>
      <c r="BZ31" s="3">
        <v>0</v>
      </c>
      <c r="CA31" s="3">
        <v>0</v>
      </c>
      <c r="CB31" s="3">
        <v>0</v>
      </c>
      <c r="CC31" s="3">
        <v>0</v>
      </c>
      <c r="CD31" s="3">
        <v>166.77297931137792</v>
      </c>
      <c r="CE31" s="3">
        <v>0</v>
      </c>
      <c r="CF31" s="3">
        <v>0</v>
      </c>
      <c r="CG31" s="3">
        <v>0</v>
      </c>
      <c r="CH31" s="3">
        <v>0</v>
      </c>
      <c r="CI31" s="3">
        <v>0</v>
      </c>
      <c r="CJ31" s="3">
        <v>416.93244827844484</v>
      </c>
      <c r="CK31" s="3">
        <v>83.386489655688962</v>
      </c>
      <c r="CL31" s="3">
        <v>333.54595862275585</v>
      </c>
      <c r="CM31" s="3">
        <v>0</v>
      </c>
      <c r="CN31" s="3">
        <v>0</v>
      </c>
      <c r="CO31" s="3">
        <v>166.77297931137792</v>
      </c>
      <c r="CP31" s="3">
        <v>83.386489655688962</v>
      </c>
      <c r="CQ31" s="3">
        <v>61372.45638658708</v>
      </c>
      <c r="CR31" s="3">
        <v>1417.5703241467124</v>
      </c>
      <c r="CS31" s="3">
        <v>250.15946896706689</v>
      </c>
      <c r="CT31" s="3">
        <v>0</v>
      </c>
      <c r="CU31" s="3">
        <v>6253.9867241766724</v>
      </c>
      <c r="CV31" s="3">
        <v>0</v>
      </c>
      <c r="CW31" s="3">
        <v>193790.20195982116</v>
      </c>
      <c r="CX31" s="3">
        <v>3502.2325655389363</v>
      </c>
      <c r="CY31" s="3">
        <v>4252.7109724401371</v>
      </c>
      <c r="CZ31" s="3">
        <v>1917.8892620808463</v>
      </c>
      <c r="DA31" s="3">
        <v>83.386489655688962</v>
      </c>
      <c r="DB31" s="3">
        <v>17427.776338038995</v>
      </c>
      <c r="DC31" s="3">
        <v>0</v>
      </c>
      <c r="DD31" s="3">
        <v>0</v>
      </c>
      <c r="DE31" s="3">
        <v>0</v>
      </c>
      <c r="DF31" s="3">
        <v>0</v>
      </c>
      <c r="DG31" s="3">
        <v>0</v>
      </c>
      <c r="DH31" s="3">
        <v>1250.7973448353346</v>
      </c>
      <c r="DI31" s="3">
        <v>0</v>
      </c>
      <c r="DJ31" s="3">
        <v>0</v>
      </c>
      <c r="DK31" s="3">
        <v>0</v>
      </c>
      <c r="DL31" s="3">
        <v>0</v>
      </c>
      <c r="DM31" s="3">
        <v>0</v>
      </c>
      <c r="DN31" s="3">
        <v>0</v>
      </c>
      <c r="DO31" s="3">
        <v>0</v>
      </c>
      <c r="DP31" s="3">
        <v>0</v>
      </c>
      <c r="DQ31" s="3">
        <v>0</v>
      </c>
      <c r="DR31" s="3">
        <v>0</v>
      </c>
      <c r="DS31" s="3">
        <v>0</v>
      </c>
      <c r="DT31" s="3">
        <v>11423.949082829387</v>
      </c>
      <c r="DU31" s="3">
        <v>416.93244827844484</v>
      </c>
      <c r="DV31" s="3">
        <v>166.77297931137792</v>
      </c>
      <c r="DW31" s="3">
        <v>0</v>
      </c>
      <c r="DX31" s="3">
        <v>0</v>
      </c>
      <c r="DY31" s="3">
        <v>1084.0243655239565</v>
      </c>
      <c r="DZ31" s="3">
        <v>13091.678875943166</v>
      </c>
      <c r="EA31" s="3">
        <v>228478.98165658774</v>
      </c>
    </row>
    <row r="32" spans="1:131">
      <c r="A32" s="6" t="s">
        <v>37</v>
      </c>
      <c r="B32" s="1">
        <v>4</v>
      </c>
      <c r="C32">
        <v>9.6</v>
      </c>
      <c r="D32" s="44">
        <v>4.7039999999999997</v>
      </c>
      <c r="E32" s="43">
        <v>2.172199312138097E-2</v>
      </c>
      <c r="F32" s="3">
        <v>2854.2500521728534</v>
      </c>
      <c r="G32" s="3">
        <v>92.072582328156571</v>
      </c>
      <c r="H32" s="3">
        <v>0</v>
      </c>
      <c r="I32" s="3">
        <v>0</v>
      </c>
      <c r="J32" s="3">
        <v>0</v>
      </c>
      <c r="K32" s="3">
        <v>0</v>
      </c>
      <c r="L32" s="3">
        <v>0</v>
      </c>
      <c r="M32" s="3">
        <v>0</v>
      </c>
      <c r="N32" s="3">
        <v>0</v>
      </c>
      <c r="O32" s="3">
        <v>0</v>
      </c>
      <c r="P32" s="3">
        <v>0</v>
      </c>
      <c r="Q32" s="3">
        <v>0</v>
      </c>
      <c r="R32" s="3">
        <v>414.32662047670453</v>
      </c>
      <c r="S32" s="3">
        <v>0</v>
      </c>
      <c r="T32" s="3">
        <v>138.10887349223486</v>
      </c>
      <c r="U32" s="3">
        <v>138.10887349223486</v>
      </c>
      <c r="V32" s="3">
        <v>0</v>
      </c>
      <c r="W32" s="3">
        <v>0</v>
      </c>
      <c r="X32" s="3">
        <v>0</v>
      </c>
      <c r="Y32" s="3">
        <v>0</v>
      </c>
      <c r="Z32" s="3">
        <v>0</v>
      </c>
      <c r="AA32" s="3">
        <v>184.14516465631314</v>
      </c>
      <c r="AB32" s="3">
        <v>0</v>
      </c>
      <c r="AC32" s="3">
        <v>0</v>
      </c>
      <c r="AD32" s="3">
        <v>0</v>
      </c>
      <c r="AE32" s="3">
        <v>0</v>
      </c>
      <c r="AF32" s="3">
        <v>0</v>
      </c>
      <c r="AG32" s="3">
        <v>0</v>
      </c>
      <c r="AH32" s="3">
        <v>0</v>
      </c>
      <c r="AI32" s="3">
        <v>184.14516465631314</v>
      </c>
      <c r="AJ32" s="3">
        <v>0</v>
      </c>
      <c r="AK32" s="3">
        <v>46.036291164078285</v>
      </c>
      <c r="AL32" s="3">
        <v>0</v>
      </c>
      <c r="AM32" s="3">
        <v>0</v>
      </c>
      <c r="AN32" s="3">
        <v>0</v>
      </c>
      <c r="AO32" s="3">
        <v>414.32662047670453</v>
      </c>
      <c r="AP32" s="3">
        <v>0</v>
      </c>
      <c r="AQ32" s="3">
        <v>322.25403814854798</v>
      </c>
      <c r="AR32" s="3">
        <v>0</v>
      </c>
      <c r="AS32" s="3">
        <v>0</v>
      </c>
      <c r="AT32" s="3">
        <v>138.10887349223486</v>
      </c>
      <c r="AU32" s="3">
        <v>0</v>
      </c>
      <c r="AV32" s="3">
        <v>0</v>
      </c>
      <c r="AW32" s="3">
        <v>184.14516465631314</v>
      </c>
      <c r="AX32" s="3">
        <v>0</v>
      </c>
      <c r="AY32" s="3">
        <v>46.036291164078285</v>
      </c>
      <c r="AZ32" s="3">
        <v>0</v>
      </c>
      <c r="BA32" s="3">
        <v>0</v>
      </c>
      <c r="BB32" s="3">
        <v>92.072582328156571</v>
      </c>
      <c r="BC32" s="3">
        <v>46.036291164078285</v>
      </c>
      <c r="BD32" s="3">
        <v>0</v>
      </c>
      <c r="BE32" s="3">
        <v>0</v>
      </c>
      <c r="BF32" s="3">
        <v>0</v>
      </c>
      <c r="BG32" s="3">
        <v>0</v>
      </c>
      <c r="BH32" s="3">
        <v>1012.7984056097223</v>
      </c>
      <c r="BI32" s="3">
        <v>0</v>
      </c>
      <c r="BJ32" s="3">
        <v>0</v>
      </c>
      <c r="BK32" s="3">
        <v>0</v>
      </c>
      <c r="BL32" s="3">
        <v>46.036291164078285</v>
      </c>
      <c r="BM32" s="3">
        <v>0</v>
      </c>
      <c r="BN32" s="3">
        <v>0</v>
      </c>
      <c r="BO32" s="3">
        <v>0</v>
      </c>
      <c r="BP32" s="3">
        <v>0</v>
      </c>
      <c r="BQ32" s="3">
        <v>0</v>
      </c>
      <c r="BR32" s="3">
        <v>0</v>
      </c>
      <c r="BS32" s="3">
        <v>0</v>
      </c>
      <c r="BT32" s="3">
        <v>0</v>
      </c>
      <c r="BU32" s="3">
        <v>0</v>
      </c>
      <c r="BV32" s="3">
        <v>0</v>
      </c>
      <c r="BW32" s="3">
        <v>0</v>
      </c>
      <c r="BX32" s="3">
        <v>46.036291164078285</v>
      </c>
      <c r="BY32" s="3" t="e">
        <v>#REF!</v>
      </c>
      <c r="BZ32" s="3">
        <v>0</v>
      </c>
      <c r="CA32" s="3">
        <v>0</v>
      </c>
      <c r="CB32" s="3">
        <v>0</v>
      </c>
      <c r="CC32" s="3">
        <v>0</v>
      </c>
      <c r="CD32" s="3">
        <v>0</v>
      </c>
      <c r="CE32" s="3">
        <v>0</v>
      </c>
      <c r="CF32" s="3">
        <v>0</v>
      </c>
      <c r="CG32" s="3">
        <v>0</v>
      </c>
      <c r="CH32" s="3">
        <v>92.072582328156571</v>
      </c>
      <c r="CI32" s="3">
        <v>0</v>
      </c>
      <c r="CJ32" s="3">
        <v>1519.1976084145833</v>
      </c>
      <c r="CK32" s="3">
        <v>138.10887349223486</v>
      </c>
      <c r="CL32" s="3">
        <v>230.18145582039142</v>
      </c>
      <c r="CM32" s="3">
        <v>0</v>
      </c>
      <c r="CN32" s="3">
        <v>0</v>
      </c>
      <c r="CO32" s="3">
        <v>92.072582328156571</v>
      </c>
      <c r="CP32" s="3">
        <v>414.32662047670453</v>
      </c>
      <c r="CQ32" s="3">
        <v>20117.859238702211</v>
      </c>
      <c r="CR32" s="3">
        <v>644.50807629709595</v>
      </c>
      <c r="CS32" s="3">
        <v>138.10887349223486</v>
      </c>
      <c r="CT32" s="3">
        <v>0</v>
      </c>
      <c r="CU32" s="3">
        <v>3314.6129638136363</v>
      </c>
      <c r="CV32" s="3">
        <v>0</v>
      </c>
      <c r="CW32" s="3">
        <v>253659.96431407135</v>
      </c>
      <c r="CX32" s="3">
        <v>0</v>
      </c>
      <c r="CY32" s="3">
        <v>4189.3024959311242</v>
      </c>
      <c r="CZ32" s="3">
        <v>2485.9597228602274</v>
      </c>
      <c r="DA32" s="3">
        <v>0</v>
      </c>
      <c r="DB32" s="3">
        <v>690.54436746117426</v>
      </c>
      <c r="DC32" s="3">
        <v>0</v>
      </c>
      <c r="DD32" s="3">
        <v>46.036291164078285</v>
      </c>
      <c r="DE32" s="3">
        <v>138.10887349223486</v>
      </c>
      <c r="DF32" s="3">
        <v>0</v>
      </c>
      <c r="DG32" s="3">
        <v>0</v>
      </c>
      <c r="DH32" s="3">
        <v>0</v>
      </c>
      <c r="DI32" s="3">
        <v>0</v>
      </c>
      <c r="DJ32" s="3">
        <v>0</v>
      </c>
      <c r="DK32" s="3">
        <v>0</v>
      </c>
      <c r="DL32" s="3">
        <v>0</v>
      </c>
      <c r="DM32" s="3">
        <v>0</v>
      </c>
      <c r="DN32" s="3">
        <v>0</v>
      </c>
      <c r="DO32" s="3">
        <v>0</v>
      </c>
      <c r="DP32" s="3">
        <v>0</v>
      </c>
      <c r="DQ32" s="3">
        <v>0</v>
      </c>
      <c r="DR32" s="3">
        <v>0</v>
      </c>
      <c r="DS32" s="3">
        <v>0</v>
      </c>
      <c r="DT32" s="3">
        <v>6306.9718894787247</v>
      </c>
      <c r="DU32" s="3">
        <v>46.036291164078285</v>
      </c>
      <c r="DV32" s="3">
        <v>92.072582328156571</v>
      </c>
      <c r="DW32" s="3">
        <v>0</v>
      </c>
      <c r="DX32" s="3">
        <v>92.072582328156571</v>
      </c>
      <c r="DY32" s="3">
        <v>2393.8871405320706</v>
      </c>
      <c r="DZ32" s="3">
        <v>8931.0404858311867</v>
      </c>
      <c r="EA32" s="3">
        <v>264524.5290287938</v>
      </c>
    </row>
    <row r="33" spans="1:131">
      <c r="A33" s="6" t="s">
        <v>38</v>
      </c>
      <c r="B33" s="1">
        <v>4</v>
      </c>
      <c r="C33">
        <v>10.7</v>
      </c>
      <c r="D33" s="44">
        <v>4.2629999999999999</v>
      </c>
      <c r="E33" s="43">
        <v>1.9685556266251503E-2</v>
      </c>
      <c r="F33" s="3">
        <v>566.60050663480968</v>
      </c>
      <c r="G33" s="3">
        <v>0</v>
      </c>
      <c r="H33" s="3">
        <v>0</v>
      </c>
      <c r="I33" s="3">
        <v>0</v>
      </c>
      <c r="J33" s="3">
        <v>0</v>
      </c>
      <c r="K33" s="3">
        <v>0</v>
      </c>
      <c r="L33" s="3">
        <v>0</v>
      </c>
      <c r="M33" s="3">
        <v>0</v>
      </c>
      <c r="N33" s="3">
        <v>0</v>
      </c>
      <c r="O33" s="3">
        <v>0</v>
      </c>
      <c r="P33" s="3">
        <v>0</v>
      </c>
      <c r="Q33" s="3">
        <v>0</v>
      </c>
      <c r="R33" s="3">
        <v>0</v>
      </c>
      <c r="S33" s="3">
        <v>0</v>
      </c>
      <c r="T33" s="3">
        <v>0</v>
      </c>
      <c r="U33" s="3">
        <v>0</v>
      </c>
      <c r="V33" s="3">
        <v>906.56081061569546</v>
      </c>
      <c r="W33" s="3">
        <v>0</v>
      </c>
      <c r="X33" s="3">
        <v>0</v>
      </c>
      <c r="Y33" s="3">
        <v>0</v>
      </c>
      <c r="Z33" s="3">
        <v>0</v>
      </c>
      <c r="AA33" s="3">
        <v>75.546734217974617</v>
      </c>
      <c r="AB33" s="3">
        <v>0</v>
      </c>
      <c r="AC33" s="3">
        <v>0</v>
      </c>
      <c r="AD33" s="3">
        <v>0</v>
      </c>
      <c r="AE33" s="3">
        <v>0</v>
      </c>
      <c r="AF33" s="3">
        <v>0</v>
      </c>
      <c r="AG33" s="3">
        <v>0</v>
      </c>
      <c r="AH33" s="3">
        <v>0</v>
      </c>
      <c r="AI33" s="3">
        <v>0</v>
      </c>
      <c r="AJ33" s="3">
        <v>0</v>
      </c>
      <c r="AK33" s="3">
        <v>0</v>
      </c>
      <c r="AL33" s="3">
        <v>264.41356976291121</v>
      </c>
      <c r="AM33" s="3">
        <v>151.09346843594923</v>
      </c>
      <c r="AN33" s="3">
        <v>0</v>
      </c>
      <c r="AO33" s="3">
        <v>302.18693687189847</v>
      </c>
      <c r="AP33" s="3">
        <v>0</v>
      </c>
      <c r="AQ33" s="3">
        <v>0</v>
      </c>
      <c r="AR33" s="3">
        <v>0</v>
      </c>
      <c r="AS33" s="3">
        <v>0</v>
      </c>
      <c r="AT33" s="3">
        <v>0</v>
      </c>
      <c r="AU33" s="3">
        <v>0</v>
      </c>
      <c r="AV33" s="3">
        <v>0</v>
      </c>
      <c r="AW33" s="3">
        <v>37.773367108987308</v>
      </c>
      <c r="AX33" s="3">
        <v>0</v>
      </c>
      <c r="AY33" s="3">
        <v>0</v>
      </c>
      <c r="AZ33" s="3">
        <v>0</v>
      </c>
      <c r="BA33" s="3">
        <v>0</v>
      </c>
      <c r="BB33" s="3">
        <v>0</v>
      </c>
      <c r="BC33" s="3">
        <v>0</v>
      </c>
      <c r="BD33" s="3">
        <v>0</v>
      </c>
      <c r="BE33" s="3">
        <v>0</v>
      </c>
      <c r="BF33" s="3">
        <v>0</v>
      </c>
      <c r="BG33" s="3">
        <v>0</v>
      </c>
      <c r="BH33" s="3">
        <v>0</v>
      </c>
      <c r="BI33" s="3">
        <v>0</v>
      </c>
      <c r="BJ33" s="3">
        <v>75.546734217974617</v>
      </c>
      <c r="BK33" s="3">
        <v>0</v>
      </c>
      <c r="BL33" s="3">
        <v>0</v>
      </c>
      <c r="BM33" s="3">
        <v>0</v>
      </c>
      <c r="BN33" s="3">
        <v>0</v>
      </c>
      <c r="BO33" s="3">
        <v>37.773367108987308</v>
      </c>
      <c r="BP33" s="3">
        <v>0</v>
      </c>
      <c r="BQ33" s="3">
        <v>0</v>
      </c>
      <c r="BR33" s="3">
        <v>0</v>
      </c>
      <c r="BS33" s="3">
        <v>0</v>
      </c>
      <c r="BT33" s="3">
        <v>0</v>
      </c>
      <c r="BU33" s="3">
        <v>0</v>
      </c>
      <c r="BV33" s="3">
        <v>75.546734217974617</v>
      </c>
      <c r="BW33" s="3">
        <v>0</v>
      </c>
      <c r="BX33" s="3">
        <v>0</v>
      </c>
      <c r="BY33" s="3">
        <v>0</v>
      </c>
      <c r="BZ33" s="3">
        <v>0</v>
      </c>
      <c r="CA33" s="3">
        <v>264.41356976291121</v>
      </c>
      <c r="CB33" s="3">
        <v>0</v>
      </c>
      <c r="CC33" s="3">
        <v>0</v>
      </c>
      <c r="CD33" s="3">
        <v>0</v>
      </c>
      <c r="CE33" s="3">
        <v>0</v>
      </c>
      <c r="CF33" s="3">
        <v>0</v>
      </c>
      <c r="CG33" s="3">
        <v>0</v>
      </c>
      <c r="CH33" s="3">
        <v>0</v>
      </c>
      <c r="CI33" s="3">
        <v>0</v>
      </c>
      <c r="CJ33" s="3">
        <v>226.64020265392386</v>
      </c>
      <c r="CK33" s="3">
        <v>377.7336710898731</v>
      </c>
      <c r="CL33" s="3">
        <v>339.96030398088578</v>
      </c>
      <c r="CM33" s="3">
        <v>0</v>
      </c>
      <c r="CN33" s="3">
        <v>0</v>
      </c>
      <c r="CO33" s="3">
        <v>226.64020265392386</v>
      </c>
      <c r="CP33" s="3">
        <v>151.09346843594923</v>
      </c>
      <c r="CQ33" s="3">
        <v>21984.099657430615</v>
      </c>
      <c r="CR33" s="3">
        <v>491.05377241683505</v>
      </c>
      <c r="CS33" s="3">
        <v>37.773367108987308</v>
      </c>
      <c r="CT33" s="3">
        <v>0</v>
      </c>
      <c r="CU33" s="3">
        <v>6761.4327125087284</v>
      </c>
      <c r="CV33" s="3">
        <v>56508.957195045019</v>
      </c>
      <c r="CW33" s="3">
        <v>12389.664411747839</v>
      </c>
      <c r="CX33" s="3">
        <v>491.05377241683505</v>
      </c>
      <c r="CY33" s="3">
        <v>1888.6683554493657</v>
      </c>
      <c r="CZ33" s="3">
        <v>0</v>
      </c>
      <c r="DA33" s="3">
        <v>37.773367108987308</v>
      </c>
      <c r="DB33" s="3">
        <v>944.33417772468283</v>
      </c>
      <c r="DC33" s="3">
        <v>0</v>
      </c>
      <c r="DD33" s="3">
        <v>151.09346843594923</v>
      </c>
      <c r="DE33" s="3">
        <v>37.773367108987308</v>
      </c>
      <c r="DF33" s="3">
        <v>0</v>
      </c>
      <c r="DG33" s="3">
        <v>0</v>
      </c>
      <c r="DH33" s="3">
        <v>0</v>
      </c>
      <c r="DI33" s="3">
        <v>0</v>
      </c>
      <c r="DJ33" s="3">
        <v>906.56081061569546</v>
      </c>
      <c r="DK33" s="3">
        <v>0</v>
      </c>
      <c r="DL33" s="3">
        <v>0</v>
      </c>
      <c r="DM33" s="3">
        <v>0</v>
      </c>
      <c r="DN33" s="3">
        <v>0</v>
      </c>
      <c r="DO33" s="3">
        <v>0</v>
      </c>
      <c r="DP33" s="3">
        <v>0</v>
      </c>
      <c r="DQ33" s="3">
        <v>0</v>
      </c>
      <c r="DR33" s="3">
        <v>0</v>
      </c>
      <c r="DS33" s="3">
        <v>0</v>
      </c>
      <c r="DT33" s="3">
        <v>2304.175393648226</v>
      </c>
      <c r="DU33" s="3">
        <v>113.32010132696193</v>
      </c>
      <c r="DV33" s="3">
        <v>75.546734217974617</v>
      </c>
      <c r="DW33" s="3">
        <v>0</v>
      </c>
      <c r="DX33" s="3">
        <v>0</v>
      </c>
      <c r="DY33" s="3">
        <v>1322.0678488145559</v>
      </c>
      <c r="DZ33" s="3">
        <v>3815.1100780077181</v>
      </c>
      <c r="EA33" s="3">
        <v>80117.311638162093</v>
      </c>
    </row>
    <row r="34" spans="1:131">
      <c r="A34" s="6" t="s">
        <v>39</v>
      </c>
      <c r="B34" s="1">
        <v>4</v>
      </c>
      <c r="C34">
        <v>7.4</v>
      </c>
      <c r="D34" s="44">
        <v>3.6259999999999999</v>
      </c>
      <c r="E34" s="43">
        <v>1.6744036364397832E-2</v>
      </c>
      <c r="F34" s="3">
        <v>1015.2868537807534</v>
      </c>
      <c r="G34" s="3">
        <v>0</v>
      </c>
      <c r="H34" s="3">
        <v>0</v>
      </c>
      <c r="I34" s="3">
        <v>0</v>
      </c>
      <c r="J34" s="3">
        <v>0</v>
      </c>
      <c r="K34" s="3">
        <v>0</v>
      </c>
      <c r="L34" s="3">
        <v>0</v>
      </c>
      <c r="M34" s="3">
        <v>0</v>
      </c>
      <c r="N34" s="3">
        <v>0</v>
      </c>
      <c r="O34" s="3">
        <v>0</v>
      </c>
      <c r="P34" s="3">
        <v>119.44551220950041</v>
      </c>
      <c r="Q34" s="3">
        <v>59.722756104750204</v>
      </c>
      <c r="R34" s="3">
        <v>0</v>
      </c>
      <c r="S34" s="3">
        <v>179.16826831425061</v>
      </c>
      <c r="T34" s="3">
        <v>0</v>
      </c>
      <c r="U34" s="3">
        <v>0</v>
      </c>
      <c r="V34" s="3">
        <v>1851.4054392472563</v>
      </c>
      <c r="W34" s="3">
        <v>119.44551220950041</v>
      </c>
      <c r="X34" s="3">
        <v>59.722756104750204</v>
      </c>
      <c r="Y34" s="3">
        <v>0</v>
      </c>
      <c r="Z34" s="3">
        <v>0</v>
      </c>
      <c r="AA34" s="3">
        <v>0</v>
      </c>
      <c r="AB34" s="3">
        <v>59.722756104750204</v>
      </c>
      <c r="AC34" s="3">
        <v>0</v>
      </c>
      <c r="AD34" s="3">
        <v>0</v>
      </c>
      <c r="AE34" s="3">
        <v>0</v>
      </c>
      <c r="AF34" s="3">
        <v>0</v>
      </c>
      <c r="AG34" s="3">
        <v>0</v>
      </c>
      <c r="AH34" s="3">
        <v>0</v>
      </c>
      <c r="AI34" s="3">
        <v>0</v>
      </c>
      <c r="AJ34" s="3">
        <v>0</v>
      </c>
      <c r="AK34" s="3">
        <v>358.33653662850122</v>
      </c>
      <c r="AL34" s="3">
        <v>59.722756104750204</v>
      </c>
      <c r="AM34" s="3">
        <v>59.722756104750204</v>
      </c>
      <c r="AN34" s="3">
        <v>0</v>
      </c>
      <c r="AO34" s="3">
        <v>716.67307325700244</v>
      </c>
      <c r="AP34" s="3">
        <v>0</v>
      </c>
      <c r="AQ34" s="3">
        <v>0</v>
      </c>
      <c r="AR34" s="3">
        <v>0</v>
      </c>
      <c r="AS34" s="3">
        <v>0</v>
      </c>
      <c r="AT34" s="3">
        <v>0</v>
      </c>
      <c r="AU34" s="3">
        <v>0</v>
      </c>
      <c r="AV34" s="3">
        <v>0</v>
      </c>
      <c r="AW34" s="3">
        <v>59.722756104750204</v>
      </c>
      <c r="AX34" s="3">
        <v>0</v>
      </c>
      <c r="AY34" s="3">
        <v>0</v>
      </c>
      <c r="AZ34" s="3">
        <v>0</v>
      </c>
      <c r="BA34" s="3">
        <v>0</v>
      </c>
      <c r="BB34" s="3">
        <v>0</v>
      </c>
      <c r="BC34" s="3">
        <v>0</v>
      </c>
      <c r="BD34" s="3">
        <v>0</v>
      </c>
      <c r="BE34" s="3">
        <v>0</v>
      </c>
      <c r="BF34" s="3">
        <v>0</v>
      </c>
      <c r="BG34" s="3">
        <v>0</v>
      </c>
      <c r="BH34" s="3">
        <v>0</v>
      </c>
      <c r="BI34" s="3">
        <v>119.44551220950041</v>
      </c>
      <c r="BJ34" s="3">
        <v>0</v>
      </c>
      <c r="BK34" s="3">
        <v>0</v>
      </c>
      <c r="BL34" s="3">
        <v>0</v>
      </c>
      <c r="BM34" s="3">
        <v>0</v>
      </c>
      <c r="BN34" s="3">
        <v>0</v>
      </c>
      <c r="BO34" s="3">
        <v>0</v>
      </c>
      <c r="BP34" s="3">
        <v>0</v>
      </c>
      <c r="BQ34" s="3">
        <v>0</v>
      </c>
      <c r="BR34" s="3">
        <v>0</v>
      </c>
      <c r="BS34" s="3">
        <v>0</v>
      </c>
      <c r="BT34" s="3">
        <v>0</v>
      </c>
      <c r="BU34" s="3">
        <v>0</v>
      </c>
      <c r="BV34" s="3">
        <v>0</v>
      </c>
      <c r="BW34" s="3">
        <v>0</v>
      </c>
      <c r="BX34" s="3">
        <v>0</v>
      </c>
      <c r="BY34" s="3">
        <v>0</v>
      </c>
      <c r="BZ34" s="3">
        <v>179.16826831425061</v>
      </c>
      <c r="CA34" s="3">
        <v>179.16826831425061</v>
      </c>
      <c r="CB34" s="3">
        <v>0</v>
      </c>
      <c r="CC34" s="3">
        <v>0</v>
      </c>
      <c r="CD34" s="3">
        <v>59.722756104750204</v>
      </c>
      <c r="CE34" s="3">
        <v>0</v>
      </c>
      <c r="CF34" s="3">
        <v>0</v>
      </c>
      <c r="CG34" s="3">
        <v>0</v>
      </c>
      <c r="CH34" s="3">
        <v>0</v>
      </c>
      <c r="CI34" s="3">
        <v>0</v>
      </c>
      <c r="CJ34" s="3">
        <v>179.16826831425061</v>
      </c>
      <c r="CK34" s="3">
        <v>119.44551220950041</v>
      </c>
      <c r="CL34" s="3">
        <v>418.05929273325143</v>
      </c>
      <c r="CM34" s="3">
        <v>0</v>
      </c>
      <c r="CN34" s="3">
        <v>0</v>
      </c>
      <c r="CO34" s="3">
        <v>537.50480494275178</v>
      </c>
      <c r="CP34" s="3">
        <v>179.16826831425061</v>
      </c>
      <c r="CQ34" s="3">
        <v>29921.100808479852</v>
      </c>
      <c r="CR34" s="3">
        <v>418.05929273325143</v>
      </c>
      <c r="CS34" s="3">
        <v>119.44551220950041</v>
      </c>
      <c r="CT34" s="3">
        <v>0</v>
      </c>
      <c r="CU34" s="3">
        <v>5912.5528543702703</v>
      </c>
      <c r="CV34" s="3">
        <v>60857.488470740456</v>
      </c>
      <c r="CW34" s="3">
        <v>63306.121471035214</v>
      </c>
      <c r="CX34" s="3">
        <v>14811.24351397805</v>
      </c>
      <c r="CY34" s="3">
        <v>2090.2964636662573</v>
      </c>
      <c r="CZ34" s="3">
        <v>537.50480494275178</v>
      </c>
      <c r="DA34" s="3">
        <v>1134.7323659902538</v>
      </c>
      <c r="DB34" s="3">
        <v>7525.0672691985255</v>
      </c>
      <c r="DC34" s="3">
        <v>0</v>
      </c>
      <c r="DD34" s="3">
        <v>179.16826831425061</v>
      </c>
      <c r="DE34" s="3">
        <v>0</v>
      </c>
      <c r="DF34" s="3">
        <v>477.78204883800163</v>
      </c>
      <c r="DG34" s="3">
        <v>59.722756104750204</v>
      </c>
      <c r="DH34" s="3">
        <v>0</v>
      </c>
      <c r="DI34" s="3">
        <v>0</v>
      </c>
      <c r="DJ34" s="3">
        <v>0</v>
      </c>
      <c r="DK34" s="3">
        <v>1075.0096098855036</v>
      </c>
      <c r="DL34" s="3">
        <v>0</v>
      </c>
      <c r="DM34" s="3">
        <v>0</v>
      </c>
      <c r="DN34" s="3">
        <v>0</v>
      </c>
      <c r="DO34" s="3">
        <v>0</v>
      </c>
      <c r="DP34" s="3">
        <v>59.722756104750204</v>
      </c>
      <c r="DQ34" s="3">
        <v>0</v>
      </c>
      <c r="DR34" s="3">
        <v>0</v>
      </c>
      <c r="DS34" s="3">
        <v>0</v>
      </c>
      <c r="DT34" s="3">
        <v>4718.097732275266</v>
      </c>
      <c r="DU34" s="3">
        <v>119.44551220950041</v>
      </c>
      <c r="DV34" s="3">
        <v>179.16826831425061</v>
      </c>
      <c r="DW34" s="3">
        <v>0</v>
      </c>
      <c r="DX34" s="3">
        <v>0</v>
      </c>
      <c r="DY34" s="3">
        <v>1433.3461465140049</v>
      </c>
      <c r="DZ34" s="3">
        <v>6450.0576593130227</v>
      </c>
      <c r="EA34" s="3">
        <v>158026.41265316907</v>
      </c>
    </row>
    <row r="35" spans="1:131">
      <c r="A35" s="6" t="s">
        <v>40</v>
      </c>
      <c r="C35">
        <v>8.9</v>
      </c>
      <c r="D35" s="44">
        <v>4.3609999999999998</v>
      </c>
      <c r="E35" s="43">
        <v>2.0138097789613608E-2</v>
      </c>
      <c r="F35" s="3">
        <v>6505.0831199938029</v>
      </c>
      <c r="G35" s="3">
        <v>0</v>
      </c>
      <c r="H35" s="3">
        <v>99.314246106775627</v>
      </c>
      <c r="I35" s="3">
        <v>0</v>
      </c>
      <c r="J35" s="3">
        <v>0</v>
      </c>
      <c r="K35" s="3">
        <v>49.657123053387814</v>
      </c>
      <c r="L35" s="3">
        <v>99.314246106775627</v>
      </c>
      <c r="M35" s="3">
        <v>0</v>
      </c>
      <c r="N35" s="3">
        <v>0</v>
      </c>
      <c r="O35" s="3">
        <v>0</v>
      </c>
      <c r="P35" s="3">
        <v>0</v>
      </c>
      <c r="Q35" s="3">
        <v>0</v>
      </c>
      <c r="R35" s="3">
        <v>1142.1138302279196</v>
      </c>
      <c r="S35" s="3">
        <v>0</v>
      </c>
      <c r="T35" s="3">
        <v>0</v>
      </c>
      <c r="U35" s="3">
        <v>49.657123053387814</v>
      </c>
      <c r="V35" s="3">
        <v>0</v>
      </c>
      <c r="W35" s="3">
        <v>0</v>
      </c>
      <c r="X35" s="3">
        <v>0</v>
      </c>
      <c r="Y35" s="3">
        <v>0</v>
      </c>
      <c r="Z35" s="3">
        <v>49.657123053387814</v>
      </c>
      <c r="AA35" s="3">
        <v>148.97136916016342</v>
      </c>
      <c r="AB35" s="3">
        <v>0</v>
      </c>
      <c r="AC35" s="3">
        <v>0</v>
      </c>
      <c r="AD35" s="3">
        <v>0</v>
      </c>
      <c r="AE35" s="3">
        <v>0</v>
      </c>
      <c r="AF35" s="3">
        <v>0</v>
      </c>
      <c r="AG35" s="3">
        <v>0</v>
      </c>
      <c r="AH35" s="3">
        <v>0</v>
      </c>
      <c r="AI35" s="3">
        <v>198.62849221355125</v>
      </c>
      <c r="AJ35" s="3">
        <v>0</v>
      </c>
      <c r="AK35" s="3">
        <v>993.14246106775624</v>
      </c>
      <c r="AL35" s="3">
        <v>0</v>
      </c>
      <c r="AM35" s="3">
        <v>0</v>
      </c>
      <c r="AN35" s="3">
        <v>99.314246106775627</v>
      </c>
      <c r="AO35" s="3">
        <v>1489.7136916016343</v>
      </c>
      <c r="AP35" s="3">
        <v>0</v>
      </c>
      <c r="AQ35" s="3">
        <v>0</v>
      </c>
      <c r="AR35" s="3">
        <v>0</v>
      </c>
      <c r="AS35" s="3">
        <v>0</v>
      </c>
      <c r="AT35" s="3">
        <v>198.62849221355125</v>
      </c>
      <c r="AU35" s="3">
        <v>0</v>
      </c>
      <c r="AV35" s="3">
        <v>0</v>
      </c>
      <c r="AW35" s="3">
        <v>99.314246106775627</v>
      </c>
      <c r="AX35" s="3">
        <v>0</v>
      </c>
      <c r="AY35" s="3">
        <v>148.97136916016342</v>
      </c>
      <c r="AZ35" s="3">
        <v>0</v>
      </c>
      <c r="BA35" s="3">
        <v>0</v>
      </c>
      <c r="BB35" s="3">
        <v>0</v>
      </c>
      <c r="BC35" s="3">
        <v>0</v>
      </c>
      <c r="BD35" s="3">
        <v>0</v>
      </c>
      <c r="BE35" s="3">
        <v>0</v>
      </c>
      <c r="BF35" s="3">
        <v>0</v>
      </c>
      <c r="BG35" s="3">
        <v>0</v>
      </c>
      <c r="BH35" s="3">
        <v>248.28561526693906</v>
      </c>
      <c r="BI35" s="3">
        <v>49.657123053387814</v>
      </c>
      <c r="BJ35" s="3">
        <v>49.657123053387814</v>
      </c>
      <c r="BK35" s="3">
        <v>49.657123053387814</v>
      </c>
      <c r="BL35" s="3">
        <v>49.657123053387814</v>
      </c>
      <c r="BM35" s="3">
        <v>0</v>
      </c>
      <c r="BN35" s="3">
        <v>0</v>
      </c>
      <c r="BO35" s="3">
        <v>0</v>
      </c>
      <c r="BP35" s="3">
        <v>0</v>
      </c>
      <c r="BQ35" s="3">
        <v>49.657123053387814</v>
      </c>
      <c r="BR35" s="3">
        <v>0</v>
      </c>
      <c r="BS35" s="3">
        <v>0</v>
      </c>
      <c r="BT35" s="3">
        <v>0</v>
      </c>
      <c r="BU35" s="3">
        <v>0</v>
      </c>
      <c r="BV35" s="3">
        <v>0</v>
      </c>
      <c r="BW35" s="3">
        <v>0</v>
      </c>
      <c r="BX35" s="3">
        <v>0</v>
      </c>
      <c r="BY35" s="3">
        <v>0</v>
      </c>
      <c r="BZ35" s="3">
        <v>0</v>
      </c>
      <c r="CA35" s="3">
        <v>297.94273832032684</v>
      </c>
      <c r="CB35" s="3">
        <v>0</v>
      </c>
      <c r="CC35" s="3">
        <v>0</v>
      </c>
      <c r="CD35" s="3">
        <v>0</v>
      </c>
      <c r="CE35" s="3">
        <v>0</v>
      </c>
      <c r="CF35" s="3">
        <v>49.657123053387814</v>
      </c>
      <c r="CG35" s="3">
        <v>0</v>
      </c>
      <c r="CH35" s="3">
        <v>0</v>
      </c>
      <c r="CI35" s="3">
        <v>0</v>
      </c>
      <c r="CJ35" s="3">
        <v>1340.7423224414708</v>
      </c>
      <c r="CK35" s="3">
        <v>49.657123053387814</v>
      </c>
      <c r="CL35" s="3">
        <v>198.62849221355125</v>
      </c>
      <c r="CM35" s="3">
        <v>0</v>
      </c>
      <c r="CN35" s="3">
        <v>0</v>
      </c>
      <c r="CO35" s="3">
        <v>0</v>
      </c>
      <c r="CP35" s="3">
        <v>347.5998613737147</v>
      </c>
      <c r="CQ35" s="3">
        <v>45039.010609422745</v>
      </c>
      <c r="CR35" s="3">
        <v>844.17109190759277</v>
      </c>
      <c r="CS35" s="3">
        <v>49.657123053387814</v>
      </c>
      <c r="CT35" s="3">
        <v>99.314246106775627</v>
      </c>
      <c r="CU35" s="3">
        <v>5015.3694283921686</v>
      </c>
      <c r="CV35" s="3">
        <v>13258.451855254545</v>
      </c>
      <c r="CW35" s="3">
        <v>526564.13285812433</v>
      </c>
      <c r="CX35" s="3">
        <v>943.48533801436838</v>
      </c>
      <c r="CY35" s="3">
        <v>3525.6557367905348</v>
      </c>
      <c r="CZ35" s="3">
        <v>5412.6264128192715</v>
      </c>
      <c r="DA35" s="3">
        <v>49.657123053387814</v>
      </c>
      <c r="DB35" s="3">
        <v>3327.0272445769833</v>
      </c>
      <c r="DC35" s="3">
        <v>0</v>
      </c>
      <c r="DD35" s="3">
        <v>99.314246106775627</v>
      </c>
      <c r="DE35" s="3">
        <v>496.57123053387812</v>
      </c>
      <c r="DF35" s="3">
        <v>49.657123053387814</v>
      </c>
      <c r="DG35" s="3">
        <v>0</v>
      </c>
      <c r="DH35" s="3">
        <v>0</v>
      </c>
      <c r="DI35" s="3">
        <v>0</v>
      </c>
      <c r="DJ35" s="3">
        <v>0</v>
      </c>
      <c r="DK35" s="3">
        <v>0</v>
      </c>
      <c r="DL35" s="3">
        <v>0</v>
      </c>
      <c r="DM35" s="3">
        <v>49.657123053387814</v>
      </c>
      <c r="DN35" s="3">
        <v>148.97136916016342</v>
      </c>
      <c r="DO35" s="3">
        <v>0</v>
      </c>
      <c r="DP35" s="3">
        <v>0</v>
      </c>
      <c r="DQ35" s="3">
        <v>0</v>
      </c>
      <c r="DR35" s="3">
        <v>0</v>
      </c>
      <c r="DS35" s="3">
        <v>0</v>
      </c>
      <c r="DT35" s="3">
        <v>11619.766794492747</v>
      </c>
      <c r="DU35" s="3">
        <v>198.62849221355125</v>
      </c>
      <c r="DV35" s="3">
        <v>49.657123053387814</v>
      </c>
      <c r="DW35" s="3">
        <v>0</v>
      </c>
      <c r="DX35" s="3">
        <v>49.657123053387814</v>
      </c>
      <c r="DY35" s="3">
        <v>1936.6277990821245</v>
      </c>
      <c r="DZ35" s="3">
        <v>13854.3373318952</v>
      </c>
      <c r="EA35" s="3">
        <v>559039.89133503963</v>
      </c>
    </row>
    <row r="36" spans="1:131">
      <c r="A36" s="6" t="s">
        <v>41</v>
      </c>
      <c r="B36" s="1">
        <v>4</v>
      </c>
      <c r="C36">
        <v>13.3</v>
      </c>
      <c r="D36" s="44">
        <v>6.0270000000000001</v>
      </c>
      <c r="E36" s="43">
        <v>2.7831303686769369E-2</v>
      </c>
      <c r="F36" s="3">
        <v>531.66724231597175</v>
      </c>
      <c r="G36" s="3">
        <v>99.687607934244696</v>
      </c>
      <c r="H36" s="3">
        <v>0</v>
      </c>
      <c r="I36" s="3">
        <v>0</v>
      </c>
      <c r="J36" s="3">
        <v>0</v>
      </c>
      <c r="K36" s="3">
        <v>0</v>
      </c>
      <c r="L36" s="3">
        <v>0</v>
      </c>
      <c r="M36" s="3">
        <v>0</v>
      </c>
      <c r="N36" s="3">
        <v>0</v>
      </c>
      <c r="O36" s="3">
        <v>0</v>
      </c>
      <c r="P36" s="3">
        <v>0</v>
      </c>
      <c r="Q36" s="3">
        <v>0</v>
      </c>
      <c r="R36" s="3">
        <v>132.91681057899294</v>
      </c>
      <c r="S36" s="3">
        <v>66.458405289496469</v>
      </c>
      <c r="T36" s="3">
        <v>0</v>
      </c>
      <c r="U36" s="3">
        <v>0</v>
      </c>
      <c r="V36" s="3">
        <v>996.87607934244693</v>
      </c>
      <c r="W36" s="3">
        <v>0</v>
      </c>
      <c r="X36" s="3">
        <v>0</v>
      </c>
      <c r="Y36" s="3">
        <v>0</v>
      </c>
      <c r="Z36" s="3">
        <v>0</v>
      </c>
      <c r="AA36" s="3">
        <v>33.229202644748234</v>
      </c>
      <c r="AB36" s="3">
        <v>0</v>
      </c>
      <c r="AC36" s="3">
        <v>0</v>
      </c>
      <c r="AD36" s="3">
        <v>0</v>
      </c>
      <c r="AE36" s="3">
        <v>0</v>
      </c>
      <c r="AF36" s="3">
        <v>0</v>
      </c>
      <c r="AG36" s="3">
        <v>0</v>
      </c>
      <c r="AH36" s="3">
        <v>0</v>
      </c>
      <c r="AI36" s="3">
        <v>0</v>
      </c>
      <c r="AJ36" s="3">
        <v>0</v>
      </c>
      <c r="AK36" s="3">
        <v>0</v>
      </c>
      <c r="AL36" s="3">
        <v>166.14601322374116</v>
      </c>
      <c r="AM36" s="3">
        <v>299.0628238027341</v>
      </c>
      <c r="AN36" s="3">
        <v>66.458405289496469</v>
      </c>
      <c r="AO36" s="3">
        <v>66.458405289496469</v>
      </c>
      <c r="AP36" s="3">
        <v>0</v>
      </c>
      <c r="AQ36" s="3">
        <v>0</v>
      </c>
      <c r="AR36" s="3">
        <v>0</v>
      </c>
      <c r="AS36" s="3">
        <v>0</v>
      </c>
      <c r="AT36" s="3">
        <v>0</v>
      </c>
      <c r="AU36" s="3">
        <v>0</v>
      </c>
      <c r="AV36" s="3">
        <v>0</v>
      </c>
      <c r="AW36" s="3">
        <v>99.687607934244696</v>
      </c>
      <c r="AX36" s="3">
        <v>0</v>
      </c>
      <c r="AY36" s="3">
        <v>0</v>
      </c>
      <c r="AZ36" s="3">
        <v>0</v>
      </c>
      <c r="BA36" s="3">
        <v>0</v>
      </c>
      <c r="BB36" s="3">
        <v>0</v>
      </c>
      <c r="BC36" s="3">
        <v>0</v>
      </c>
      <c r="BD36" s="3">
        <v>0</v>
      </c>
      <c r="BE36" s="3">
        <v>0</v>
      </c>
      <c r="BF36" s="3">
        <v>0</v>
      </c>
      <c r="BG36" s="3">
        <v>0</v>
      </c>
      <c r="BH36" s="3">
        <v>33.229202644748234</v>
      </c>
      <c r="BI36" s="3">
        <v>33.229202644748234</v>
      </c>
      <c r="BJ36" s="3">
        <v>66.458405289496469</v>
      </c>
      <c r="BK36" s="3">
        <v>0</v>
      </c>
      <c r="BL36" s="3">
        <v>0</v>
      </c>
      <c r="BM36" s="3">
        <v>0</v>
      </c>
      <c r="BN36" s="3">
        <v>0</v>
      </c>
      <c r="BO36" s="3">
        <v>0</v>
      </c>
      <c r="BP36" s="3" t="e">
        <v>#REF!</v>
      </c>
      <c r="BQ36" s="3">
        <v>0</v>
      </c>
      <c r="BR36" s="3">
        <v>0</v>
      </c>
      <c r="BS36" s="3">
        <v>0</v>
      </c>
      <c r="BT36" s="3">
        <v>0</v>
      </c>
      <c r="BU36" s="3">
        <v>0</v>
      </c>
      <c r="BV36" s="3">
        <v>0</v>
      </c>
      <c r="BW36" s="3">
        <v>0</v>
      </c>
      <c r="BX36" s="3">
        <v>0</v>
      </c>
      <c r="BY36" s="3">
        <v>0</v>
      </c>
      <c r="BZ36" s="3">
        <v>0</v>
      </c>
      <c r="CA36" s="3">
        <v>132.91681057899294</v>
      </c>
      <c r="CB36" s="3">
        <v>0</v>
      </c>
      <c r="CC36" s="3">
        <v>0</v>
      </c>
      <c r="CD36" s="3">
        <v>99.687607934244696</v>
      </c>
      <c r="CE36" s="3">
        <v>0</v>
      </c>
      <c r="CF36" s="3">
        <v>0</v>
      </c>
      <c r="CG36" s="3">
        <v>33.229202644748234</v>
      </c>
      <c r="CH36" s="3">
        <v>0</v>
      </c>
      <c r="CI36" s="3">
        <v>0</v>
      </c>
      <c r="CJ36" s="3">
        <v>66.458405289496469</v>
      </c>
      <c r="CK36" s="3">
        <v>0</v>
      </c>
      <c r="CL36" s="3">
        <v>0</v>
      </c>
      <c r="CM36" s="3">
        <v>0</v>
      </c>
      <c r="CN36" s="3">
        <v>33.229202644748234</v>
      </c>
      <c r="CO36" s="3">
        <v>398.75043173697878</v>
      </c>
      <c r="CP36" s="3">
        <v>99.687607934244696</v>
      </c>
      <c r="CQ36" s="3">
        <v>34957.121182275143</v>
      </c>
      <c r="CR36" s="3">
        <v>631.35485025021637</v>
      </c>
      <c r="CS36" s="3">
        <v>166.14601322374116</v>
      </c>
      <c r="CT36" s="3">
        <v>0</v>
      </c>
      <c r="CU36" s="3">
        <v>3123.5450486063337</v>
      </c>
      <c r="CV36" s="3">
        <v>34790.975169051402</v>
      </c>
      <c r="CW36" s="3">
        <v>16813.976538242605</v>
      </c>
      <c r="CX36" s="3">
        <v>4485.9423570410117</v>
      </c>
      <c r="CY36" s="3">
        <v>863.95926876345402</v>
      </c>
      <c r="CZ36" s="3">
        <v>265.83362115798587</v>
      </c>
      <c r="DA36" s="3">
        <v>66.458405289496469</v>
      </c>
      <c r="DB36" s="3">
        <v>332.29202644748233</v>
      </c>
      <c r="DC36" s="3">
        <v>0</v>
      </c>
      <c r="DD36" s="3">
        <v>199.37521586848939</v>
      </c>
      <c r="DE36" s="3">
        <v>0</v>
      </c>
      <c r="DF36" s="3">
        <v>0</v>
      </c>
      <c r="DG36" s="3">
        <v>0</v>
      </c>
      <c r="DH36" s="3">
        <v>0</v>
      </c>
      <c r="DI36" s="3">
        <v>0</v>
      </c>
      <c r="DJ36" s="3">
        <v>0</v>
      </c>
      <c r="DK36" s="3">
        <v>3621.9830882775573</v>
      </c>
      <c r="DL36" s="3">
        <v>0</v>
      </c>
      <c r="DM36" s="3">
        <v>0</v>
      </c>
      <c r="DN36" s="3">
        <v>0</v>
      </c>
      <c r="DO36" s="3">
        <v>0</v>
      </c>
      <c r="DP36" s="3">
        <v>99.687607934244696</v>
      </c>
      <c r="DQ36" s="3">
        <v>0</v>
      </c>
      <c r="DR36" s="3">
        <v>0</v>
      </c>
      <c r="DS36" s="3">
        <v>0</v>
      </c>
      <c r="DT36" s="3">
        <v>2591.8778062903621</v>
      </c>
      <c r="DU36" s="3">
        <v>99.687607934244696</v>
      </c>
      <c r="DV36" s="3">
        <v>33.229202644748234</v>
      </c>
      <c r="DW36" s="3">
        <v>0</v>
      </c>
      <c r="DX36" s="3">
        <v>33.229202644748234</v>
      </c>
      <c r="DY36" s="3">
        <v>598.1256476054682</v>
      </c>
      <c r="DZ36" s="3">
        <v>3356.149467119571</v>
      </c>
      <c r="EA36" s="3">
        <v>64664.028346680068</v>
      </c>
    </row>
    <row r="37" spans="1:131">
      <c r="A37" s="6" t="s">
        <v>42</v>
      </c>
      <c r="C37">
        <v>9.5</v>
      </c>
      <c r="D37" s="44">
        <v>4.6550000000000002</v>
      </c>
      <c r="E37" s="43">
        <v>2.1495722359699921E-2</v>
      </c>
      <c r="F37" s="3">
        <v>2046.9188829164909</v>
      </c>
      <c r="G37" s="3">
        <v>0</v>
      </c>
      <c r="H37" s="3">
        <v>46.520883702647524</v>
      </c>
      <c r="I37" s="3">
        <v>0</v>
      </c>
      <c r="J37" s="3">
        <v>46.520883702647524</v>
      </c>
      <c r="K37" s="3">
        <v>0</v>
      </c>
      <c r="L37" s="3">
        <v>0</v>
      </c>
      <c r="M37" s="3">
        <v>0</v>
      </c>
      <c r="N37" s="3">
        <v>0</v>
      </c>
      <c r="O37" s="3">
        <v>0</v>
      </c>
      <c r="P37" s="3">
        <v>0</v>
      </c>
      <c r="Q37" s="3">
        <v>0</v>
      </c>
      <c r="R37" s="3">
        <v>93.041767405295047</v>
      </c>
      <c r="S37" s="3">
        <v>279.12530221588514</v>
      </c>
      <c r="T37" s="3">
        <v>0</v>
      </c>
      <c r="U37" s="3">
        <v>0</v>
      </c>
      <c r="V37" s="3">
        <v>1814.3144644032534</v>
      </c>
      <c r="W37" s="3">
        <v>0</v>
      </c>
      <c r="X37" s="3">
        <v>46.520883702647524</v>
      </c>
      <c r="Y37" s="3">
        <v>0</v>
      </c>
      <c r="Z37" s="3">
        <v>46.520883702647524</v>
      </c>
      <c r="AA37" s="3">
        <v>46.520883702647524</v>
      </c>
      <c r="AB37" s="3">
        <v>0</v>
      </c>
      <c r="AC37" s="3">
        <v>0</v>
      </c>
      <c r="AD37" s="3">
        <v>0</v>
      </c>
      <c r="AE37" s="3">
        <v>0</v>
      </c>
      <c r="AF37" s="3">
        <v>0</v>
      </c>
      <c r="AG37" s="3">
        <v>0</v>
      </c>
      <c r="AH37" s="3">
        <v>0</v>
      </c>
      <c r="AI37" s="3">
        <v>46.520883702647524</v>
      </c>
      <c r="AJ37" s="3">
        <v>0</v>
      </c>
      <c r="AK37" s="3">
        <v>93.041767405295047</v>
      </c>
      <c r="AL37" s="3">
        <v>0</v>
      </c>
      <c r="AM37" s="3">
        <v>0</v>
      </c>
      <c r="AN37" s="3">
        <v>0</v>
      </c>
      <c r="AO37" s="3">
        <v>697.81325553971283</v>
      </c>
      <c r="AP37" s="3">
        <v>0</v>
      </c>
      <c r="AQ37" s="3">
        <v>0</v>
      </c>
      <c r="AR37" s="3">
        <v>0</v>
      </c>
      <c r="AS37" s="3">
        <v>0</v>
      </c>
      <c r="AT37" s="3">
        <v>93.041767405295047</v>
      </c>
      <c r="AU37" s="3">
        <v>0</v>
      </c>
      <c r="AV37" s="3">
        <v>0</v>
      </c>
      <c r="AW37" s="3">
        <v>0</v>
      </c>
      <c r="AX37" s="3">
        <v>0</v>
      </c>
      <c r="AY37" s="3">
        <v>93.041767405295047</v>
      </c>
      <c r="AZ37" s="3">
        <v>0</v>
      </c>
      <c r="BA37" s="3">
        <v>0</v>
      </c>
      <c r="BB37" s="3">
        <v>0</v>
      </c>
      <c r="BC37" s="3">
        <v>0</v>
      </c>
      <c r="BD37" s="3">
        <v>0</v>
      </c>
      <c r="BE37" s="3">
        <v>0</v>
      </c>
      <c r="BF37" s="3">
        <v>0</v>
      </c>
      <c r="BG37" s="3">
        <v>0</v>
      </c>
      <c r="BH37" s="3">
        <v>93.041767405295047</v>
      </c>
      <c r="BI37" s="3">
        <v>0</v>
      </c>
      <c r="BJ37" s="3">
        <v>93.041767405295047</v>
      </c>
      <c r="BK37" s="3">
        <v>0</v>
      </c>
      <c r="BL37" s="3">
        <v>0</v>
      </c>
      <c r="BM37" s="3">
        <v>0</v>
      </c>
      <c r="BN37" s="3">
        <v>0</v>
      </c>
      <c r="BO37" s="3">
        <v>0</v>
      </c>
      <c r="BP37" s="3">
        <v>0</v>
      </c>
      <c r="BQ37" s="3">
        <v>0</v>
      </c>
      <c r="BR37" s="3">
        <v>0</v>
      </c>
      <c r="BS37" s="3">
        <v>0</v>
      </c>
      <c r="BT37" s="3">
        <v>0</v>
      </c>
      <c r="BU37" s="3">
        <v>0</v>
      </c>
      <c r="BV37" s="3">
        <v>0</v>
      </c>
      <c r="BW37" s="3">
        <v>0</v>
      </c>
      <c r="BX37" s="3">
        <v>0</v>
      </c>
      <c r="BY37" s="3">
        <v>0</v>
      </c>
      <c r="BZ37" s="3">
        <v>325.64618591853264</v>
      </c>
      <c r="CA37" s="3">
        <v>279.12530221588514</v>
      </c>
      <c r="CB37" s="3">
        <v>0</v>
      </c>
      <c r="CC37" s="3">
        <v>0</v>
      </c>
      <c r="CD37" s="3">
        <v>0</v>
      </c>
      <c r="CE37" s="3">
        <v>0</v>
      </c>
      <c r="CF37" s="3">
        <v>0</v>
      </c>
      <c r="CG37" s="3">
        <v>0</v>
      </c>
      <c r="CH37" s="3">
        <v>0</v>
      </c>
      <c r="CI37" s="3">
        <v>0</v>
      </c>
      <c r="CJ37" s="3">
        <v>0</v>
      </c>
      <c r="CK37" s="3">
        <v>46.520883702647524</v>
      </c>
      <c r="CL37" s="3">
        <v>0</v>
      </c>
      <c r="CM37" s="3">
        <v>0</v>
      </c>
      <c r="CN37" s="3">
        <v>46.520883702647524</v>
      </c>
      <c r="CO37" s="3">
        <v>139.56265110794257</v>
      </c>
      <c r="CP37" s="3">
        <v>372.16706962118019</v>
      </c>
      <c r="CQ37" s="3">
        <v>63221.880951897983</v>
      </c>
      <c r="CR37" s="3">
        <v>372.16706962118019</v>
      </c>
      <c r="CS37" s="3">
        <v>4000.7959984276868</v>
      </c>
      <c r="CT37" s="3">
        <v>0</v>
      </c>
      <c r="CU37" s="3">
        <v>11955.867111580414</v>
      </c>
      <c r="CV37" s="3">
        <v>85877.55131508733</v>
      </c>
      <c r="CW37" s="3">
        <v>32657.66035925856</v>
      </c>
      <c r="CX37" s="3">
        <v>27261.237849751447</v>
      </c>
      <c r="CY37" s="3">
        <v>186.08353481059009</v>
      </c>
      <c r="CZ37" s="3">
        <v>232.60441851323762</v>
      </c>
      <c r="DA37" s="3">
        <v>744.33413924236038</v>
      </c>
      <c r="DB37" s="3">
        <v>465.20883702647524</v>
      </c>
      <c r="DC37" s="3">
        <v>0</v>
      </c>
      <c r="DD37" s="3">
        <v>372.16706962118019</v>
      </c>
      <c r="DE37" s="3">
        <v>0</v>
      </c>
      <c r="DF37" s="3">
        <v>0</v>
      </c>
      <c r="DG37" s="3">
        <v>0</v>
      </c>
      <c r="DH37" s="3">
        <v>0</v>
      </c>
      <c r="DI37" s="3">
        <v>0</v>
      </c>
      <c r="DJ37" s="3">
        <v>0</v>
      </c>
      <c r="DK37" s="3">
        <v>0</v>
      </c>
      <c r="DL37" s="3">
        <v>0</v>
      </c>
      <c r="DM37" s="3">
        <v>0</v>
      </c>
      <c r="DN37" s="3">
        <v>0</v>
      </c>
      <c r="DO37" s="3">
        <v>0</v>
      </c>
      <c r="DP37" s="3">
        <v>93.041767405295047</v>
      </c>
      <c r="DQ37" s="3">
        <v>279.12530221588514</v>
      </c>
      <c r="DR37" s="3">
        <v>0</v>
      </c>
      <c r="DS37" s="3">
        <v>0</v>
      </c>
      <c r="DT37" s="3">
        <v>5582.5060443177026</v>
      </c>
      <c r="DU37" s="3">
        <v>93.041767405295047</v>
      </c>
      <c r="DV37" s="3">
        <v>325.64618591853264</v>
      </c>
      <c r="DW37" s="3">
        <v>0</v>
      </c>
      <c r="DX37" s="3">
        <v>0</v>
      </c>
      <c r="DY37" s="3">
        <v>604.77148813441784</v>
      </c>
      <c r="DZ37" s="3">
        <v>6605.9654857759488</v>
      </c>
      <c r="EA37" s="3">
        <v>160124.88170451278</v>
      </c>
    </row>
    <row r="38" spans="1:131">
      <c r="A38" s="6" t="s">
        <v>43</v>
      </c>
      <c r="B38" s="1">
        <v>4</v>
      </c>
      <c r="C38">
        <v>5.0999999999999996</v>
      </c>
      <c r="D38" s="44">
        <v>2.4989999999999997</v>
      </c>
      <c r="E38" s="43">
        <v>1.153980884573364E-2</v>
      </c>
      <c r="F38" s="3">
        <v>6152.6149132226983</v>
      </c>
      <c r="G38" s="3">
        <v>0</v>
      </c>
      <c r="H38" s="3">
        <v>86.656548073559122</v>
      </c>
      <c r="I38" s="3">
        <v>0</v>
      </c>
      <c r="J38" s="3">
        <v>0</v>
      </c>
      <c r="K38" s="3">
        <v>0</v>
      </c>
      <c r="L38" s="3">
        <v>0</v>
      </c>
      <c r="M38" s="3">
        <v>0</v>
      </c>
      <c r="N38" s="3">
        <v>86.656548073559122</v>
      </c>
      <c r="O38" s="3">
        <v>0</v>
      </c>
      <c r="P38" s="3">
        <v>0</v>
      </c>
      <c r="Q38" s="3">
        <v>0</v>
      </c>
      <c r="R38" s="3">
        <v>346.62619229423649</v>
      </c>
      <c r="S38" s="3">
        <v>0</v>
      </c>
      <c r="T38" s="3">
        <v>0</v>
      </c>
      <c r="U38" s="3">
        <v>259.96964422067737</v>
      </c>
      <c r="V38" s="3">
        <v>0</v>
      </c>
      <c r="W38" s="3">
        <v>0</v>
      </c>
      <c r="X38" s="3">
        <v>0</v>
      </c>
      <c r="Y38" s="3">
        <v>0</v>
      </c>
      <c r="Z38" s="3">
        <v>0</v>
      </c>
      <c r="AA38" s="3">
        <v>86.656548073559122</v>
      </c>
      <c r="AB38" s="3">
        <v>173.31309614711824</v>
      </c>
      <c r="AC38" s="3">
        <v>0</v>
      </c>
      <c r="AD38" s="3">
        <v>0</v>
      </c>
      <c r="AE38" s="3">
        <v>0</v>
      </c>
      <c r="AF38" s="3">
        <v>0</v>
      </c>
      <c r="AG38" s="3">
        <v>0</v>
      </c>
      <c r="AH38" s="3">
        <v>0</v>
      </c>
      <c r="AI38" s="3">
        <v>86.656548073559122</v>
      </c>
      <c r="AJ38" s="3">
        <v>173.31309614711824</v>
      </c>
      <c r="AK38" s="3">
        <v>0</v>
      </c>
      <c r="AL38" s="3">
        <v>0</v>
      </c>
      <c r="AM38" s="3">
        <v>0</v>
      </c>
      <c r="AN38" s="3">
        <v>0</v>
      </c>
      <c r="AO38" s="3">
        <v>433.28274036779561</v>
      </c>
      <c r="AP38" s="3">
        <v>0</v>
      </c>
      <c r="AQ38" s="3">
        <v>0</v>
      </c>
      <c r="AR38" s="3">
        <v>0</v>
      </c>
      <c r="AS38" s="3">
        <v>0</v>
      </c>
      <c r="AT38" s="3">
        <v>0</v>
      </c>
      <c r="AU38" s="3">
        <v>0</v>
      </c>
      <c r="AV38" s="3">
        <v>0</v>
      </c>
      <c r="AW38" s="3">
        <v>86.656548073559122</v>
      </c>
      <c r="AX38" s="3">
        <v>0</v>
      </c>
      <c r="AY38" s="3">
        <v>0</v>
      </c>
      <c r="AZ38" s="3">
        <v>0</v>
      </c>
      <c r="BA38" s="3">
        <v>0</v>
      </c>
      <c r="BB38" s="3">
        <v>0</v>
      </c>
      <c r="BC38" s="3">
        <v>0</v>
      </c>
      <c r="BD38" s="3">
        <v>0</v>
      </c>
      <c r="BE38" s="3">
        <v>0</v>
      </c>
      <c r="BF38" s="3">
        <v>0</v>
      </c>
      <c r="BG38" s="3">
        <v>0</v>
      </c>
      <c r="BH38" s="3">
        <v>0</v>
      </c>
      <c r="BI38" s="3">
        <v>0</v>
      </c>
      <c r="BJ38" s="3">
        <v>86.656548073559122</v>
      </c>
      <c r="BK38" s="3">
        <v>0</v>
      </c>
      <c r="BL38" s="3">
        <v>0</v>
      </c>
      <c r="BM38" s="3">
        <v>0</v>
      </c>
      <c r="BN38" s="3">
        <v>0</v>
      </c>
      <c r="BO38" s="3">
        <v>0</v>
      </c>
      <c r="BP38" s="3">
        <v>0</v>
      </c>
      <c r="BQ38" s="3">
        <v>0</v>
      </c>
      <c r="BR38" s="3">
        <v>0</v>
      </c>
      <c r="BS38" s="3">
        <v>0</v>
      </c>
      <c r="BT38" s="3">
        <v>0</v>
      </c>
      <c r="BU38" s="3">
        <v>0</v>
      </c>
      <c r="BV38" s="3">
        <v>0</v>
      </c>
      <c r="BW38" s="3">
        <v>0</v>
      </c>
      <c r="BX38" s="3">
        <v>0</v>
      </c>
      <c r="BY38" s="3">
        <v>0</v>
      </c>
      <c r="BZ38" s="3">
        <v>0</v>
      </c>
      <c r="CA38" s="3">
        <v>86.656548073559122</v>
      </c>
      <c r="CB38" s="3">
        <v>0</v>
      </c>
      <c r="CC38" s="3">
        <v>0</v>
      </c>
      <c r="CD38" s="3">
        <v>259.96964422067737</v>
      </c>
      <c r="CE38" s="3">
        <v>0</v>
      </c>
      <c r="CF38" s="3">
        <v>0</v>
      </c>
      <c r="CG38" s="3">
        <v>0</v>
      </c>
      <c r="CH38" s="3">
        <v>86.656548073559122</v>
      </c>
      <c r="CI38" s="3">
        <v>86.656548073559122</v>
      </c>
      <c r="CJ38" s="3">
        <v>1213.1916730298278</v>
      </c>
      <c r="CK38" s="3">
        <v>0</v>
      </c>
      <c r="CL38" s="3">
        <v>0</v>
      </c>
      <c r="CM38" s="3">
        <v>0</v>
      </c>
      <c r="CN38" s="3">
        <v>0</v>
      </c>
      <c r="CO38" s="3">
        <v>0</v>
      </c>
      <c r="CP38" s="3">
        <v>173.31309614711824</v>
      </c>
      <c r="CQ38" s="3">
        <v>65685.663439757816</v>
      </c>
      <c r="CR38" s="3">
        <v>346.62619229423649</v>
      </c>
      <c r="CS38" s="3">
        <v>0</v>
      </c>
      <c r="CT38" s="3">
        <v>173.31309614711824</v>
      </c>
      <c r="CU38" s="3">
        <v>4939.4232401928703</v>
      </c>
      <c r="CV38" s="3">
        <v>24263.833460596554</v>
      </c>
      <c r="CW38" s="3">
        <v>671068.30828164192</v>
      </c>
      <c r="CX38" s="3">
        <v>2339.7267979860962</v>
      </c>
      <c r="CY38" s="3">
        <v>433.28274036779561</v>
      </c>
      <c r="CZ38" s="3">
        <v>1559.8178653240643</v>
      </c>
      <c r="DA38" s="3">
        <v>519.93928844135473</v>
      </c>
      <c r="DB38" s="3">
        <v>173.31309614711824</v>
      </c>
      <c r="DC38" s="3">
        <v>0</v>
      </c>
      <c r="DD38" s="3">
        <v>0</v>
      </c>
      <c r="DE38" s="3">
        <v>0</v>
      </c>
      <c r="DF38" s="3">
        <v>86.656548073559122</v>
      </c>
      <c r="DG38" s="3">
        <v>0</v>
      </c>
      <c r="DH38" s="3">
        <v>0</v>
      </c>
      <c r="DI38" s="3">
        <v>0</v>
      </c>
      <c r="DJ38" s="3">
        <v>0</v>
      </c>
      <c r="DK38" s="3">
        <v>0</v>
      </c>
      <c r="DL38" s="3">
        <v>0</v>
      </c>
      <c r="DM38" s="3">
        <v>0</v>
      </c>
      <c r="DN38" s="3">
        <v>519.93928844135473</v>
      </c>
      <c r="DO38" s="3">
        <v>0</v>
      </c>
      <c r="DP38" s="3">
        <v>0</v>
      </c>
      <c r="DQ38" s="3">
        <v>0</v>
      </c>
      <c r="DR38" s="3">
        <v>0</v>
      </c>
      <c r="DS38" s="3">
        <v>0</v>
      </c>
      <c r="DT38" s="3">
        <v>7972.4024227674399</v>
      </c>
      <c r="DU38" s="3">
        <v>86.656548073559122</v>
      </c>
      <c r="DV38" s="3">
        <v>0</v>
      </c>
      <c r="DW38" s="3">
        <v>0</v>
      </c>
      <c r="DX38" s="3">
        <v>86.656548073559122</v>
      </c>
      <c r="DY38" s="3">
        <v>1473.1613172505051</v>
      </c>
      <c r="DZ38" s="3">
        <v>9618.8768361650637</v>
      </c>
      <c r="EA38" s="3">
        <v>706077.55370335979</v>
      </c>
    </row>
    <row r="39" spans="1:131">
      <c r="A39" s="6" t="s">
        <v>44</v>
      </c>
      <c r="C39">
        <v>8.6999999999999993</v>
      </c>
      <c r="D39" s="44">
        <v>4.2629999999999999</v>
      </c>
      <c r="E39" s="43">
        <v>1.9685556266251503E-2</v>
      </c>
      <c r="F39" s="3">
        <v>595.88547664065368</v>
      </c>
      <c r="G39" s="3">
        <v>0</v>
      </c>
      <c r="H39" s="3">
        <v>0</v>
      </c>
      <c r="I39" s="3">
        <v>0</v>
      </c>
      <c r="J39" s="3">
        <v>0</v>
      </c>
      <c r="K39" s="3">
        <v>0</v>
      </c>
      <c r="L39" s="3">
        <v>0</v>
      </c>
      <c r="M39" s="3">
        <v>0</v>
      </c>
      <c r="N39" s="3">
        <v>0</v>
      </c>
      <c r="O39" s="3">
        <v>0</v>
      </c>
      <c r="P39" s="3">
        <v>0</v>
      </c>
      <c r="Q39" s="3">
        <v>0</v>
      </c>
      <c r="R39" s="3">
        <v>0</v>
      </c>
      <c r="S39" s="3">
        <v>0</v>
      </c>
      <c r="T39" s="3">
        <v>0</v>
      </c>
      <c r="U39" s="3">
        <v>0</v>
      </c>
      <c r="V39" s="3">
        <v>546.22835358726593</v>
      </c>
      <c r="W39" s="3">
        <v>0</v>
      </c>
      <c r="X39" s="3">
        <v>99.314246106775627</v>
      </c>
      <c r="Y39" s="3">
        <v>0</v>
      </c>
      <c r="Z39" s="3">
        <v>0</v>
      </c>
      <c r="AA39" s="3">
        <v>0</v>
      </c>
      <c r="AB39" s="3">
        <v>0</v>
      </c>
      <c r="AC39" s="3">
        <v>0</v>
      </c>
      <c r="AD39" s="3">
        <v>0</v>
      </c>
      <c r="AE39" s="3">
        <v>0</v>
      </c>
      <c r="AF39" s="3">
        <v>0</v>
      </c>
      <c r="AG39" s="3">
        <v>0</v>
      </c>
      <c r="AH39" s="3">
        <v>0</v>
      </c>
      <c r="AI39" s="3">
        <v>49.657123053387814</v>
      </c>
      <c r="AJ39" s="3">
        <v>0</v>
      </c>
      <c r="AK39" s="3">
        <v>49.657123053387814</v>
      </c>
      <c r="AL39" s="3">
        <v>595.88547664065368</v>
      </c>
      <c r="AM39" s="3">
        <v>248.28561526693906</v>
      </c>
      <c r="AN39" s="3">
        <v>0</v>
      </c>
      <c r="AO39" s="3">
        <v>248.28561526693906</v>
      </c>
      <c r="AP39" s="3">
        <v>0</v>
      </c>
      <c r="AQ39" s="3">
        <v>0</v>
      </c>
      <c r="AR39" s="3">
        <v>0</v>
      </c>
      <c r="AS39" s="3">
        <v>0</v>
      </c>
      <c r="AT39" s="3">
        <v>0</v>
      </c>
      <c r="AU39" s="3">
        <v>0</v>
      </c>
      <c r="AV39" s="3">
        <v>0</v>
      </c>
      <c r="AW39" s="3">
        <v>99.314246106775627</v>
      </c>
      <c r="AX39" s="3">
        <v>0</v>
      </c>
      <c r="AY39" s="3">
        <v>0</v>
      </c>
      <c r="AZ39" s="3">
        <v>0</v>
      </c>
      <c r="BA39" s="3">
        <v>0</v>
      </c>
      <c r="BB39" s="3">
        <v>0</v>
      </c>
      <c r="BC39" s="3">
        <v>0</v>
      </c>
      <c r="BD39" s="3">
        <v>0</v>
      </c>
      <c r="BE39" s="3">
        <v>0</v>
      </c>
      <c r="BF39" s="3">
        <v>0</v>
      </c>
      <c r="BG39" s="3">
        <v>0</v>
      </c>
      <c r="BH39" s="3">
        <v>49.657123053387814</v>
      </c>
      <c r="BI39" s="3">
        <v>0</v>
      </c>
      <c r="BJ39" s="3">
        <v>0</v>
      </c>
      <c r="BK39" s="3">
        <v>49.657123053387814</v>
      </c>
      <c r="BL39" s="3">
        <v>0</v>
      </c>
      <c r="BM39" s="3">
        <v>0</v>
      </c>
      <c r="BN39" s="3">
        <v>0</v>
      </c>
      <c r="BO39" s="3">
        <v>0</v>
      </c>
      <c r="BP39" s="3">
        <v>0</v>
      </c>
      <c r="BQ39" s="3">
        <v>0</v>
      </c>
      <c r="BR39" s="3">
        <v>0</v>
      </c>
      <c r="BS39" s="3">
        <v>0</v>
      </c>
      <c r="BT39" s="3">
        <v>0</v>
      </c>
      <c r="BU39" s="3">
        <v>0</v>
      </c>
      <c r="BV39" s="3">
        <v>0</v>
      </c>
      <c r="BW39" s="3">
        <v>198.62849221355125</v>
      </c>
      <c r="BX39" s="3">
        <v>0</v>
      </c>
      <c r="BY39" s="3">
        <v>0</v>
      </c>
      <c r="BZ39" s="3">
        <v>248.28561526693906</v>
      </c>
      <c r="CA39" s="3">
        <v>695.1997227474294</v>
      </c>
      <c r="CB39" s="3">
        <v>0</v>
      </c>
      <c r="CC39" s="3">
        <v>0</v>
      </c>
      <c r="CD39" s="3">
        <v>99.314246106775627</v>
      </c>
      <c r="CE39" s="3">
        <v>0</v>
      </c>
      <c r="CF39" s="3">
        <v>0</v>
      </c>
      <c r="CG39" s="3">
        <v>0</v>
      </c>
      <c r="CH39" s="3">
        <v>0</v>
      </c>
      <c r="CI39" s="3">
        <v>49.657123053387814</v>
      </c>
      <c r="CJ39" s="3">
        <v>297.94273832032684</v>
      </c>
      <c r="CK39" s="3">
        <v>0</v>
      </c>
      <c r="CL39" s="3">
        <v>0</v>
      </c>
      <c r="CM39" s="3">
        <v>49.657123053387814</v>
      </c>
      <c r="CN39" s="3">
        <v>0</v>
      </c>
      <c r="CO39" s="3">
        <v>1042.7995841211441</v>
      </c>
      <c r="CP39" s="3">
        <v>546.22835358726593</v>
      </c>
      <c r="CQ39" s="3">
        <v>39973.984057977184</v>
      </c>
      <c r="CR39" s="3">
        <v>1688.3421838151855</v>
      </c>
      <c r="CS39" s="3">
        <v>546.22835358726593</v>
      </c>
      <c r="CT39" s="3">
        <v>0</v>
      </c>
      <c r="CU39" s="3">
        <v>5909.1976433531499</v>
      </c>
      <c r="CV39" s="3">
        <v>118382.58135927655</v>
      </c>
      <c r="CW39" s="3">
        <v>16486.164853724753</v>
      </c>
      <c r="CX39" s="3">
        <v>8888.6250265564177</v>
      </c>
      <c r="CY39" s="3">
        <v>893.82821496098063</v>
      </c>
      <c r="CZ39" s="3">
        <v>744.85684580081715</v>
      </c>
      <c r="DA39" s="3">
        <v>2135.256291295676</v>
      </c>
      <c r="DB39" s="3">
        <v>49.657123053387814</v>
      </c>
      <c r="DC39" s="3">
        <v>0</v>
      </c>
      <c r="DD39" s="3">
        <v>198.62849221355125</v>
      </c>
      <c r="DE39" s="3">
        <v>99.314246106775627</v>
      </c>
      <c r="DF39" s="3">
        <v>0</v>
      </c>
      <c r="DG39" s="3">
        <v>49.657123053387814</v>
      </c>
      <c r="DH39" s="3">
        <v>0</v>
      </c>
      <c r="DI39" s="3">
        <v>0</v>
      </c>
      <c r="DJ39" s="3">
        <v>496.57123053387812</v>
      </c>
      <c r="DK39" s="3">
        <v>6902.3401044209058</v>
      </c>
      <c r="DL39" s="3">
        <v>0</v>
      </c>
      <c r="DM39" s="3">
        <v>0</v>
      </c>
      <c r="DN39" s="3">
        <v>0</v>
      </c>
      <c r="DO39" s="3">
        <v>0</v>
      </c>
      <c r="DP39" s="3">
        <v>0</v>
      </c>
      <c r="DQ39" s="3">
        <v>0</v>
      </c>
      <c r="DR39" s="3">
        <v>0</v>
      </c>
      <c r="DS39" s="3">
        <v>0</v>
      </c>
      <c r="DT39" s="3">
        <v>2582.1703987761662</v>
      </c>
      <c r="DU39" s="3">
        <v>49.657123053387814</v>
      </c>
      <c r="DV39" s="3">
        <v>446.91410748049032</v>
      </c>
      <c r="DW39" s="3">
        <v>0</v>
      </c>
      <c r="DX39" s="3">
        <v>0</v>
      </c>
      <c r="DY39" s="3">
        <v>1986.2849221355125</v>
      </c>
      <c r="DZ39" s="3">
        <v>5065.0265514455568</v>
      </c>
      <c r="EA39" s="3">
        <v>161236.67855435025</v>
      </c>
    </row>
    <row r="40" spans="1:131">
      <c r="A40" s="6" t="s">
        <v>45</v>
      </c>
      <c r="B40" s="1">
        <v>4</v>
      </c>
      <c r="C40">
        <v>9.1999999999999993</v>
      </c>
      <c r="D40" s="44">
        <v>4.508</v>
      </c>
      <c r="E40" s="43">
        <v>2.0816910074656764E-2</v>
      </c>
      <c r="F40" s="3">
        <v>192.15147616310935</v>
      </c>
      <c r="G40" s="3">
        <v>0</v>
      </c>
      <c r="H40" s="3">
        <v>0</v>
      </c>
      <c r="I40" s="3">
        <v>0</v>
      </c>
      <c r="J40" s="3">
        <v>0</v>
      </c>
      <c r="K40" s="3">
        <v>0</v>
      </c>
      <c r="L40" s="3">
        <v>96.075738081554675</v>
      </c>
      <c r="M40" s="3">
        <v>0</v>
      </c>
      <c r="N40" s="3">
        <v>0</v>
      </c>
      <c r="O40" s="3">
        <v>0</v>
      </c>
      <c r="P40" s="3">
        <v>0</v>
      </c>
      <c r="Q40" s="3">
        <v>0</v>
      </c>
      <c r="R40" s="3">
        <v>0</v>
      </c>
      <c r="S40" s="3">
        <v>96.075738081554675</v>
      </c>
      <c r="T40" s="3">
        <v>0</v>
      </c>
      <c r="U40" s="3">
        <v>0</v>
      </c>
      <c r="V40" s="3">
        <v>960.75738081554675</v>
      </c>
      <c r="W40" s="3">
        <v>0</v>
      </c>
      <c r="X40" s="3">
        <v>0</v>
      </c>
      <c r="Y40" s="3">
        <v>0</v>
      </c>
      <c r="Z40" s="3">
        <v>0</v>
      </c>
      <c r="AA40" s="3">
        <v>0</v>
      </c>
      <c r="AB40" s="3">
        <v>0</v>
      </c>
      <c r="AC40" s="3">
        <v>0</v>
      </c>
      <c r="AD40" s="3">
        <v>0</v>
      </c>
      <c r="AE40" s="3">
        <v>0</v>
      </c>
      <c r="AF40" s="3">
        <v>96.075738081554675</v>
      </c>
      <c r="AG40" s="3">
        <v>0</v>
      </c>
      <c r="AH40" s="3">
        <v>0</v>
      </c>
      <c r="AI40" s="3">
        <v>0</v>
      </c>
      <c r="AJ40" s="3">
        <v>48.037869040777338</v>
      </c>
      <c r="AK40" s="3">
        <v>0</v>
      </c>
      <c r="AL40" s="3">
        <v>1152.9088569786561</v>
      </c>
      <c r="AM40" s="3">
        <v>624.49229753010536</v>
      </c>
      <c r="AN40" s="3">
        <v>0</v>
      </c>
      <c r="AO40" s="3">
        <v>336.26508328544134</v>
      </c>
      <c r="AP40" s="3">
        <v>0</v>
      </c>
      <c r="AQ40" s="3">
        <v>0</v>
      </c>
      <c r="AR40" s="3">
        <v>0</v>
      </c>
      <c r="AS40" s="3">
        <v>0</v>
      </c>
      <c r="AT40" s="3">
        <v>96.075738081554675</v>
      </c>
      <c r="AU40" s="3">
        <v>0</v>
      </c>
      <c r="AV40" s="3">
        <v>0</v>
      </c>
      <c r="AW40" s="3">
        <v>0</v>
      </c>
      <c r="AX40" s="3">
        <v>0</v>
      </c>
      <c r="AY40" s="3">
        <v>0</v>
      </c>
      <c r="AZ40" s="3">
        <v>0</v>
      </c>
      <c r="BA40" s="3">
        <v>0</v>
      </c>
      <c r="BB40" s="3">
        <v>0</v>
      </c>
      <c r="BC40" s="3">
        <v>0</v>
      </c>
      <c r="BD40" s="3">
        <v>0</v>
      </c>
      <c r="BE40" s="3">
        <v>0</v>
      </c>
      <c r="BF40" s="3">
        <v>0</v>
      </c>
      <c r="BG40" s="3">
        <v>0</v>
      </c>
      <c r="BH40" s="3">
        <v>96.075738081554675</v>
      </c>
      <c r="BI40" s="3">
        <v>0</v>
      </c>
      <c r="BJ40" s="3">
        <v>0</v>
      </c>
      <c r="BK40" s="3">
        <v>0</v>
      </c>
      <c r="BL40" s="3">
        <v>0</v>
      </c>
      <c r="BM40" s="3">
        <v>0</v>
      </c>
      <c r="BN40" s="3">
        <v>0</v>
      </c>
      <c r="BO40" s="3">
        <v>0</v>
      </c>
      <c r="BP40" s="3">
        <v>0</v>
      </c>
      <c r="BQ40" s="3">
        <v>0</v>
      </c>
      <c r="BR40" s="3">
        <v>0</v>
      </c>
      <c r="BS40" s="3">
        <v>0</v>
      </c>
      <c r="BT40" s="3">
        <v>0</v>
      </c>
      <c r="BU40" s="3">
        <v>0</v>
      </c>
      <c r="BV40" s="3">
        <v>0</v>
      </c>
      <c r="BW40" s="3">
        <v>0</v>
      </c>
      <c r="BX40" s="3">
        <v>0</v>
      </c>
      <c r="BY40" s="3">
        <v>0</v>
      </c>
      <c r="BZ40" s="3">
        <v>0</v>
      </c>
      <c r="CA40" s="3">
        <v>144.11360712233201</v>
      </c>
      <c r="CB40" s="3">
        <v>0</v>
      </c>
      <c r="CC40" s="3">
        <v>0</v>
      </c>
      <c r="CD40" s="3">
        <v>192.15147616310935</v>
      </c>
      <c r="CE40" s="3">
        <v>48.037869040777338</v>
      </c>
      <c r="CF40" s="3">
        <v>0</v>
      </c>
      <c r="CG40" s="3">
        <v>0</v>
      </c>
      <c r="CH40" s="3">
        <v>0</v>
      </c>
      <c r="CI40" s="3">
        <v>48.037869040777338</v>
      </c>
      <c r="CJ40" s="3">
        <v>48.037869040777338</v>
      </c>
      <c r="CK40" s="3">
        <v>96.075738081554675</v>
      </c>
      <c r="CL40" s="3">
        <v>48.037869040777338</v>
      </c>
      <c r="CM40" s="3">
        <v>0</v>
      </c>
      <c r="CN40" s="3">
        <v>0</v>
      </c>
      <c r="CO40" s="3">
        <v>528.41655944855074</v>
      </c>
      <c r="CP40" s="3">
        <v>192.15147616310935</v>
      </c>
      <c r="CQ40" s="3">
        <v>37373.462113724767</v>
      </c>
      <c r="CR40" s="3">
        <v>2786.1964043650855</v>
      </c>
      <c r="CS40" s="3">
        <v>432.34082136699601</v>
      </c>
      <c r="CT40" s="3">
        <v>0</v>
      </c>
      <c r="CU40" s="3">
        <v>2786.1964043650855</v>
      </c>
      <c r="CV40" s="3">
        <v>243311.8066915372</v>
      </c>
      <c r="CW40" s="3">
        <v>25796.335674897429</v>
      </c>
      <c r="CX40" s="3">
        <v>9607.5738081554664</v>
      </c>
      <c r="CY40" s="3">
        <v>528.41655944855074</v>
      </c>
      <c r="CZ40" s="3">
        <v>192.15147616310935</v>
      </c>
      <c r="DA40" s="3">
        <v>432.34082136699601</v>
      </c>
      <c r="DB40" s="3">
        <v>48.037869040777338</v>
      </c>
      <c r="DC40" s="3">
        <v>0</v>
      </c>
      <c r="DD40" s="3">
        <v>48.037869040777338</v>
      </c>
      <c r="DE40" s="3">
        <v>96.075738081554675</v>
      </c>
      <c r="DF40" s="3">
        <v>48.037869040777338</v>
      </c>
      <c r="DG40" s="3">
        <v>0</v>
      </c>
      <c r="DH40" s="3">
        <v>0</v>
      </c>
      <c r="DI40" s="3">
        <v>0</v>
      </c>
      <c r="DJ40" s="3">
        <v>7301.7560941981546</v>
      </c>
      <c r="DK40" s="3">
        <v>18110.276628373056</v>
      </c>
      <c r="DL40" s="3">
        <v>0</v>
      </c>
      <c r="DM40" s="3">
        <v>480.37869040777338</v>
      </c>
      <c r="DN40" s="3">
        <v>0</v>
      </c>
      <c r="DO40" s="3">
        <v>0</v>
      </c>
      <c r="DP40" s="3">
        <v>0</v>
      </c>
      <c r="DQ40" s="3">
        <v>0</v>
      </c>
      <c r="DR40" s="3">
        <v>0</v>
      </c>
      <c r="DS40" s="3">
        <v>0</v>
      </c>
      <c r="DT40" s="3">
        <v>3794.9916542214096</v>
      </c>
      <c r="DU40" s="3">
        <v>0</v>
      </c>
      <c r="DV40" s="3">
        <v>0</v>
      </c>
      <c r="DW40" s="3">
        <v>48.037869040777338</v>
      </c>
      <c r="DX40" s="3">
        <v>0</v>
      </c>
      <c r="DY40" s="3">
        <v>960.75738081554675</v>
      </c>
      <c r="DZ40" s="3">
        <v>4803.7869040777341</v>
      </c>
      <c r="EA40" s="3">
        <v>308787.42219411681</v>
      </c>
    </row>
    <row r="41" spans="1:131">
      <c r="A41" s="6" t="s">
        <v>46</v>
      </c>
      <c r="C41">
        <v>5.9</v>
      </c>
      <c r="D41" s="44">
        <v>2.891</v>
      </c>
      <c r="E41" s="43">
        <v>1.3349974939182054E-2</v>
      </c>
      <c r="F41" s="3">
        <v>10262.191548982333</v>
      </c>
      <c r="G41" s="3">
        <v>74.906507656805346</v>
      </c>
      <c r="H41" s="3">
        <v>0</v>
      </c>
      <c r="I41" s="3">
        <v>0</v>
      </c>
      <c r="J41" s="3">
        <v>0</v>
      </c>
      <c r="K41" s="3">
        <v>0</v>
      </c>
      <c r="L41" s="3">
        <v>0</v>
      </c>
      <c r="M41" s="3">
        <v>0</v>
      </c>
      <c r="N41" s="3">
        <v>0</v>
      </c>
      <c r="O41" s="3">
        <v>0</v>
      </c>
      <c r="P41" s="3">
        <v>74.906507656805346</v>
      </c>
      <c r="Q41" s="3">
        <v>74.906507656805346</v>
      </c>
      <c r="R41" s="3">
        <v>0</v>
      </c>
      <c r="S41" s="3">
        <v>299.62603062722138</v>
      </c>
      <c r="T41" s="3">
        <v>0</v>
      </c>
      <c r="U41" s="3">
        <v>0</v>
      </c>
      <c r="V41" s="3">
        <v>3595.5123675266568</v>
      </c>
      <c r="W41" s="3">
        <v>0</v>
      </c>
      <c r="X41" s="3">
        <v>0</v>
      </c>
      <c r="Y41" s="3">
        <v>0</v>
      </c>
      <c r="Z41" s="3">
        <v>0</v>
      </c>
      <c r="AA41" s="3">
        <v>74.906507656805346</v>
      </c>
      <c r="AB41" s="3">
        <v>0</v>
      </c>
      <c r="AC41" s="3">
        <v>0</v>
      </c>
      <c r="AD41" s="3">
        <v>0</v>
      </c>
      <c r="AE41" s="3">
        <v>0</v>
      </c>
      <c r="AF41" s="3">
        <v>0</v>
      </c>
      <c r="AG41" s="3">
        <v>0</v>
      </c>
      <c r="AH41" s="3">
        <v>0</v>
      </c>
      <c r="AI41" s="3">
        <v>149.81301531361069</v>
      </c>
      <c r="AJ41" s="3">
        <v>0</v>
      </c>
      <c r="AK41" s="3">
        <v>74.906507656805346</v>
      </c>
      <c r="AL41" s="3">
        <v>0</v>
      </c>
      <c r="AM41" s="3">
        <v>0</v>
      </c>
      <c r="AN41" s="3">
        <v>0</v>
      </c>
      <c r="AO41" s="3">
        <v>823.97158422485882</v>
      </c>
      <c r="AP41" s="3">
        <v>74.906507656805346</v>
      </c>
      <c r="AQ41" s="3">
        <v>0</v>
      </c>
      <c r="AR41" s="3">
        <v>0</v>
      </c>
      <c r="AS41" s="3">
        <v>0</v>
      </c>
      <c r="AT41" s="3">
        <v>0</v>
      </c>
      <c r="AU41" s="3">
        <v>0</v>
      </c>
      <c r="AV41" s="3">
        <v>0</v>
      </c>
      <c r="AW41" s="3">
        <v>0</v>
      </c>
      <c r="AX41" s="3">
        <v>0</v>
      </c>
      <c r="AY41" s="3">
        <v>0</v>
      </c>
      <c r="AZ41" s="3">
        <v>0</v>
      </c>
      <c r="BA41" s="3">
        <v>0</v>
      </c>
      <c r="BB41" s="3">
        <v>0</v>
      </c>
      <c r="BC41" s="3">
        <v>0</v>
      </c>
      <c r="BD41" s="3">
        <v>0</v>
      </c>
      <c r="BE41" s="3">
        <v>0</v>
      </c>
      <c r="BF41" s="3">
        <v>0</v>
      </c>
      <c r="BG41" s="3">
        <v>0</v>
      </c>
      <c r="BH41" s="3">
        <v>299.62603062722138</v>
      </c>
      <c r="BI41" s="3">
        <v>0</v>
      </c>
      <c r="BJ41" s="3">
        <v>74.906507656805346</v>
      </c>
      <c r="BK41" s="3">
        <v>0</v>
      </c>
      <c r="BL41" s="3">
        <v>0</v>
      </c>
      <c r="BM41" s="3">
        <v>0</v>
      </c>
      <c r="BN41" s="3">
        <v>0</v>
      </c>
      <c r="BO41" s="3">
        <v>0</v>
      </c>
      <c r="BP41" s="3">
        <v>0</v>
      </c>
      <c r="BQ41" s="3">
        <v>0</v>
      </c>
      <c r="BR41" s="3">
        <v>0</v>
      </c>
      <c r="BS41" s="3">
        <v>0</v>
      </c>
      <c r="BT41" s="3">
        <v>0</v>
      </c>
      <c r="BU41" s="3">
        <v>0</v>
      </c>
      <c r="BV41" s="3">
        <v>74.906507656805346</v>
      </c>
      <c r="BW41" s="3">
        <v>149.81301531361069</v>
      </c>
      <c r="BX41" s="3">
        <v>0</v>
      </c>
      <c r="BY41" s="3">
        <v>0</v>
      </c>
      <c r="BZ41" s="3">
        <v>0</v>
      </c>
      <c r="CA41" s="3">
        <v>374.53253828402671</v>
      </c>
      <c r="CB41" s="3">
        <v>0</v>
      </c>
      <c r="CC41" s="3">
        <v>0</v>
      </c>
      <c r="CD41" s="3">
        <v>74.906507656805346</v>
      </c>
      <c r="CE41" s="3">
        <v>0</v>
      </c>
      <c r="CF41" s="3">
        <v>0</v>
      </c>
      <c r="CG41" s="3">
        <v>74.906507656805346</v>
      </c>
      <c r="CH41" s="3">
        <v>0</v>
      </c>
      <c r="CI41" s="3">
        <v>74.906507656805346</v>
      </c>
      <c r="CJ41" s="3">
        <v>0</v>
      </c>
      <c r="CK41" s="3">
        <v>0</v>
      </c>
      <c r="CL41" s="3">
        <v>224.71952297041605</v>
      </c>
      <c r="CM41" s="3">
        <v>0</v>
      </c>
      <c r="CN41" s="3">
        <v>0</v>
      </c>
      <c r="CO41" s="3">
        <v>2247.1952297041603</v>
      </c>
      <c r="CP41" s="3">
        <v>299.62603062722138</v>
      </c>
      <c r="CQ41" s="3">
        <v>45018.811101740015</v>
      </c>
      <c r="CR41" s="3">
        <v>1198.5041225088855</v>
      </c>
      <c r="CS41" s="3">
        <v>374.53253828402671</v>
      </c>
      <c r="CT41" s="3">
        <v>823.97158422485882</v>
      </c>
      <c r="CU41" s="3">
        <v>3820.2318904970725</v>
      </c>
      <c r="CV41" s="3">
        <v>48015.071408012227</v>
      </c>
      <c r="CW41" s="3">
        <v>294906.92064484267</v>
      </c>
      <c r="CX41" s="3">
        <v>32659.237338367129</v>
      </c>
      <c r="CY41" s="3">
        <v>1722.849676106523</v>
      </c>
      <c r="CZ41" s="3">
        <v>1048.6911071952748</v>
      </c>
      <c r="DA41" s="3">
        <v>599.25206125444276</v>
      </c>
      <c r="DB41" s="3">
        <v>1048.6911071952748</v>
      </c>
      <c r="DC41" s="3">
        <v>0</v>
      </c>
      <c r="DD41" s="3">
        <v>149.81301531361069</v>
      </c>
      <c r="DE41" s="3">
        <v>74.906507656805346</v>
      </c>
      <c r="DF41" s="3">
        <v>74.906507656805346</v>
      </c>
      <c r="DG41" s="3">
        <v>0</v>
      </c>
      <c r="DH41" s="3">
        <v>0</v>
      </c>
      <c r="DI41" s="3">
        <v>0</v>
      </c>
      <c r="DJ41" s="3">
        <v>0</v>
      </c>
      <c r="DK41" s="3">
        <v>1123.5976148520801</v>
      </c>
      <c r="DL41" s="3">
        <v>0</v>
      </c>
      <c r="DM41" s="3">
        <v>0</v>
      </c>
      <c r="DN41" s="3">
        <v>0</v>
      </c>
      <c r="DO41" s="3">
        <v>0</v>
      </c>
      <c r="DP41" s="3">
        <v>0</v>
      </c>
      <c r="DQ41" s="3">
        <v>0</v>
      </c>
      <c r="DR41" s="3">
        <v>0</v>
      </c>
      <c r="DS41" s="3">
        <v>0</v>
      </c>
      <c r="DT41" s="3">
        <v>15880.179623242733</v>
      </c>
      <c r="DU41" s="3">
        <v>74.906507656805346</v>
      </c>
      <c r="DV41" s="3">
        <v>224.71952297041605</v>
      </c>
      <c r="DW41" s="3">
        <v>0</v>
      </c>
      <c r="DX41" s="3">
        <v>74.906507656805346</v>
      </c>
      <c r="DY41" s="3">
        <v>2846.4472909586029</v>
      </c>
      <c r="DZ41" s="3">
        <v>19101.159452485364</v>
      </c>
      <c r="EA41" s="3">
        <v>386068.14046317479</v>
      </c>
    </row>
    <row r="42" spans="1:131">
      <c r="A42" s="6" t="s">
        <v>47</v>
      </c>
      <c r="B42" s="1">
        <v>4</v>
      </c>
      <c r="C42">
        <v>10.4</v>
      </c>
      <c r="D42" s="44">
        <v>5.0960000000000001</v>
      </c>
      <c r="E42" s="43">
        <v>1.4707599509268365E-2</v>
      </c>
      <c r="F42" s="3">
        <v>3331.6109790126807</v>
      </c>
      <c r="G42" s="3">
        <v>67.992060796177157</v>
      </c>
      <c r="H42" s="3">
        <v>0</v>
      </c>
      <c r="I42" s="3">
        <v>0</v>
      </c>
      <c r="J42" s="3">
        <v>0</v>
      </c>
      <c r="K42" s="3">
        <v>0</v>
      </c>
      <c r="L42" s="3">
        <v>0</v>
      </c>
      <c r="M42" s="3">
        <v>0</v>
      </c>
      <c r="N42" s="3">
        <v>0</v>
      </c>
      <c r="O42" s="3">
        <v>0</v>
      </c>
      <c r="P42" s="3">
        <v>747.91266875794872</v>
      </c>
      <c r="Q42" s="3">
        <v>0</v>
      </c>
      <c r="R42" s="3">
        <v>0</v>
      </c>
      <c r="S42" s="3">
        <v>0</v>
      </c>
      <c r="T42" s="3">
        <v>0</v>
      </c>
      <c r="U42" s="3">
        <v>67.992060796177157</v>
      </c>
      <c r="V42" s="3">
        <v>747.91266875794872</v>
      </c>
      <c r="W42" s="3">
        <v>67.992060796177157</v>
      </c>
      <c r="X42" s="3">
        <v>0</v>
      </c>
      <c r="Y42" s="3">
        <v>0</v>
      </c>
      <c r="Z42" s="3">
        <v>0</v>
      </c>
      <c r="AA42" s="3">
        <v>67.992060796177157</v>
      </c>
      <c r="AB42" s="3">
        <v>0</v>
      </c>
      <c r="AC42" s="3">
        <v>0</v>
      </c>
      <c r="AD42" s="3">
        <v>0</v>
      </c>
      <c r="AE42" s="3">
        <v>0</v>
      </c>
      <c r="AF42" s="3">
        <v>0</v>
      </c>
      <c r="AG42" s="3">
        <v>0</v>
      </c>
      <c r="AH42" s="3">
        <v>0</v>
      </c>
      <c r="AI42" s="3">
        <v>67.992060796177157</v>
      </c>
      <c r="AJ42" s="3">
        <v>0</v>
      </c>
      <c r="AK42" s="3">
        <v>747.91266875794872</v>
      </c>
      <c r="AL42" s="3">
        <v>0</v>
      </c>
      <c r="AM42" s="3">
        <v>0</v>
      </c>
      <c r="AN42" s="3">
        <v>0</v>
      </c>
      <c r="AO42" s="3">
        <v>271.96824318470863</v>
      </c>
      <c r="AP42" s="3">
        <v>0</v>
      </c>
      <c r="AQ42" s="3">
        <v>67.992060796177157</v>
      </c>
      <c r="AR42" s="3">
        <v>0</v>
      </c>
      <c r="AS42" s="3">
        <v>0</v>
      </c>
      <c r="AT42" s="3">
        <v>67.992060796177157</v>
      </c>
      <c r="AU42" s="3">
        <v>0</v>
      </c>
      <c r="AV42" s="3">
        <v>0</v>
      </c>
      <c r="AW42" s="3">
        <v>0</v>
      </c>
      <c r="AX42" s="3">
        <v>0</v>
      </c>
      <c r="AY42" s="3">
        <v>0</v>
      </c>
      <c r="AZ42" s="3">
        <v>0</v>
      </c>
      <c r="BA42" s="3">
        <v>0</v>
      </c>
      <c r="BB42" s="3">
        <v>0</v>
      </c>
      <c r="BC42" s="3">
        <v>0</v>
      </c>
      <c r="BD42" s="3">
        <v>0</v>
      </c>
      <c r="BE42" s="3">
        <v>0</v>
      </c>
      <c r="BF42" s="3">
        <v>0</v>
      </c>
      <c r="BG42" s="3">
        <v>67.992060796177157</v>
      </c>
      <c r="BH42" s="3">
        <v>271.96824318470863</v>
      </c>
      <c r="BI42" s="3">
        <v>67.992060796177157</v>
      </c>
      <c r="BJ42" s="3">
        <v>407.95236477706294</v>
      </c>
      <c r="BK42" s="3">
        <v>0</v>
      </c>
      <c r="BL42" s="3">
        <v>0</v>
      </c>
      <c r="BM42" s="3">
        <v>0</v>
      </c>
      <c r="BN42" s="3">
        <v>0</v>
      </c>
      <c r="BO42" s="3">
        <v>0</v>
      </c>
      <c r="BP42" s="3">
        <v>0</v>
      </c>
      <c r="BQ42" s="3">
        <v>0</v>
      </c>
      <c r="BR42" s="3">
        <v>0</v>
      </c>
      <c r="BS42" s="3">
        <v>0</v>
      </c>
      <c r="BT42" s="3">
        <v>0</v>
      </c>
      <c r="BU42" s="3">
        <v>0</v>
      </c>
      <c r="BV42" s="3">
        <v>0</v>
      </c>
      <c r="BW42" s="3">
        <v>0</v>
      </c>
      <c r="BX42" s="3">
        <v>0</v>
      </c>
      <c r="BY42" s="3">
        <v>0</v>
      </c>
      <c r="BZ42" s="3">
        <v>0</v>
      </c>
      <c r="CA42" s="3">
        <v>0</v>
      </c>
      <c r="CB42" s="3">
        <v>0</v>
      </c>
      <c r="CC42" s="3">
        <v>0</v>
      </c>
      <c r="CD42" s="3">
        <v>67.992060796177157</v>
      </c>
      <c r="CE42" s="3">
        <v>67.992060796177157</v>
      </c>
      <c r="CF42" s="3">
        <v>0</v>
      </c>
      <c r="CG42" s="3">
        <v>0</v>
      </c>
      <c r="CH42" s="3">
        <v>0</v>
      </c>
      <c r="CI42" s="3">
        <v>135.98412159235431</v>
      </c>
      <c r="CJ42" s="3">
        <v>203.97618238853147</v>
      </c>
      <c r="CK42" s="3">
        <v>0</v>
      </c>
      <c r="CL42" s="3">
        <v>0</v>
      </c>
      <c r="CM42" s="3">
        <v>67.992060796177157</v>
      </c>
      <c r="CN42" s="3">
        <v>0</v>
      </c>
      <c r="CO42" s="3">
        <v>203.97618238853147</v>
      </c>
      <c r="CP42" s="3">
        <v>407.95236477706294</v>
      </c>
      <c r="CQ42" s="3">
        <v>130748.73291104868</v>
      </c>
      <c r="CR42" s="3">
        <v>1155.8650335350117</v>
      </c>
      <c r="CS42" s="3">
        <v>67.992060796177157</v>
      </c>
      <c r="CT42" s="3">
        <v>67.992060796177157</v>
      </c>
      <c r="CU42" s="3">
        <v>7139.166383598601</v>
      </c>
      <c r="CV42" s="3">
        <v>62960.64829726005</v>
      </c>
      <c r="CW42" s="3">
        <v>49158.25995563608</v>
      </c>
      <c r="CX42" s="3">
        <v>22709.348305923169</v>
      </c>
      <c r="CY42" s="3">
        <v>1359.8412159235431</v>
      </c>
      <c r="CZ42" s="3">
        <v>203.97618238853147</v>
      </c>
      <c r="DA42" s="3">
        <v>271.96824318470863</v>
      </c>
      <c r="DB42" s="3">
        <v>27876.744926432635</v>
      </c>
      <c r="DC42" s="3">
        <v>0</v>
      </c>
      <c r="DD42" s="3">
        <v>67.992060796177157</v>
      </c>
      <c r="DE42" s="3">
        <v>67.992060796177157</v>
      </c>
      <c r="DF42" s="3">
        <v>0</v>
      </c>
      <c r="DG42" s="3">
        <v>0</v>
      </c>
      <c r="DH42" s="3">
        <v>0</v>
      </c>
      <c r="DI42" s="3">
        <v>0</v>
      </c>
      <c r="DJ42" s="3">
        <v>0</v>
      </c>
      <c r="DK42" s="3">
        <v>0</v>
      </c>
      <c r="DL42" s="3">
        <v>0</v>
      </c>
      <c r="DM42" s="3">
        <v>0</v>
      </c>
      <c r="DN42" s="3">
        <v>0</v>
      </c>
      <c r="DO42" s="3">
        <v>0</v>
      </c>
      <c r="DP42" s="3">
        <v>0</v>
      </c>
      <c r="DQ42" s="3">
        <v>0</v>
      </c>
      <c r="DR42" s="3">
        <v>0</v>
      </c>
      <c r="DS42" s="3">
        <v>0</v>
      </c>
      <c r="DT42" s="3">
        <v>6663.2219580253613</v>
      </c>
      <c r="DU42" s="3">
        <v>475.9444255732401</v>
      </c>
      <c r="DV42" s="3">
        <v>0</v>
      </c>
      <c r="DW42" s="3">
        <v>67.992060796177157</v>
      </c>
      <c r="DX42" s="3">
        <v>0</v>
      </c>
      <c r="DY42" s="3">
        <v>1019.8809119426573</v>
      </c>
      <c r="DZ42" s="3">
        <v>8227.0393563374364</v>
      </c>
      <c r="EA42" s="3">
        <v>171883.92969273587</v>
      </c>
    </row>
    <row r="43" spans="1:131">
      <c r="A43" s="6" t="s">
        <v>48</v>
      </c>
      <c r="C43">
        <v>6.6</v>
      </c>
      <c r="D43" s="44">
        <v>3.234</v>
      </c>
      <c r="E43" s="43">
        <v>9.333668919343386E-3</v>
      </c>
      <c r="F43" s="3">
        <v>6106.9232787839119</v>
      </c>
      <c r="G43" s="3">
        <v>0</v>
      </c>
      <c r="H43" s="3">
        <v>107.13900489094581</v>
      </c>
      <c r="I43" s="3">
        <v>0</v>
      </c>
      <c r="J43" s="3">
        <v>0</v>
      </c>
      <c r="K43" s="3">
        <v>0</v>
      </c>
      <c r="L43" s="3">
        <v>0</v>
      </c>
      <c r="M43" s="3">
        <v>0</v>
      </c>
      <c r="N43" s="3">
        <v>0</v>
      </c>
      <c r="O43" s="3">
        <v>0</v>
      </c>
      <c r="P43" s="3">
        <v>0</v>
      </c>
      <c r="Q43" s="3">
        <v>0</v>
      </c>
      <c r="R43" s="3">
        <v>857.1120391275665</v>
      </c>
      <c r="S43" s="3">
        <v>0</v>
      </c>
      <c r="T43" s="3">
        <v>0</v>
      </c>
      <c r="U43" s="3">
        <v>321.41701467283747</v>
      </c>
      <c r="V43" s="3">
        <v>0</v>
      </c>
      <c r="W43" s="3">
        <v>0</v>
      </c>
      <c r="X43" s="3">
        <v>0</v>
      </c>
      <c r="Y43" s="3">
        <v>0</v>
      </c>
      <c r="Z43" s="3">
        <v>0</v>
      </c>
      <c r="AA43" s="3">
        <v>749.97303423662072</v>
      </c>
      <c r="AB43" s="3">
        <v>0</v>
      </c>
      <c r="AC43" s="3">
        <v>0</v>
      </c>
      <c r="AD43" s="3">
        <v>107.13900489094581</v>
      </c>
      <c r="AE43" s="3">
        <v>0</v>
      </c>
      <c r="AF43" s="3">
        <v>0</v>
      </c>
      <c r="AG43" s="3">
        <v>0</v>
      </c>
      <c r="AH43" s="3">
        <v>0</v>
      </c>
      <c r="AI43" s="3">
        <v>107.13900489094581</v>
      </c>
      <c r="AJ43" s="3">
        <v>107.13900489094581</v>
      </c>
      <c r="AK43" s="3">
        <v>2357.0581076008079</v>
      </c>
      <c r="AL43" s="3">
        <v>0</v>
      </c>
      <c r="AM43" s="3">
        <v>0</v>
      </c>
      <c r="AN43" s="3">
        <v>0</v>
      </c>
      <c r="AO43" s="3">
        <v>321.41701467283747</v>
      </c>
      <c r="AP43" s="3">
        <v>0</v>
      </c>
      <c r="AQ43" s="3">
        <v>0</v>
      </c>
      <c r="AR43" s="3">
        <v>0</v>
      </c>
      <c r="AS43" s="3">
        <v>0</v>
      </c>
      <c r="AT43" s="3">
        <v>0</v>
      </c>
      <c r="AU43" s="3">
        <v>0</v>
      </c>
      <c r="AV43" s="3">
        <v>0</v>
      </c>
      <c r="AW43" s="3">
        <v>214.27800978189163</v>
      </c>
      <c r="AX43" s="3">
        <v>0</v>
      </c>
      <c r="AY43" s="3">
        <v>0</v>
      </c>
      <c r="AZ43" s="3">
        <v>0</v>
      </c>
      <c r="BA43" s="3">
        <v>0</v>
      </c>
      <c r="BB43" s="3">
        <v>0</v>
      </c>
      <c r="BC43" s="3">
        <v>0</v>
      </c>
      <c r="BD43" s="3">
        <v>0</v>
      </c>
      <c r="BE43" s="3">
        <v>0</v>
      </c>
      <c r="BF43" s="3">
        <v>0</v>
      </c>
      <c r="BG43" s="3">
        <v>0</v>
      </c>
      <c r="BH43" s="3">
        <v>107.13900489094581</v>
      </c>
      <c r="BI43" s="3">
        <v>0</v>
      </c>
      <c r="BJ43" s="3">
        <v>0</v>
      </c>
      <c r="BK43" s="3">
        <v>0</v>
      </c>
      <c r="BL43" s="3">
        <v>0</v>
      </c>
      <c r="BM43" s="3">
        <v>107.13900489094581</v>
      </c>
      <c r="BN43" s="3">
        <v>0</v>
      </c>
      <c r="BO43" s="3">
        <v>0</v>
      </c>
      <c r="BP43" s="3">
        <v>0</v>
      </c>
      <c r="BQ43" s="3">
        <v>107.13900489094581</v>
      </c>
      <c r="BR43" s="3">
        <v>0</v>
      </c>
      <c r="BS43" s="3">
        <v>0</v>
      </c>
      <c r="BT43" s="3">
        <v>0</v>
      </c>
      <c r="BU43" s="3">
        <v>0</v>
      </c>
      <c r="BV43" s="3">
        <v>0</v>
      </c>
      <c r="BW43" s="3">
        <v>0</v>
      </c>
      <c r="BX43" s="3">
        <v>0</v>
      </c>
      <c r="BY43" s="3">
        <v>0</v>
      </c>
      <c r="BZ43" s="3">
        <v>0</v>
      </c>
      <c r="CA43" s="3">
        <v>0</v>
      </c>
      <c r="CB43" s="3">
        <v>0</v>
      </c>
      <c r="CC43" s="3">
        <v>0</v>
      </c>
      <c r="CD43" s="3">
        <v>107.13900489094581</v>
      </c>
      <c r="CE43" s="3">
        <v>0</v>
      </c>
      <c r="CF43" s="3">
        <v>0</v>
      </c>
      <c r="CG43" s="3">
        <v>0</v>
      </c>
      <c r="CH43" s="3">
        <v>0</v>
      </c>
      <c r="CI43" s="3">
        <v>0</v>
      </c>
      <c r="CJ43" s="3">
        <v>107.13900489094581</v>
      </c>
      <c r="CK43" s="3">
        <v>0</v>
      </c>
      <c r="CL43" s="3">
        <v>0</v>
      </c>
      <c r="CM43" s="3">
        <v>0</v>
      </c>
      <c r="CN43" s="3">
        <v>0</v>
      </c>
      <c r="CO43" s="3">
        <v>0</v>
      </c>
      <c r="CP43" s="3">
        <v>107.13900489094581</v>
      </c>
      <c r="CQ43" s="3" t="s">
        <v>70</v>
      </c>
      <c r="CR43" s="3">
        <v>1285.6680586913499</v>
      </c>
      <c r="CS43" s="3">
        <v>2249.9191027098623</v>
      </c>
      <c r="CT43" s="3">
        <v>214.27800978189163</v>
      </c>
      <c r="CU43" s="3">
        <v>10606.761484203636</v>
      </c>
      <c r="CV43" s="3">
        <v>55069.448513946154</v>
      </c>
      <c r="CW43" s="3">
        <v>168315.37668367589</v>
      </c>
      <c r="CX43" s="3">
        <v>1928.5020880370248</v>
      </c>
      <c r="CY43" s="3">
        <v>6106.9232787839119</v>
      </c>
      <c r="CZ43" s="3">
        <v>3428.448156510266</v>
      </c>
      <c r="DA43" s="3">
        <v>2999.8921369464829</v>
      </c>
      <c r="DB43" s="3">
        <v>33748.786540647932</v>
      </c>
      <c r="DC43" s="3">
        <v>0</v>
      </c>
      <c r="DD43" s="3">
        <v>0</v>
      </c>
      <c r="DE43" s="3">
        <v>428.55601956378325</v>
      </c>
      <c r="DF43" s="3">
        <v>0</v>
      </c>
      <c r="DG43" s="3">
        <v>0</v>
      </c>
      <c r="DH43" s="3">
        <v>0</v>
      </c>
      <c r="DI43" s="3">
        <v>0</v>
      </c>
      <c r="DJ43" s="3">
        <v>0</v>
      </c>
      <c r="DK43" s="3">
        <v>0</v>
      </c>
      <c r="DL43" s="3">
        <v>0</v>
      </c>
      <c r="DM43" s="3">
        <v>0</v>
      </c>
      <c r="DN43" s="3">
        <v>0</v>
      </c>
      <c r="DO43" s="3">
        <v>0</v>
      </c>
      <c r="DP43" s="3">
        <v>0</v>
      </c>
      <c r="DQ43" s="3">
        <v>0</v>
      </c>
      <c r="DR43" s="3">
        <v>0</v>
      </c>
      <c r="DS43" s="3">
        <v>0</v>
      </c>
      <c r="DT43" s="3">
        <v>11463.873523331202</v>
      </c>
      <c r="DU43" s="3">
        <v>107.13900489094581</v>
      </c>
      <c r="DV43" s="3">
        <v>107.13900489094581</v>
      </c>
      <c r="DW43" s="3">
        <v>0</v>
      </c>
      <c r="DX43" s="3">
        <v>0</v>
      </c>
      <c r="DY43" s="3">
        <v>214.27800978189163</v>
      </c>
      <c r="DZ43" s="3">
        <v>11892.429542894984</v>
      </c>
      <c r="EA43" s="3">
        <v>282846.972912097</v>
      </c>
    </row>
    <row r="44" spans="1:131">
      <c r="A44" s="6" t="s">
        <v>49</v>
      </c>
      <c r="B44" s="1">
        <v>4</v>
      </c>
      <c r="C44">
        <v>9.9</v>
      </c>
      <c r="D44" s="44">
        <v>4.851</v>
      </c>
      <c r="E44" s="43">
        <v>1.6800604054818095E-2</v>
      </c>
      <c r="F44" s="3">
        <v>3571.3001630315271</v>
      </c>
      <c r="G44" s="3">
        <v>0</v>
      </c>
      <c r="H44" s="3">
        <v>0</v>
      </c>
      <c r="I44" s="3">
        <v>0</v>
      </c>
      <c r="J44" s="3">
        <v>0</v>
      </c>
      <c r="K44" s="3">
        <v>0</v>
      </c>
      <c r="L44" s="3">
        <v>0</v>
      </c>
      <c r="M44" s="3">
        <v>0</v>
      </c>
      <c r="N44" s="3">
        <v>0</v>
      </c>
      <c r="O44" s="3">
        <v>0</v>
      </c>
      <c r="P44" s="3">
        <v>59.521669383858786</v>
      </c>
      <c r="Q44" s="3">
        <v>0</v>
      </c>
      <c r="R44" s="3">
        <v>833.30337137402307</v>
      </c>
      <c r="S44" s="3">
        <v>0</v>
      </c>
      <c r="T44" s="3">
        <v>238.08667753543514</v>
      </c>
      <c r="U44" s="3">
        <v>59.521669383858786</v>
      </c>
      <c r="V44" s="3">
        <v>0</v>
      </c>
      <c r="W44" s="3">
        <v>0</v>
      </c>
      <c r="X44" s="3">
        <v>59.521669383858786</v>
      </c>
      <c r="Y44" s="3">
        <v>0</v>
      </c>
      <c r="Z44" s="3">
        <v>119.04333876771757</v>
      </c>
      <c r="AA44" s="3">
        <v>357.13001630315273</v>
      </c>
      <c r="AB44" s="3">
        <v>178.56500815157636</v>
      </c>
      <c r="AC44" s="3">
        <v>0</v>
      </c>
      <c r="AD44" s="3">
        <v>0</v>
      </c>
      <c r="AE44" s="3">
        <v>0</v>
      </c>
      <c r="AF44" s="3">
        <v>0</v>
      </c>
      <c r="AG44" s="3">
        <v>0</v>
      </c>
      <c r="AH44" s="3">
        <v>0</v>
      </c>
      <c r="AI44" s="3">
        <v>119.04333876771757</v>
      </c>
      <c r="AJ44" s="3">
        <v>0</v>
      </c>
      <c r="AK44" s="3">
        <v>535.69502445472904</v>
      </c>
      <c r="AL44" s="3">
        <v>0</v>
      </c>
      <c r="AM44" s="3">
        <v>0</v>
      </c>
      <c r="AN44" s="3">
        <v>59.521669383858786</v>
      </c>
      <c r="AO44" s="3">
        <v>178.56500815157636</v>
      </c>
      <c r="AP44" s="3">
        <v>59.521669383858786</v>
      </c>
      <c r="AQ44" s="3">
        <v>0</v>
      </c>
      <c r="AR44" s="3">
        <v>0</v>
      </c>
      <c r="AS44" s="3">
        <v>0</v>
      </c>
      <c r="AT44" s="3">
        <v>119.04333876771757</v>
      </c>
      <c r="AU44" s="3">
        <v>0</v>
      </c>
      <c r="AV44" s="3">
        <v>0</v>
      </c>
      <c r="AW44" s="3">
        <v>0</v>
      </c>
      <c r="AX44" s="3">
        <v>0</v>
      </c>
      <c r="AY44" s="3">
        <v>119.04333876771757</v>
      </c>
      <c r="AZ44" s="3">
        <v>0</v>
      </c>
      <c r="BA44" s="3">
        <v>0</v>
      </c>
      <c r="BB44" s="3">
        <v>0</v>
      </c>
      <c r="BC44" s="3">
        <v>0</v>
      </c>
      <c r="BD44" s="3">
        <v>0</v>
      </c>
      <c r="BE44" s="3">
        <v>0</v>
      </c>
      <c r="BF44" s="3">
        <v>0</v>
      </c>
      <c r="BG44" s="3">
        <v>0</v>
      </c>
      <c r="BH44" s="3">
        <v>535.69502445472904</v>
      </c>
      <c r="BI44" s="3">
        <v>59.521669383858786</v>
      </c>
      <c r="BJ44" s="3">
        <v>0</v>
      </c>
      <c r="BK44" s="3">
        <v>0</v>
      </c>
      <c r="BL44" s="3">
        <v>0</v>
      </c>
      <c r="BM44" s="3">
        <v>119.04333876771757</v>
      </c>
      <c r="BN44" s="3">
        <v>0</v>
      </c>
      <c r="BO44" s="3">
        <v>0</v>
      </c>
      <c r="BP44" s="3">
        <v>0</v>
      </c>
      <c r="BQ44" s="3">
        <v>0</v>
      </c>
      <c r="BR44" s="3">
        <v>0</v>
      </c>
      <c r="BS44" s="3">
        <v>0</v>
      </c>
      <c r="BT44" s="3">
        <v>0</v>
      </c>
      <c r="BU44" s="3">
        <v>0</v>
      </c>
      <c r="BV44" s="3">
        <v>0</v>
      </c>
      <c r="BW44" s="3">
        <v>0</v>
      </c>
      <c r="BX44" s="3">
        <v>0</v>
      </c>
      <c r="BY44" s="3">
        <v>0</v>
      </c>
      <c r="BZ44" s="3">
        <v>0</v>
      </c>
      <c r="CA44" s="3">
        <v>59.521669383858786</v>
      </c>
      <c r="CB44" s="3">
        <v>0</v>
      </c>
      <c r="CC44" s="3">
        <v>0</v>
      </c>
      <c r="CD44" s="3">
        <v>0</v>
      </c>
      <c r="CE44" s="3">
        <v>0</v>
      </c>
      <c r="CF44" s="3">
        <v>0</v>
      </c>
      <c r="CG44" s="3">
        <v>0</v>
      </c>
      <c r="CH44" s="3">
        <v>0</v>
      </c>
      <c r="CI44" s="3">
        <v>0</v>
      </c>
      <c r="CJ44" s="3">
        <v>1368.9983958287521</v>
      </c>
      <c r="CK44" s="3">
        <v>0</v>
      </c>
      <c r="CL44" s="3">
        <v>0</v>
      </c>
      <c r="CM44" s="3">
        <v>59.521669383858786</v>
      </c>
      <c r="CN44" s="3">
        <v>0</v>
      </c>
      <c r="CO44" s="3">
        <v>59.521669383858786</v>
      </c>
      <c r="CP44" s="3">
        <v>0</v>
      </c>
      <c r="CQ44" s="3" t="s">
        <v>70</v>
      </c>
      <c r="CR44" s="3">
        <v>595.21669383858784</v>
      </c>
      <c r="CS44" s="3">
        <v>357.13001630315273</v>
      </c>
      <c r="CT44" s="3">
        <v>773.78170199016427</v>
      </c>
      <c r="CU44" s="3">
        <v>4642.6902119409851</v>
      </c>
      <c r="CV44" s="3">
        <v>33510.699863112495</v>
      </c>
      <c r="CW44" s="3">
        <v>226658.51701373426</v>
      </c>
      <c r="CX44" s="3">
        <v>833.30337137402307</v>
      </c>
      <c r="CY44" s="3">
        <v>8511.5987218918071</v>
      </c>
      <c r="CZ44" s="3">
        <v>2380.8667753543514</v>
      </c>
      <c r="DA44" s="3">
        <v>6130.7319465374549</v>
      </c>
      <c r="DB44" s="3">
        <v>15475.634039803284</v>
      </c>
      <c r="DC44" s="3">
        <v>0</v>
      </c>
      <c r="DD44" s="3">
        <v>119.04333876771757</v>
      </c>
      <c r="DE44" s="3">
        <v>0</v>
      </c>
      <c r="DF44" s="3">
        <v>178.56500815157636</v>
      </c>
      <c r="DG44" s="3">
        <v>0</v>
      </c>
      <c r="DH44" s="3">
        <v>0</v>
      </c>
      <c r="DI44" s="3">
        <v>0</v>
      </c>
      <c r="DJ44" s="3">
        <v>0</v>
      </c>
      <c r="DK44" s="3">
        <v>0</v>
      </c>
      <c r="DL44" s="3">
        <v>0</v>
      </c>
      <c r="DM44" s="3">
        <v>0</v>
      </c>
      <c r="DN44" s="3">
        <v>119.04333876771757</v>
      </c>
      <c r="DO44" s="3">
        <v>0</v>
      </c>
      <c r="DP44" s="3">
        <v>0</v>
      </c>
      <c r="DQ44" s="3">
        <v>0</v>
      </c>
      <c r="DR44" s="3">
        <v>0</v>
      </c>
      <c r="DS44" s="3">
        <v>0</v>
      </c>
      <c r="DT44" s="3">
        <v>7202.1219954469134</v>
      </c>
      <c r="DU44" s="3">
        <v>178.56500815157636</v>
      </c>
      <c r="DV44" s="3">
        <v>0</v>
      </c>
      <c r="DW44" s="3">
        <v>0</v>
      </c>
      <c r="DX44" s="3">
        <v>0</v>
      </c>
      <c r="DY44" s="3">
        <v>1488.0417345964697</v>
      </c>
      <c r="DZ44" s="3">
        <v>8868.7287381949591</v>
      </c>
      <c r="EA44" s="3">
        <v>299334.4753314259</v>
      </c>
    </row>
    <row r="45" spans="1:131">
      <c r="A45" s="6" t="s">
        <v>50</v>
      </c>
      <c r="C45">
        <v>6.5</v>
      </c>
      <c r="D45" s="44">
        <v>3.1850000000000001</v>
      </c>
      <c r="E45" s="43">
        <v>1.4707599509268365E-2</v>
      </c>
      <c r="F45" s="3">
        <v>2447.7141886623776</v>
      </c>
      <c r="G45" s="3">
        <v>0</v>
      </c>
      <c r="H45" s="3">
        <v>0</v>
      </c>
      <c r="I45" s="3">
        <v>0</v>
      </c>
      <c r="J45" s="3">
        <v>0</v>
      </c>
      <c r="K45" s="3">
        <v>0</v>
      </c>
      <c r="L45" s="3">
        <v>67.992060796177157</v>
      </c>
      <c r="M45" s="3">
        <v>0</v>
      </c>
      <c r="N45" s="3">
        <v>0</v>
      </c>
      <c r="O45" s="3">
        <v>0</v>
      </c>
      <c r="P45" s="3">
        <v>679.92060796177157</v>
      </c>
      <c r="Q45" s="3">
        <v>135.98412159235431</v>
      </c>
      <c r="R45" s="3">
        <v>0</v>
      </c>
      <c r="S45" s="3">
        <v>339.96030398088578</v>
      </c>
      <c r="T45" s="3">
        <v>611.92854716559441</v>
      </c>
      <c r="U45" s="3">
        <v>0</v>
      </c>
      <c r="V45" s="3">
        <v>611.92854716559441</v>
      </c>
      <c r="W45" s="3">
        <v>0</v>
      </c>
      <c r="X45" s="3">
        <v>407.95236477706294</v>
      </c>
      <c r="Y45" s="3">
        <v>67.992060796177157</v>
      </c>
      <c r="Z45" s="3">
        <v>135.98412159235431</v>
      </c>
      <c r="AA45" s="3">
        <v>611.92854716559441</v>
      </c>
      <c r="AB45" s="3">
        <v>203.97618238853147</v>
      </c>
      <c r="AC45" s="3">
        <v>0</v>
      </c>
      <c r="AD45" s="3">
        <v>0</v>
      </c>
      <c r="AE45" s="3">
        <v>0</v>
      </c>
      <c r="AF45" s="3">
        <v>0</v>
      </c>
      <c r="AG45" s="3">
        <v>0</v>
      </c>
      <c r="AH45" s="3">
        <v>0</v>
      </c>
      <c r="AI45" s="3">
        <v>67.992060796177157</v>
      </c>
      <c r="AJ45" s="3">
        <v>0</v>
      </c>
      <c r="AK45" s="3">
        <v>475.9444255732401</v>
      </c>
      <c r="AL45" s="3">
        <v>203.97618238853147</v>
      </c>
      <c r="AM45" s="3">
        <v>0</v>
      </c>
      <c r="AN45" s="3">
        <v>0</v>
      </c>
      <c r="AO45" s="3">
        <v>611.92854716559441</v>
      </c>
      <c r="AP45" s="3">
        <v>0</v>
      </c>
      <c r="AQ45" s="3">
        <v>0</v>
      </c>
      <c r="AR45" s="3">
        <v>0</v>
      </c>
      <c r="AS45" s="3">
        <v>0</v>
      </c>
      <c r="AT45" s="3">
        <v>67.992060796177157</v>
      </c>
      <c r="AU45" s="3">
        <v>0</v>
      </c>
      <c r="AV45" s="3">
        <v>0</v>
      </c>
      <c r="AW45" s="3">
        <v>0</v>
      </c>
      <c r="AX45" s="3">
        <v>0</v>
      </c>
      <c r="AY45" s="3">
        <v>67.992060796177157</v>
      </c>
      <c r="AZ45" s="3">
        <v>0</v>
      </c>
      <c r="BA45" s="3">
        <v>0</v>
      </c>
      <c r="BB45" s="3">
        <v>0</v>
      </c>
      <c r="BC45" s="3">
        <v>0</v>
      </c>
      <c r="BD45" s="3">
        <v>0</v>
      </c>
      <c r="BE45" s="3">
        <v>0</v>
      </c>
      <c r="BF45" s="3">
        <v>0</v>
      </c>
      <c r="BG45" s="3">
        <v>203.97618238853147</v>
      </c>
      <c r="BH45" s="3">
        <v>271.96824318470863</v>
      </c>
      <c r="BI45" s="3">
        <v>0</v>
      </c>
      <c r="BJ45" s="3">
        <v>203.97618238853147</v>
      </c>
      <c r="BK45" s="3">
        <v>0</v>
      </c>
      <c r="BL45" s="3">
        <v>0</v>
      </c>
      <c r="BM45" s="3">
        <v>0</v>
      </c>
      <c r="BN45" s="3">
        <v>0</v>
      </c>
      <c r="BO45" s="3">
        <v>0</v>
      </c>
      <c r="BP45" s="3">
        <v>67.992060796177157</v>
      </c>
      <c r="BQ45" s="3">
        <v>0</v>
      </c>
      <c r="BR45" s="3">
        <v>0</v>
      </c>
      <c r="BS45" s="3">
        <v>0</v>
      </c>
      <c r="BT45" s="3">
        <v>0</v>
      </c>
      <c r="BU45" s="3">
        <v>0</v>
      </c>
      <c r="BV45" s="3">
        <v>0</v>
      </c>
      <c r="BW45" s="3">
        <v>135.98412159235431</v>
      </c>
      <c r="BX45" s="3">
        <v>0</v>
      </c>
      <c r="BY45" s="3">
        <v>0</v>
      </c>
      <c r="BZ45" s="3">
        <v>67.992060796177157</v>
      </c>
      <c r="CA45" s="3">
        <v>67.992060796177157</v>
      </c>
      <c r="CB45" s="3">
        <v>0</v>
      </c>
      <c r="CC45" s="3">
        <v>0</v>
      </c>
      <c r="CD45" s="3">
        <v>67.992060796177157</v>
      </c>
      <c r="CE45" s="3">
        <v>0</v>
      </c>
      <c r="CF45" s="3">
        <v>67.992060796177157</v>
      </c>
      <c r="CG45" s="3">
        <v>0</v>
      </c>
      <c r="CH45" s="3">
        <v>0</v>
      </c>
      <c r="CI45" s="3">
        <v>0</v>
      </c>
      <c r="CJ45" s="3">
        <v>0</v>
      </c>
      <c r="CK45" s="3">
        <v>0</v>
      </c>
      <c r="CL45" s="3">
        <v>0</v>
      </c>
      <c r="CM45" s="3">
        <v>0</v>
      </c>
      <c r="CN45" s="3">
        <v>0</v>
      </c>
      <c r="CO45" s="3">
        <v>1563.8173983120746</v>
      </c>
      <c r="CP45" s="3">
        <v>67.992060796177157</v>
      </c>
      <c r="CQ45" s="3">
        <v>60784.902351782381</v>
      </c>
      <c r="CR45" s="3">
        <v>611.92854716559441</v>
      </c>
      <c r="CS45" s="3">
        <v>135.98412159235431</v>
      </c>
      <c r="CT45" s="3">
        <v>0</v>
      </c>
      <c r="CU45" s="3">
        <v>2923.6586142356177</v>
      </c>
      <c r="CV45" s="3">
        <v>61600.807081336505</v>
      </c>
      <c r="CW45" s="3">
        <v>57793.25167675058</v>
      </c>
      <c r="CX45" s="3">
        <v>7547.1187483756639</v>
      </c>
      <c r="CY45" s="3">
        <v>5575.3489852865268</v>
      </c>
      <c r="CZ45" s="3">
        <v>883.89679035030304</v>
      </c>
      <c r="DA45" s="3">
        <v>2991.6506750317949</v>
      </c>
      <c r="DB45" s="3">
        <v>1563.8173983120746</v>
      </c>
      <c r="DC45" s="3">
        <v>0</v>
      </c>
      <c r="DD45" s="3">
        <v>0</v>
      </c>
      <c r="DE45" s="3">
        <v>67.992060796177157</v>
      </c>
      <c r="DF45" s="3">
        <v>0</v>
      </c>
      <c r="DG45" s="3">
        <v>0</v>
      </c>
      <c r="DH45" s="3">
        <v>0</v>
      </c>
      <c r="DI45" s="3">
        <v>0</v>
      </c>
      <c r="DJ45" s="3">
        <v>0</v>
      </c>
      <c r="DK45" s="3">
        <v>0</v>
      </c>
      <c r="DL45" s="3">
        <v>0</v>
      </c>
      <c r="DM45" s="3">
        <v>0</v>
      </c>
      <c r="DN45" s="3">
        <v>0</v>
      </c>
      <c r="DO45" s="3">
        <v>0</v>
      </c>
      <c r="DP45" s="3">
        <v>0</v>
      </c>
      <c r="DQ45" s="3">
        <v>0</v>
      </c>
      <c r="DR45" s="3">
        <v>135.98412159235431</v>
      </c>
      <c r="DS45" s="3">
        <v>0</v>
      </c>
      <c r="DT45" s="3">
        <v>8295.0314171336122</v>
      </c>
      <c r="DU45" s="3">
        <v>203.97618238853147</v>
      </c>
      <c r="DV45" s="3">
        <v>271.96824318470863</v>
      </c>
      <c r="DW45" s="3">
        <v>0</v>
      </c>
      <c r="DX45" s="3">
        <v>67.992060796177157</v>
      </c>
      <c r="DY45" s="3">
        <v>1631.8094591082518</v>
      </c>
      <c r="DZ45" s="3">
        <v>10470.777362611281</v>
      </c>
      <c r="EA45" s="3">
        <v>141083.52615206758</v>
      </c>
    </row>
    <row r="46" spans="1:131">
      <c r="A46" s="6" t="s">
        <v>51</v>
      </c>
      <c r="B46" s="1">
        <v>4</v>
      </c>
      <c r="C46">
        <v>11.4</v>
      </c>
      <c r="D46" s="44">
        <v>5.5860000000000003</v>
      </c>
      <c r="E46" s="43">
        <v>2.5794866831639902E-2</v>
      </c>
      <c r="F46" s="3">
        <v>232.60441851323765</v>
      </c>
      <c r="G46" s="3">
        <v>0</v>
      </c>
      <c r="H46" s="3">
        <v>0</v>
      </c>
      <c r="I46" s="3">
        <v>0</v>
      </c>
      <c r="J46" s="3">
        <v>0</v>
      </c>
      <c r="K46" s="3">
        <v>0</v>
      </c>
      <c r="L46" s="3">
        <v>0</v>
      </c>
      <c r="M46" s="3">
        <v>0</v>
      </c>
      <c r="N46" s="3">
        <v>0</v>
      </c>
      <c r="O46" s="3">
        <v>0</v>
      </c>
      <c r="P46" s="3">
        <v>0</v>
      </c>
      <c r="Q46" s="3">
        <v>0</v>
      </c>
      <c r="R46" s="3">
        <v>0</v>
      </c>
      <c r="S46" s="3">
        <v>0</v>
      </c>
      <c r="T46" s="3">
        <v>0</v>
      </c>
      <c r="U46" s="3">
        <v>0</v>
      </c>
      <c r="V46" s="3">
        <v>1279.324301822807</v>
      </c>
      <c r="W46" s="3">
        <v>0</v>
      </c>
      <c r="X46" s="3">
        <v>0</v>
      </c>
      <c r="Y46" s="3">
        <v>0</v>
      </c>
      <c r="Z46" s="3">
        <v>77.534806171079211</v>
      </c>
      <c r="AA46" s="3">
        <v>38.767403085539605</v>
      </c>
      <c r="AB46" s="3">
        <v>0</v>
      </c>
      <c r="AC46" s="3">
        <v>0</v>
      </c>
      <c r="AD46" s="3">
        <v>38.767403085539605</v>
      </c>
      <c r="AE46" s="3">
        <v>0</v>
      </c>
      <c r="AF46" s="3">
        <v>38.767403085539605</v>
      </c>
      <c r="AG46" s="3">
        <v>0</v>
      </c>
      <c r="AH46" s="3">
        <v>0</v>
      </c>
      <c r="AI46" s="3">
        <v>0</v>
      </c>
      <c r="AJ46" s="3">
        <v>0</v>
      </c>
      <c r="AK46" s="3">
        <v>0</v>
      </c>
      <c r="AL46" s="3">
        <v>193.83701542769802</v>
      </c>
      <c r="AM46" s="3">
        <v>465.20883702647529</v>
      </c>
      <c r="AN46" s="3">
        <v>0</v>
      </c>
      <c r="AO46" s="3">
        <v>193.83701542769802</v>
      </c>
      <c r="AP46" s="3">
        <v>0</v>
      </c>
      <c r="AQ46" s="3">
        <v>0</v>
      </c>
      <c r="AR46" s="3">
        <v>0</v>
      </c>
      <c r="AS46" s="3">
        <v>0</v>
      </c>
      <c r="AT46" s="3">
        <v>0</v>
      </c>
      <c r="AU46" s="3">
        <v>0</v>
      </c>
      <c r="AV46" s="3">
        <v>0</v>
      </c>
      <c r="AW46" s="3">
        <v>0</v>
      </c>
      <c r="AX46" s="3">
        <v>0</v>
      </c>
      <c r="AY46" s="3">
        <v>0</v>
      </c>
      <c r="AZ46" s="3">
        <v>0</v>
      </c>
      <c r="BA46" s="3">
        <v>0</v>
      </c>
      <c r="BB46" s="3">
        <v>0</v>
      </c>
      <c r="BC46" s="3">
        <v>0</v>
      </c>
      <c r="BD46" s="3">
        <v>0</v>
      </c>
      <c r="BE46" s="3">
        <v>0</v>
      </c>
      <c r="BF46" s="3">
        <v>0</v>
      </c>
      <c r="BG46" s="3">
        <v>0</v>
      </c>
      <c r="BH46" s="3">
        <v>77.534806171079211</v>
      </c>
      <c r="BI46" s="3">
        <v>0</v>
      </c>
      <c r="BJ46" s="3">
        <v>38.767403085539605</v>
      </c>
      <c r="BK46" s="3">
        <v>0</v>
      </c>
      <c r="BL46" s="3">
        <v>38.767403085539605</v>
      </c>
      <c r="BM46" s="3">
        <v>0</v>
      </c>
      <c r="BN46" s="3">
        <v>0</v>
      </c>
      <c r="BO46" s="3">
        <v>0</v>
      </c>
      <c r="BP46" s="3">
        <v>0</v>
      </c>
      <c r="BQ46" s="3">
        <v>0</v>
      </c>
      <c r="BR46" s="3">
        <v>0</v>
      </c>
      <c r="BS46" s="3">
        <v>0</v>
      </c>
      <c r="BT46" s="3">
        <v>0</v>
      </c>
      <c r="BU46" s="3">
        <v>0</v>
      </c>
      <c r="BV46" s="3">
        <v>0</v>
      </c>
      <c r="BW46" s="3">
        <v>0</v>
      </c>
      <c r="BX46" s="3">
        <v>0</v>
      </c>
      <c r="BY46" s="3">
        <v>77.534806171079211</v>
      </c>
      <c r="BZ46" s="3">
        <v>77.534806171079211</v>
      </c>
      <c r="CA46" s="3">
        <v>155.06961234215842</v>
      </c>
      <c r="CB46" s="3">
        <v>0</v>
      </c>
      <c r="CC46" s="3">
        <v>0</v>
      </c>
      <c r="CD46" s="3">
        <v>38.767403085539605</v>
      </c>
      <c r="CE46" s="3">
        <v>0</v>
      </c>
      <c r="CF46" s="3">
        <v>0</v>
      </c>
      <c r="CG46" s="3">
        <v>0</v>
      </c>
      <c r="CH46" s="3">
        <v>0</v>
      </c>
      <c r="CI46" s="3">
        <v>0</v>
      </c>
      <c r="CJ46" s="3">
        <v>0</v>
      </c>
      <c r="CK46" s="3">
        <v>0</v>
      </c>
      <c r="CL46" s="3">
        <v>0</v>
      </c>
      <c r="CM46" s="3">
        <v>0</v>
      </c>
      <c r="CN46" s="3">
        <v>0</v>
      </c>
      <c r="CO46" s="3">
        <v>3217.6944560997872</v>
      </c>
      <c r="CP46" s="3">
        <v>0</v>
      </c>
      <c r="CQ46" s="3" t="s">
        <v>70</v>
      </c>
      <c r="CR46" s="3">
        <v>930.41767405295059</v>
      </c>
      <c r="CS46" s="3">
        <v>0</v>
      </c>
      <c r="CT46" s="3">
        <v>0</v>
      </c>
      <c r="CU46" s="3">
        <v>1318.0917049083466</v>
      </c>
      <c r="CV46" s="3">
        <v>323436.44394265692</v>
      </c>
      <c r="CW46" s="3">
        <v>22717.69820812621</v>
      </c>
      <c r="CX46" s="3">
        <v>5737.575656659862</v>
      </c>
      <c r="CY46" s="3">
        <v>1473.1613172505051</v>
      </c>
      <c r="CZ46" s="3">
        <v>193.83701542769802</v>
      </c>
      <c r="DA46" s="3">
        <v>310.13922468431684</v>
      </c>
      <c r="DB46" s="3">
        <v>0</v>
      </c>
      <c r="DC46" s="3">
        <v>0</v>
      </c>
      <c r="DD46" s="3">
        <v>0</v>
      </c>
      <c r="DE46" s="3">
        <v>0</v>
      </c>
      <c r="DF46" s="3">
        <v>0</v>
      </c>
      <c r="DG46" s="3">
        <v>0</v>
      </c>
      <c r="DH46" s="3">
        <v>0</v>
      </c>
      <c r="DI46" s="3">
        <v>0</v>
      </c>
      <c r="DJ46" s="3">
        <v>581.51104628309406</v>
      </c>
      <c r="DK46" s="3">
        <v>5272.3668196333865</v>
      </c>
      <c r="DL46" s="3">
        <v>0</v>
      </c>
      <c r="DM46" s="3">
        <v>0</v>
      </c>
      <c r="DN46" s="3">
        <v>271.37182159877722</v>
      </c>
      <c r="DO46" s="3">
        <v>38.767403085539605</v>
      </c>
      <c r="DP46" s="3">
        <v>38.767403085539605</v>
      </c>
      <c r="DQ46" s="3">
        <v>0</v>
      </c>
      <c r="DR46" s="3">
        <v>0</v>
      </c>
      <c r="DS46" s="3">
        <v>0</v>
      </c>
      <c r="DT46" s="3">
        <v>2636.1834098166933</v>
      </c>
      <c r="DU46" s="3">
        <v>77.534806171079211</v>
      </c>
      <c r="DV46" s="3">
        <v>155.06961234215842</v>
      </c>
      <c r="DW46" s="3">
        <v>0</v>
      </c>
      <c r="DX46" s="3">
        <v>0</v>
      </c>
      <c r="DY46" s="3">
        <v>3217.6944560997872</v>
      </c>
      <c r="DZ46" s="3">
        <v>6086.4822844297178</v>
      </c>
      <c r="EA46" s="3">
        <v>361389.7315634003</v>
      </c>
    </row>
    <row r="47" spans="1:131">
      <c r="A47" s="6" t="s">
        <v>52</v>
      </c>
      <c r="C47">
        <v>8.1000000000000014</v>
      </c>
      <c r="D47" s="44">
        <v>3.9690000000000007</v>
      </c>
      <c r="E47" s="43">
        <v>1.8327931696165197E-2</v>
      </c>
      <c r="F47" s="3">
        <v>4583.1685425571259</v>
      </c>
      <c r="G47" s="3">
        <v>218.24612107414885</v>
      </c>
      <c r="H47" s="3">
        <v>109.12306053707442</v>
      </c>
      <c r="I47" s="3">
        <v>0</v>
      </c>
      <c r="J47" s="3">
        <v>0</v>
      </c>
      <c r="K47" s="3">
        <v>0</v>
      </c>
      <c r="L47" s="3">
        <v>0</v>
      </c>
      <c r="M47" s="3">
        <v>0</v>
      </c>
      <c r="N47" s="3">
        <v>0</v>
      </c>
      <c r="O47" s="3">
        <v>0</v>
      </c>
      <c r="P47" s="3">
        <v>0</v>
      </c>
      <c r="Q47" s="3">
        <v>0</v>
      </c>
      <c r="R47" s="3">
        <v>927.54601456513262</v>
      </c>
      <c r="S47" s="3">
        <v>0</v>
      </c>
      <c r="T47" s="3">
        <v>0</v>
      </c>
      <c r="U47" s="3">
        <v>109.12306053707442</v>
      </c>
      <c r="V47" s="3">
        <v>0</v>
      </c>
      <c r="W47" s="3">
        <v>0</v>
      </c>
      <c r="X47" s="3">
        <v>0</v>
      </c>
      <c r="Y47" s="3">
        <v>0</v>
      </c>
      <c r="Z47" s="3">
        <v>0</v>
      </c>
      <c r="AA47" s="3">
        <v>163.68459080561163</v>
      </c>
      <c r="AB47" s="3">
        <v>54.561530268537211</v>
      </c>
      <c r="AC47" s="3">
        <v>0</v>
      </c>
      <c r="AD47" s="3">
        <v>0</v>
      </c>
      <c r="AE47" s="3">
        <v>0</v>
      </c>
      <c r="AF47" s="3">
        <v>0</v>
      </c>
      <c r="AG47" s="3">
        <v>0</v>
      </c>
      <c r="AH47" s="3">
        <v>0</v>
      </c>
      <c r="AI47" s="3">
        <v>218.24612107414885</v>
      </c>
      <c r="AJ47" s="3">
        <v>0</v>
      </c>
      <c r="AK47" s="3">
        <v>54.561530268537211</v>
      </c>
      <c r="AL47" s="3">
        <v>0</v>
      </c>
      <c r="AM47" s="3">
        <v>0</v>
      </c>
      <c r="AN47" s="3">
        <v>0</v>
      </c>
      <c r="AO47" s="3">
        <v>436.49224214829769</v>
      </c>
      <c r="AP47" s="3">
        <v>54.561530268537211</v>
      </c>
      <c r="AQ47" s="3">
        <v>0</v>
      </c>
      <c r="AR47" s="3">
        <v>0</v>
      </c>
      <c r="AS47" s="3">
        <v>0</v>
      </c>
      <c r="AT47" s="3">
        <v>927.54601456513262</v>
      </c>
      <c r="AU47" s="3">
        <v>0</v>
      </c>
      <c r="AV47" s="3">
        <v>0</v>
      </c>
      <c r="AW47" s="3">
        <v>0</v>
      </c>
      <c r="AX47" s="3">
        <v>0</v>
      </c>
      <c r="AY47" s="3">
        <v>163.68459080561163</v>
      </c>
      <c r="AZ47" s="3">
        <v>0</v>
      </c>
      <c r="BA47" s="3">
        <v>0</v>
      </c>
      <c r="BB47" s="3">
        <v>0</v>
      </c>
      <c r="BC47" s="3">
        <v>109.12306053707442</v>
      </c>
      <c r="BD47" s="3">
        <v>0</v>
      </c>
      <c r="BE47" s="3">
        <v>0</v>
      </c>
      <c r="BF47" s="3">
        <v>0</v>
      </c>
      <c r="BG47" s="3">
        <v>0</v>
      </c>
      <c r="BH47" s="3">
        <v>218.24612107414885</v>
      </c>
      <c r="BI47" s="3">
        <v>0</v>
      </c>
      <c r="BJ47" s="3">
        <v>0</v>
      </c>
      <c r="BK47" s="3">
        <v>54.561530268537211</v>
      </c>
      <c r="BL47" s="3">
        <v>0</v>
      </c>
      <c r="BM47" s="3">
        <v>54.561530268537211</v>
      </c>
      <c r="BN47" s="3">
        <v>0</v>
      </c>
      <c r="BO47" s="3">
        <v>0</v>
      </c>
      <c r="BP47" s="3">
        <v>0</v>
      </c>
      <c r="BQ47" s="3">
        <v>0</v>
      </c>
      <c r="BR47" s="3">
        <v>0</v>
      </c>
      <c r="BS47" s="3">
        <v>0</v>
      </c>
      <c r="BT47" s="3">
        <v>0</v>
      </c>
      <c r="BU47" s="3">
        <v>0</v>
      </c>
      <c r="BV47" s="3">
        <v>0</v>
      </c>
      <c r="BW47" s="3">
        <v>0</v>
      </c>
      <c r="BX47" s="3">
        <v>0</v>
      </c>
      <c r="BY47" s="3">
        <v>0</v>
      </c>
      <c r="BZ47" s="3">
        <v>0</v>
      </c>
      <c r="CA47" s="3">
        <v>163.68459080561163</v>
      </c>
      <c r="CB47" s="3">
        <v>0</v>
      </c>
      <c r="CC47" s="3">
        <v>0</v>
      </c>
      <c r="CD47" s="3">
        <v>0</v>
      </c>
      <c r="CE47" s="3">
        <v>0</v>
      </c>
      <c r="CF47" s="3">
        <v>0</v>
      </c>
      <c r="CG47" s="3">
        <v>0</v>
      </c>
      <c r="CH47" s="3">
        <v>0</v>
      </c>
      <c r="CI47" s="3">
        <v>54.561530268537211</v>
      </c>
      <c r="CJ47" s="3">
        <v>818.42295402805826</v>
      </c>
      <c r="CK47" s="3">
        <v>0</v>
      </c>
      <c r="CL47" s="3">
        <v>0</v>
      </c>
      <c r="CM47" s="3">
        <v>0</v>
      </c>
      <c r="CN47" s="3">
        <v>0</v>
      </c>
      <c r="CO47" s="3">
        <v>272.80765134268609</v>
      </c>
      <c r="CP47" s="3">
        <v>0</v>
      </c>
      <c r="CQ47" s="3" t="s">
        <v>70</v>
      </c>
      <c r="CR47" s="3">
        <v>545.61530268537217</v>
      </c>
      <c r="CS47" s="3">
        <v>109.12306053707442</v>
      </c>
      <c r="CT47" s="3">
        <v>0</v>
      </c>
      <c r="CU47" s="3">
        <v>3928.4301793346795</v>
      </c>
      <c r="CV47" s="3">
        <v>49159.938771952031</v>
      </c>
      <c r="CW47" s="3">
        <v>205315.03840050552</v>
      </c>
      <c r="CX47" s="3">
        <v>0</v>
      </c>
      <c r="CY47" s="3">
        <v>3219.1302858436957</v>
      </c>
      <c r="CZ47" s="3">
        <v>4528.6070122885885</v>
      </c>
      <c r="DA47" s="3">
        <v>1254.9151961763559</v>
      </c>
      <c r="DB47" s="3">
        <v>600.1768329539093</v>
      </c>
      <c r="DC47" s="3">
        <v>0</v>
      </c>
      <c r="DD47" s="3">
        <v>0</v>
      </c>
      <c r="DE47" s="3">
        <v>0</v>
      </c>
      <c r="DF47" s="3">
        <v>54.561530268537211</v>
      </c>
      <c r="DG47" s="3">
        <v>0</v>
      </c>
      <c r="DH47" s="3">
        <v>0</v>
      </c>
      <c r="DI47" s="3">
        <v>0</v>
      </c>
      <c r="DJ47" s="3">
        <v>0</v>
      </c>
      <c r="DK47" s="3">
        <v>0</v>
      </c>
      <c r="DL47" s="3">
        <v>0</v>
      </c>
      <c r="DM47" s="3">
        <v>0</v>
      </c>
      <c r="DN47" s="3">
        <v>109.12306053707442</v>
      </c>
      <c r="DO47" s="3">
        <v>0</v>
      </c>
      <c r="DP47" s="3">
        <v>0</v>
      </c>
      <c r="DQ47" s="3">
        <v>0</v>
      </c>
      <c r="DR47" s="3">
        <v>0</v>
      </c>
      <c r="DS47" s="3">
        <v>0</v>
      </c>
      <c r="DT47" s="3">
        <v>8347.9141310861942</v>
      </c>
      <c r="DU47" s="3">
        <v>109.12306053707442</v>
      </c>
      <c r="DV47" s="3">
        <v>0</v>
      </c>
      <c r="DW47" s="3">
        <v>0</v>
      </c>
      <c r="DX47" s="3">
        <v>0</v>
      </c>
      <c r="DY47" s="3">
        <v>1145.7921356392815</v>
      </c>
      <c r="DZ47" s="3">
        <v>9602.8293272625506</v>
      </c>
      <c r="EA47" s="3">
        <v>268169.92126986041</v>
      </c>
    </row>
  </sheetData>
  <mergeCells count="10">
    <mergeCell ref="CI4:CJ4"/>
    <mergeCell ref="CK4:CP4"/>
    <mergeCell ref="CT4:DS4"/>
    <mergeCell ref="DT4:EA4"/>
    <mergeCell ref="F4:AO4"/>
    <mergeCell ref="AP4:BH4"/>
    <mergeCell ref="BI4:BO4"/>
    <mergeCell ref="BP4:CA4"/>
    <mergeCell ref="CB4:CE4"/>
    <mergeCell ref="CF4:CH4"/>
  </mergeCells>
  <pageMargins left="0.75" right="0.75" top="1" bottom="1" header="0" footer="0"/>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3F441-93D6-4E98-A5E6-D5408AED773B}">
  <dimension ref="A1:V2904"/>
  <sheetViews>
    <sheetView workbookViewId="0">
      <selection activeCell="P3" sqref="P3"/>
    </sheetView>
  </sheetViews>
  <sheetFormatPr defaultColWidth="10.90625" defaultRowHeight="12.5"/>
  <cols>
    <col min="1" max="1" width="12.36328125" style="52" bestFit="1" customWidth="1"/>
    <col min="2" max="2" width="10.90625" style="57"/>
    <col min="3" max="3" width="10.90625" style="53"/>
    <col min="4" max="5" width="10.81640625" style="54" customWidth="1"/>
    <col min="6" max="6" width="31.36328125" style="52" customWidth="1"/>
    <col min="7" max="8" width="10.90625" style="55" customWidth="1"/>
    <col min="9" max="9" width="10.90625" style="56" customWidth="1"/>
    <col min="10" max="10" width="10.90625" style="55" customWidth="1"/>
    <col min="11" max="11" width="10.90625" style="52"/>
    <col min="12" max="12" width="15.36328125" style="52" bestFit="1" customWidth="1"/>
    <col min="13" max="14" width="10.90625" style="52"/>
    <col min="15" max="15" width="12.6328125" style="52" bestFit="1" customWidth="1"/>
    <col min="16" max="16" width="10.90625" style="52"/>
    <col min="17" max="17" width="11.453125" style="52" customWidth="1"/>
    <col min="18" max="16384" width="10.90625" style="52"/>
  </cols>
  <sheetData>
    <row r="1" spans="1:19">
      <c r="B1" s="53" t="s">
        <v>318</v>
      </c>
      <c r="P1" s="52" t="s">
        <v>768</v>
      </c>
    </row>
    <row r="2" spans="1:19">
      <c r="P2" s="52" t="s">
        <v>769</v>
      </c>
    </row>
    <row r="3" spans="1:19">
      <c r="A3" s="52" t="s">
        <v>96</v>
      </c>
      <c r="B3" s="57" t="s">
        <v>95</v>
      </c>
      <c r="C3" s="53" t="s">
        <v>249</v>
      </c>
      <c r="D3" s="54" t="s">
        <v>145</v>
      </c>
      <c r="F3" s="52" t="s">
        <v>97</v>
      </c>
      <c r="G3" s="58" t="s">
        <v>319</v>
      </c>
      <c r="H3" s="55" t="s">
        <v>144</v>
      </c>
      <c r="I3" s="56" t="s">
        <v>143</v>
      </c>
      <c r="J3" s="55" t="s">
        <v>320</v>
      </c>
      <c r="K3" s="52" t="s">
        <v>327</v>
      </c>
      <c r="L3" s="52" t="s">
        <v>324</v>
      </c>
      <c r="M3" s="55" t="s">
        <v>325</v>
      </c>
      <c r="N3" s="55" t="s">
        <v>326</v>
      </c>
      <c r="O3" s="55" t="s">
        <v>763</v>
      </c>
      <c r="P3" s="55" t="s">
        <v>764</v>
      </c>
      <c r="Q3" s="52" t="s">
        <v>407</v>
      </c>
    </row>
    <row r="4" spans="1:19">
      <c r="A4" s="52" t="s">
        <v>186</v>
      </c>
      <c r="B4" s="57">
        <v>1</v>
      </c>
      <c r="C4" s="53" t="s">
        <v>404</v>
      </c>
      <c r="D4" s="59" t="s">
        <v>142</v>
      </c>
      <c r="E4" s="59"/>
      <c r="F4" s="52" t="s">
        <v>8</v>
      </c>
      <c r="I4" s="55"/>
      <c r="J4" s="55">
        <v>5.14</v>
      </c>
      <c r="K4" s="60">
        <v>4.3099999999999996</v>
      </c>
      <c r="L4" s="52" t="s">
        <v>114</v>
      </c>
      <c r="N4" s="61" t="s">
        <v>137</v>
      </c>
      <c r="O4" s="62">
        <f>3.1416/6*J4^3</f>
        <v>71.103175158399978</v>
      </c>
      <c r="P4" s="62">
        <f>3.1416/6*K4^3</f>
        <v>41.920982087599988</v>
      </c>
      <c r="Q4" s="62">
        <f>0.216*P4^0.939</f>
        <v>7.2096948092813511</v>
      </c>
      <c r="S4" s="63"/>
    </row>
    <row r="5" spans="1:19">
      <c r="A5" s="52" t="s">
        <v>186</v>
      </c>
      <c r="B5" s="57">
        <v>1</v>
      </c>
      <c r="C5" s="53" t="s">
        <v>404</v>
      </c>
      <c r="D5" s="59" t="s">
        <v>142</v>
      </c>
      <c r="E5" s="59"/>
      <c r="F5" s="52" t="s">
        <v>8</v>
      </c>
      <c r="I5" s="55"/>
      <c r="J5" s="55">
        <v>7.4</v>
      </c>
      <c r="L5" s="52" t="s">
        <v>114</v>
      </c>
      <c r="N5" s="61" t="s">
        <v>137</v>
      </c>
      <c r="O5" s="62">
        <f>3.1416/6*J5^3</f>
        <v>212.1752864</v>
      </c>
      <c r="P5" s="64">
        <f>O5*0.3</f>
        <v>63.65258592</v>
      </c>
      <c r="Q5" s="62">
        <f t="shared" ref="Q5:Q11" si="0">0.216*P5^0.939</f>
        <v>10.671783935316745</v>
      </c>
      <c r="S5" s="63"/>
    </row>
    <row r="6" spans="1:19">
      <c r="A6" s="52" t="s">
        <v>186</v>
      </c>
      <c r="B6" s="57">
        <v>2</v>
      </c>
      <c r="C6" s="53" t="s">
        <v>406</v>
      </c>
      <c r="D6" s="59" t="s">
        <v>142</v>
      </c>
      <c r="E6" s="59"/>
      <c r="F6" s="52" t="s">
        <v>8</v>
      </c>
      <c r="I6" s="55"/>
      <c r="J6" s="55">
        <v>7.8</v>
      </c>
      <c r="L6" s="52" t="s">
        <v>114</v>
      </c>
      <c r="N6" s="61" t="s">
        <v>137</v>
      </c>
      <c r="O6" s="62">
        <f>3.1416/6*J6^3</f>
        <v>248.47542719999996</v>
      </c>
      <c r="P6" s="64">
        <f>O6*0.3</f>
        <v>74.542628159999978</v>
      </c>
      <c r="Q6" s="62">
        <f t="shared" si="0"/>
        <v>12.377751661915914</v>
      </c>
      <c r="S6" s="63"/>
    </row>
    <row r="7" spans="1:19">
      <c r="A7" s="52" t="s">
        <v>186</v>
      </c>
      <c r="B7" s="57">
        <v>2</v>
      </c>
      <c r="C7" s="53" t="s">
        <v>406</v>
      </c>
      <c r="D7" s="59" t="s">
        <v>142</v>
      </c>
      <c r="E7" s="59"/>
      <c r="F7" s="60" t="s">
        <v>679</v>
      </c>
      <c r="I7" s="55"/>
      <c r="J7" s="55">
        <v>9.0399999999999991</v>
      </c>
      <c r="L7" s="52" t="s">
        <v>114</v>
      </c>
      <c r="N7" s="61" t="s">
        <v>137</v>
      </c>
      <c r="O7" s="62">
        <f>3.1416/6*J7^3</f>
        <v>386.81644503039979</v>
      </c>
      <c r="P7" s="64">
        <f>O7*0.6</f>
        <v>232.08986701823986</v>
      </c>
      <c r="Q7" s="62">
        <f t="shared" si="0"/>
        <v>35.958776290298331</v>
      </c>
    </row>
    <row r="8" spans="1:19">
      <c r="A8" s="52" t="s">
        <v>186</v>
      </c>
      <c r="B8" s="57">
        <v>5</v>
      </c>
      <c r="C8" s="53" t="s">
        <v>406</v>
      </c>
      <c r="D8" s="59" t="s">
        <v>142</v>
      </c>
      <c r="E8" s="59"/>
      <c r="F8" s="60" t="s">
        <v>590</v>
      </c>
      <c r="G8" s="55">
        <v>15.4</v>
      </c>
      <c r="I8" s="55"/>
      <c r="J8" s="55">
        <v>12.2</v>
      </c>
      <c r="L8" s="52" t="s">
        <v>101</v>
      </c>
      <c r="N8" s="65" t="s">
        <v>138</v>
      </c>
      <c r="O8" s="62">
        <f>(3.1416/6)*J8^2*G8</f>
        <v>1200.1624095999996</v>
      </c>
      <c r="P8" s="64">
        <f>O8*0.6</f>
        <v>720.09744575999969</v>
      </c>
      <c r="Q8" s="62">
        <f t="shared" si="0"/>
        <v>104.12239620006044</v>
      </c>
    </row>
    <row r="9" spans="1:19">
      <c r="A9" s="52" t="s">
        <v>186</v>
      </c>
      <c r="B9" s="57">
        <v>6</v>
      </c>
      <c r="C9" s="53" t="s">
        <v>406</v>
      </c>
      <c r="D9" s="59" t="s">
        <v>142</v>
      </c>
      <c r="E9" s="59"/>
      <c r="F9" s="52" t="s">
        <v>8</v>
      </c>
      <c r="I9" s="55"/>
      <c r="J9" s="55">
        <v>6.05</v>
      </c>
      <c r="L9" s="52" t="s">
        <v>114</v>
      </c>
      <c r="N9" s="61" t="s">
        <v>137</v>
      </c>
      <c r="O9" s="62">
        <f>3.1416/6*J9^3</f>
        <v>115.94866744999999</v>
      </c>
      <c r="P9" s="64">
        <f>O9*0.3</f>
        <v>34.784600234999992</v>
      </c>
      <c r="Q9" s="62">
        <f t="shared" si="0"/>
        <v>6.0508468338199846</v>
      </c>
      <c r="S9" s="63"/>
    </row>
    <row r="10" spans="1:19">
      <c r="A10" s="52" t="s">
        <v>186</v>
      </c>
      <c r="B10" s="57">
        <v>6</v>
      </c>
      <c r="C10" s="53" t="s">
        <v>406</v>
      </c>
      <c r="D10" s="59" t="s">
        <v>142</v>
      </c>
      <c r="E10" s="59"/>
      <c r="F10" s="60" t="s">
        <v>632</v>
      </c>
      <c r="G10" s="55">
        <v>13.01</v>
      </c>
      <c r="I10" s="55"/>
      <c r="J10" s="55">
        <v>8.25</v>
      </c>
      <c r="L10" s="52" t="s">
        <v>101</v>
      </c>
      <c r="N10" s="65" t="s">
        <v>138</v>
      </c>
      <c r="O10" s="62">
        <f>(3.1416/6)*J10^2*G10</f>
        <v>463.64420024999993</v>
      </c>
      <c r="P10" s="64">
        <f t="shared" ref="P10:P11" si="1">O10*0.6</f>
        <v>278.18652014999992</v>
      </c>
      <c r="Q10" s="62">
        <f t="shared" si="0"/>
        <v>42.62705526970835</v>
      </c>
    </row>
    <row r="11" spans="1:19">
      <c r="A11" s="52" t="s">
        <v>186</v>
      </c>
      <c r="B11" s="57">
        <v>7</v>
      </c>
      <c r="C11" s="53" t="s">
        <v>406</v>
      </c>
      <c r="D11" s="59" t="s">
        <v>142</v>
      </c>
      <c r="E11" s="59"/>
      <c r="F11" s="60" t="s">
        <v>591</v>
      </c>
      <c r="G11" s="55">
        <v>19.3</v>
      </c>
      <c r="I11" s="55"/>
      <c r="J11" s="55">
        <v>16.84</v>
      </c>
      <c r="L11" s="52" t="s">
        <v>101</v>
      </c>
      <c r="N11" s="65" t="s">
        <v>138</v>
      </c>
      <c r="O11" s="62">
        <f>(3.1416/6)*J11^2*G11</f>
        <v>2865.7686090879997</v>
      </c>
      <c r="P11" s="64">
        <f t="shared" si="1"/>
        <v>1719.4611654527998</v>
      </c>
      <c r="Q11" s="62">
        <f t="shared" si="0"/>
        <v>235.76926417434612</v>
      </c>
    </row>
    <row r="12" spans="1:19">
      <c r="A12" s="52" t="s">
        <v>186</v>
      </c>
      <c r="B12" s="57">
        <v>7</v>
      </c>
      <c r="C12" s="53" t="s">
        <v>406</v>
      </c>
      <c r="D12" s="54" t="s">
        <v>141</v>
      </c>
      <c r="E12" s="54" t="s">
        <v>561</v>
      </c>
      <c r="F12" s="52" t="s">
        <v>402</v>
      </c>
      <c r="G12" s="55">
        <v>3.78</v>
      </c>
      <c r="I12" s="55"/>
      <c r="J12" s="55">
        <v>2.8</v>
      </c>
      <c r="L12" s="52" t="s">
        <v>101</v>
      </c>
      <c r="N12" s="65" t="s">
        <v>138</v>
      </c>
      <c r="O12" s="62">
        <f>(3.1416/6)*J12^2*G12</f>
        <v>15.516990719999997</v>
      </c>
      <c r="Q12" s="62">
        <f>0.288*O12^0.811</f>
        <v>2.6615668000983832</v>
      </c>
    </row>
    <row r="13" spans="1:19">
      <c r="A13" s="52" t="s">
        <v>186</v>
      </c>
      <c r="B13" s="57">
        <v>7</v>
      </c>
      <c r="C13" s="53" t="s">
        <v>406</v>
      </c>
      <c r="D13" s="54" t="s">
        <v>141</v>
      </c>
      <c r="E13" s="54" t="s">
        <v>561</v>
      </c>
      <c r="F13" s="52" t="s">
        <v>402</v>
      </c>
      <c r="G13" s="55">
        <v>4.07</v>
      </c>
      <c r="I13" s="55"/>
      <c r="J13" s="55">
        <v>3.28</v>
      </c>
      <c r="L13" s="52" t="s">
        <v>101</v>
      </c>
      <c r="N13" s="65" t="s">
        <v>138</v>
      </c>
      <c r="O13" s="62">
        <f>(3.1416/6)*J13^2*G13</f>
        <v>22.926709836799997</v>
      </c>
      <c r="Q13" s="62">
        <f>0.288*O13^0.811</f>
        <v>3.6528314594842191</v>
      </c>
    </row>
    <row r="14" spans="1:19">
      <c r="A14" s="52" t="s">
        <v>186</v>
      </c>
      <c r="B14" s="57">
        <v>8</v>
      </c>
      <c r="C14" s="53" t="s">
        <v>406</v>
      </c>
      <c r="D14" s="59" t="s">
        <v>142</v>
      </c>
      <c r="E14" s="59"/>
      <c r="F14" s="52" t="s">
        <v>591</v>
      </c>
      <c r="G14" s="55">
        <v>15</v>
      </c>
      <c r="I14" s="55"/>
      <c r="J14" s="55">
        <v>12.5</v>
      </c>
      <c r="L14" s="52" t="s">
        <v>101</v>
      </c>
      <c r="N14" s="65" t="s">
        <v>138</v>
      </c>
      <c r="O14" s="62">
        <f>(3.1416/6)*J14^2*G14</f>
        <v>1227.1874999999998</v>
      </c>
      <c r="P14" s="64">
        <f>O14*0.6</f>
        <v>736.31249999999989</v>
      </c>
      <c r="Q14" s="62">
        <f t="shared" ref="Q14:Q20" si="2">0.216*P14^0.939</f>
        <v>106.32248828094293</v>
      </c>
    </row>
    <row r="15" spans="1:19">
      <c r="A15" s="52" t="s">
        <v>186</v>
      </c>
      <c r="B15" s="57">
        <v>8</v>
      </c>
      <c r="C15" s="53" t="s">
        <v>406</v>
      </c>
      <c r="D15" s="59" t="s">
        <v>142</v>
      </c>
      <c r="E15" s="59"/>
      <c r="F15" s="52" t="s">
        <v>8</v>
      </c>
      <c r="I15" s="55"/>
      <c r="J15" s="55">
        <v>8.15</v>
      </c>
      <c r="L15" s="52" t="s">
        <v>114</v>
      </c>
      <c r="N15" s="61" t="s">
        <v>137</v>
      </c>
      <c r="O15" s="62">
        <f t="shared" ref="O15:O20" si="3">3.1416/6*J15^3</f>
        <v>283.44739114999999</v>
      </c>
      <c r="P15" s="64">
        <f>O15*0.3</f>
        <v>85.034217344999988</v>
      </c>
      <c r="Q15" s="62">
        <f t="shared" si="2"/>
        <v>14.006907257851392</v>
      </c>
      <c r="S15" s="63"/>
    </row>
    <row r="16" spans="1:19">
      <c r="A16" s="52" t="s">
        <v>186</v>
      </c>
      <c r="B16" s="57">
        <v>9</v>
      </c>
      <c r="C16" s="53" t="s">
        <v>406</v>
      </c>
      <c r="D16" s="59" t="s">
        <v>142</v>
      </c>
      <c r="E16" s="59"/>
      <c r="F16" s="60" t="s">
        <v>679</v>
      </c>
      <c r="I16" s="55"/>
      <c r="J16" s="55">
        <v>15.01</v>
      </c>
      <c r="L16" s="52" t="s">
        <v>114</v>
      </c>
      <c r="N16" s="61" t="s">
        <v>137</v>
      </c>
      <c r="O16" s="62">
        <f t="shared" si="3"/>
        <v>1770.6866567235998</v>
      </c>
      <c r="P16" s="64">
        <f t="shared" ref="P16:P17" si="4">O16*0.6</f>
        <v>1062.4119940341598</v>
      </c>
      <c r="Q16" s="62">
        <f t="shared" si="2"/>
        <v>150.01781830840116</v>
      </c>
    </row>
    <row r="17" spans="1:19">
      <c r="A17" s="52" t="s">
        <v>186</v>
      </c>
      <c r="B17" s="57">
        <v>9</v>
      </c>
      <c r="C17" s="53" t="s">
        <v>406</v>
      </c>
      <c r="D17" s="59" t="s">
        <v>142</v>
      </c>
      <c r="E17" s="59"/>
      <c r="F17" s="60" t="s">
        <v>679</v>
      </c>
      <c r="I17" s="55"/>
      <c r="J17" s="55">
        <v>10.220000000000001</v>
      </c>
      <c r="L17" s="52" t="s">
        <v>114</v>
      </c>
      <c r="N17" s="61" t="s">
        <v>137</v>
      </c>
      <c r="O17" s="62">
        <f t="shared" si="3"/>
        <v>558.92344249280006</v>
      </c>
      <c r="P17" s="64">
        <f t="shared" si="4"/>
        <v>335.35406549568</v>
      </c>
      <c r="Q17" s="62">
        <f t="shared" si="2"/>
        <v>50.804432986645843</v>
      </c>
    </row>
    <row r="18" spans="1:19">
      <c r="A18" s="52" t="s">
        <v>186</v>
      </c>
      <c r="B18" s="57">
        <v>10</v>
      </c>
      <c r="C18" s="53" t="s">
        <v>404</v>
      </c>
      <c r="D18" s="59" t="s">
        <v>142</v>
      </c>
      <c r="E18" s="59"/>
      <c r="F18" s="52" t="s">
        <v>8</v>
      </c>
      <c r="I18" s="55"/>
      <c r="J18" s="55">
        <v>6.8</v>
      </c>
      <c r="K18" s="52">
        <v>4.7</v>
      </c>
      <c r="L18" s="52" t="s">
        <v>114</v>
      </c>
      <c r="N18" s="61" t="s">
        <v>137</v>
      </c>
      <c r="O18" s="62">
        <f t="shared" si="3"/>
        <v>164.63659519999996</v>
      </c>
      <c r="P18" s="62">
        <f>3.1416/6*K18^3</f>
        <v>54.36172280000001</v>
      </c>
      <c r="Q18" s="62">
        <f t="shared" si="2"/>
        <v>9.2022510433436722</v>
      </c>
      <c r="S18" s="63"/>
    </row>
    <row r="19" spans="1:19">
      <c r="A19" s="52" t="s">
        <v>186</v>
      </c>
      <c r="B19" s="57">
        <v>10</v>
      </c>
      <c r="C19" s="53" t="s">
        <v>404</v>
      </c>
      <c r="D19" s="59" t="s">
        <v>142</v>
      </c>
      <c r="E19" s="59"/>
      <c r="F19" s="52" t="s">
        <v>8</v>
      </c>
      <c r="I19" s="55"/>
      <c r="J19" s="55">
        <v>7.37</v>
      </c>
      <c r="K19" s="52">
        <v>6.2</v>
      </c>
      <c r="L19" s="52" t="s">
        <v>114</v>
      </c>
      <c r="N19" s="61" t="s">
        <v>137</v>
      </c>
      <c r="O19" s="62">
        <f t="shared" si="3"/>
        <v>209.60522355079999</v>
      </c>
      <c r="P19" s="62">
        <f>3.1416/6*K19^3</f>
        <v>124.78854080000001</v>
      </c>
      <c r="Q19" s="62">
        <f t="shared" si="2"/>
        <v>20.079911780353001</v>
      </c>
      <c r="S19" s="63"/>
    </row>
    <row r="20" spans="1:19">
      <c r="A20" s="52" t="s">
        <v>186</v>
      </c>
      <c r="B20" s="57">
        <v>11</v>
      </c>
      <c r="C20" s="53" t="s">
        <v>406</v>
      </c>
      <c r="D20" s="59" t="s">
        <v>142</v>
      </c>
      <c r="E20" s="59"/>
      <c r="F20" s="60" t="s">
        <v>679</v>
      </c>
      <c r="I20" s="55"/>
      <c r="J20" s="55">
        <v>8.1</v>
      </c>
      <c r="L20" s="52" t="s">
        <v>114</v>
      </c>
      <c r="N20" s="61" t="s">
        <v>137</v>
      </c>
      <c r="O20" s="62">
        <f t="shared" si="3"/>
        <v>278.26250759999994</v>
      </c>
      <c r="P20" s="64">
        <f>O20*0.6</f>
        <v>166.95750455999996</v>
      </c>
      <c r="Q20" s="62">
        <f t="shared" si="2"/>
        <v>26.392512347665924</v>
      </c>
    </row>
    <row r="21" spans="1:19">
      <c r="A21" s="52" t="s">
        <v>186</v>
      </c>
      <c r="B21" s="57">
        <v>12</v>
      </c>
      <c r="C21" s="53" t="s">
        <v>404</v>
      </c>
      <c r="D21" s="54" t="s">
        <v>442</v>
      </c>
      <c r="F21" s="52" t="s">
        <v>109</v>
      </c>
      <c r="I21" s="55">
        <v>3.74</v>
      </c>
      <c r="J21" s="55">
        <v>0.9</v>
      </c>
      <c r="L21" s="52" t="s">
        <v>232</v>
      </c>
      <c r="N21" s="61" t="s">
        <v>139</v>
      </c>
      <c r="O21" s="66">
        <f>3.1416/4*(J21^2)*I21</f>
        <v>2.3792907600000004</v>
      </c>
      <c r="Q21" s="55">
        <f>0.216*O21^0.939</f>
        <v>0.4874588623319065</v>
      </c>
    </row>
    <row r="22" spans="1:19">
      <c r="A22" s="52" t="s">
        <v>186</v>
      </c>
      <c r="B22" s="57">
        <v>15</v>
      </c>
      <c r="C22" s="53" t="s">
        <v>406</v>
      </c>
      <c r="D22" s="67" t="s">
        <v>557</v>
      </c>
      <c r="E22" s="67"/>
      <c r="F22" s="52" t="s">
        <v>106</v>
      </c>
      <c r="I22" s="55"/>
      <c r="J22" s="55">
        <v>7.06</v>
      </c>
      <c r="L22" s="52" t="s">
        <v>114</v>
      </c>
      <c r="N22" s="61" t="s">
        <v>137</v>
      </c>
      <c r="O22" s="62">
        <f>3.1416/6*J22^3</f>
        <v>184.25264925759996</v>
      </c>
      <c r="Q22" s="62">
        <f>0.216*O22^0.939</f>
        <v>28.951912261847781</v>
      </c>
    </row>
    <row r="23" spans="1:19">
      <c r="A23" s="52" t="s">
        <v>186</v>
      </c>
      <c r="B23" s="57">
        <v>16</v>
      </c>
      <c r="C23" s="53" t="s">
        <v>404</v>
      </c>
      <c r="D23" s="67" t="s">
        <v>557</v>
      </c>
      <c r="E23" s="67"/>
      <c r="F23" s="52" t="s">
        <v>106</v>
      </c>
      <c r="I23" s="55"/>
      <c r="J23" s="55">
        <v>12.1</v>
      </c>
      <c r="L23" s="52" t="s">
        <v>114</v>
      </c>
      <c r="N23" s="61" t="s">
        <v>137</v>
      </c>
      <c r="O23" s="62">
        <f>3.1416/6*J23^3</f>
        <v>927.5893395999999</v>
      </c>
      <c r="Q23" s="62">
        <f t="shared" ref="Q23:Q25" si="5">0.216*O23^0.939</f>
        <v>132.0689725817347</v>
      </c>
    </row>
    <row r="24" spans="1:19">
      <c r="A24" s="52" t="s">
        <v>186</v>
      </c>
      <c r="B24" s="57">
        <v>17</v>
      </c>
      <c r="C24" s="53" t="s">
        <v>404</v>
      </c>
      <c r="D24" s="67" t="s">
        <v>557</v>
      </c>
      <c r="E24" s="67"/>
      <c r="F24" s="60" t="s">
        <v>397</v>
      </c>
      <c r="G24" s="55">
        <v>17.8</v>
      </c>
      <c r="I24" s="55"/>
      <c r="J24" s="55">
        <v>14.2</v>
      </c>
      <c r="L24" s="52" t="s">
        <v>101</v>
      </c>
      <c r="N24" s="65" t="s">
        <v>138</v>
      </c>
      <c r="O24" s="62">
        <f>(3.1416/6)*J24^2*G24</f>
        <v>1879.3009311999999</v>
      </c>
      <c r="Q24" s="62">
        <f t="shared" si="5"/>
        <v>256.29273996001842</v>
      </c>
    </row>
    <row r="25" spans="1:19">
      <c r="A25" s="52" t="s">
        <v>186</v>
      </c>
      <c r="B25" s="57">
        <v>17</v>
      </c>
      <c r="C25" s="53" t="s">
        <v>404</v>
      </c>
      <c r="D25" s="67" t="s">
        <v>557</v>
      </c>
      <c r="E25" s="67"/>
      <c r="F25" s="60" t="s">
        <v>397</v>
      </c>
      <c r="G25" s="55">
        <v>16</v>
      </c>
      <c r="I25" s="55"/>
      <c r="J25" s="55">
        <v>15.1</v>
      </c>
      <c r="L25" s="52" t="s">
        <v>101</v>
      </c>
      <c r="N25" s="65" t="s">
        <v>138</v>
      </c>
      <c r="O25" s="62">
        <f>(3.1416/6)*J25^2*G25</f>
        <v>1910.1765759999998</v>
      </c>
      <c r="Q25" s="62">
        <f t="shared" si="5"/>
        <v>260.24463299273492</v>
      </c>
    </row>
    <row r="26" spans="1:19">
      <c r="A26" s="52" t="s">
        <v>186</v>
      </c>
      <c r="B26" s="57">
        <v>18</v>
      </c>
      <c r="C26" s="53" t="s">
        <v>404</v>
      </c>
      <c r="D26" s="59" t="s">
        <v>142</v>
      </c>
      <c r="E26" s="59"/>
      <c r="F26" s="52" t="s">
        <v>4</v>
      </c>
      <c r="G26" s="55">
        <v>10.3</v>
      </c>
      <c r="I26" s="55"/>
      <c r="J26" s="55">
        <v>8</v>
      </c>
      <c r="L26" s="52" t="s">
        <v>101</v>
      </c>
      <c r="N26" s="65" t="s">
        <v>138</v>
      </c>
      <c r="O26" s="62">
        <f>(3.1416/6)*J26^2*G26</f>
        <v>345.15712000000002</v>
      </c>
      <c r="P26" s="64">
        <f>O26*0.6</f>
        <v>207.09427200000002</v>
      </c>
      <c r="Q26" s="62">
        <f t="shared" ref="Q26:Q45" si="6">0.216*P26^0.939</f>
        <v>32.30989783741628</v>
      </c>
    </row>
    <row r="27" spans="1:19">
      <c r="A27" s="52" t="s">
        <v>186</v>
      </c>
      <c r="B27" s="57">
        <v>19</v>
      </c>
      <c r="C27" s="53" t="s">
        <v>406</v>
      </c>
      <c r="D27" s="59" t="s">
        <v>142</v>
      </c>
      <c r="E27" s="59"/>
      <c r="F27" s="52" t="s">
        <v>8</v>
      </c>
      <c r="I27" s="55"/>
      <c r="J27" s="55">
        <v>4.5199999999999996</v>
      </c>
      <c r="L27" s="52" t="s">
        <v>114</v>
      </c>
      <c r="N27" s="61" t="s">
        <v>137</v>
      </c>
      <c r="O27" s="62">
        <f>3.1416/6*J27^3</f>
        <v>48.352055628799974</v>
      </c>
      <c r="P27" s="64">
        <f>O27*0.3</f>
        <v>14.505616688639991</v>
      </c>
      <c r="Q27" s="62">
        <f t="shared" si="6"/>
        <v>2.6615598723497387</v>
      </c>
      <c r="S27" s="63"/>
    </row>
    <row r="28" spans="1:19">
      <c r="A28" s="52" t="s">
        <v>186</v>
      </c>
      <c r="B28" s="57">
        <v>19</v>
      </c>
      <c r="C28" s="53" t="s">
        <v>406</v>
      </c>
      <c r="D28" s="59" t="s">
        <v>142</v>
      </c>
      <c r="E28" s="59"/>
      <c r="F28" s="60" t="s">
        <v>679</v>
      </c>
      <c r="I28" s="55"/>
      <c r="J28" s="55">
        <v>11.13</v>
      </c>
      <c r="L28" s="52" t="s">
        <v>114</v>
      </c>
      <c r="N28" s="61" t="s">
        <v>137</v>
      </c>
      <c r="O28" s="62">
        <f>3.1416/6*J28^3</f>
        <v>721.91344606920018</v>
      </c>
      <c r="P28" s="64">
        <f t="shared" ref="P28:P33" si="7">O28*0.6</f>
        <v>433.14806764152007</v>
      </c>
      <c r="Q28" s="62">
        <f t="shared" si="6"/>
        <v>64.603390801338705</v>
      </c>
    </row>
    <row r="29" spans="1:19">
      <c r="A29" s="52" t="s">
        <v>186</v>
      </c>
      <c r="B29" s="57">
        <v>19</v>
      </c>
      <c r="C29" s="53" t="s">
        <v>406</v>
      </c>
      <c r="D29" s="59" t="s">
        <v>142</v>
      </c>
      <c r="E29" s="59"/>
      <c r="F29" s="52" t="s">
        <v>112</v>
      </c>
      <c r="G29" s="55">
        <v>14</v>
      </c>
      <c r="I29" s="55"/>
      <c r="J29" s="55">
        <v>9.8000000000000007</v>
      </c>
      <c r="L29" s="52" t="s">
        <v>101</v>
      </c>
      <c r="N29" s="65" t="s">
        <v>138</v>
      </c>
      <c r="O29" s="62">
        <f>(3.1416/6)*J29^2*G29</f>
        <v>704.01161600000012</v>
      </c>
      <c r="P29" s="64">
        <f t="shared" si="7"/>
        <v>422.40696960000008</v>
      </c>
      <c r="Q29" s="62">
        <f t="shared" si="6"/>
        <v>63.097947279533955</v>
      </c>
    </row>
    <row r="30" spans="1:19">
      <c r="A30" s="52" t="s">
        <v>186</v>
      </c>
      <c r="B30" s="57">
        <v>20</v>
      </c>
      <c r="C30" s="53" t="s">
        <v>406</v>
      </c>
      <c r="D30" s="59" t="s">
        <v>142</v>
      </c>
      <c r="E30" s="59"/>
      <c r="F30" s="60" t="s">
        <v>679</v>
      </c>
      <c r="I30" s="55"/>
      <c r="J30" s="55">
        <v>9.44</v>
      </c>
      <c r="L30" s="52" t="s">
        <v>114</v>
      </c>
      <c r="N30" s="61" t="s">
        <v>137</v>
      </c>
      <c r="O30" s="62">
        <f>3.1416/6*J30^3</f>
        <v>440.46927626239989</v>
      </c>
      <c r="P30" s="64">
        <f t="shared" si="7"/>
        <v>264.28156575743992</v>
      </c>
      <c r="Q30" s="62">
        <f t="shared" si="6"/>
        <v>40.623238555844438</v>
      </c>
    </row>
    <row r="31" spans="1:19">
      <c r="A31" s="52" t="s">
        <v>186</v>
      </c>
      <c r="B31" s="68">
        <v>21</v>
      </c>
      <c r="C31" s="54" t="s">
        <v>404</v>
      </c>
      <c r="D31" s="59" t="s">
        <v>142</v>
      </c>
      <c r="E31" s="59"/>
      <c r="F31" s="52" t="s">
        <v>56</v>
      </c>
      <c r="G31" s="55">
        <v>13.3</v>
      </c>
      <c r="I31" s="55"/>
      <c r="J31" s="55">
        <v>10.29</v>
      </c>
      <c r="L31" s="52" t="s">
        <v>101</v>
      </c>
      <c r="N31" s="65" t="s">
        <v>138</v>
      </c>
      <c r="O31" s="62">
        <f>(3.1416/6)*J31^2*G31</f>
        <v>737.36416630799988</v>
      </c>
      <c r="P31" s="64">
        <f t="shared" si="7"/>
        <v>442.41849978479991</v>
      </c>
      <c r="Q31" s="62">
        <f t="shared" si="6"/>
        <v>65.900877870433803</v>
      </c>
    </row>
    <row r="32" spans="1:19">
      <c r="A32" s="52" t="s">
        <v>186</v>
      </c>
      <c r="B32" s="57">
        <v>22</v>
      </c>
      <c r="C32" s="54" t="s">
        <v>404</v>
      </c>
      <c r="D32" s="59" t="s">
        <v>142</v>
      </c>
      <c r="E32" s="59"/>
      <c r="F32" s="52" t="s">
        <v>121</v>
      </c>
      <c r="I32" s="55"/>
      <c r="J32" s="55">
        <v>9.18</v>
      </c>
      <c r="L32" s="52" t="s">
        <v>114</v>
      </c>
      <c r="N32" s="61" t="s">
        <v>137</v>
      </c>
      <c r="O32" s="62">
        <f>3.1416/6*J32^3</f>
        <v>405.06776291519992</v>
      </c>
      <c r="P32" s="64">
        <f t="shared" si="7"/>
        <v>243.04065774911993</v>
      </c>
      <c r="Q32" s="62">
        <f t="shared" si="6"/>
        <v>37.549682411719985</v>
      </c>
    </row>
    <row r="33" spans="1:19">
      <c r="A33" s="52" t="s">
        <v>186</v>
      </c>
      <c r="B33" s="57">
        <v>22</v>
      </c>
      <c r="C33" s="54" t="s">
        <v>404</v>
      </c>
      <c r="D33" s="59" t="s">
        <v>142</v>
      </c>
      <c r="E33" s="59"/>
      <c r="F33" s="52" t="s">
        <v>11</v>
      </c>
      <c r="G33" s="55">
        <v>17</v>
      </c>
      <c r="I33" s="55"/>
      <c r="J33" s="55">
        <v>14.1</v>
      </c>
      <c r="L33" s="52" t="s">
        <v>101</v>
      </c>
      <c r="N33" s="65" t="s">
        <v>138</v>
      </c>
      <c r="O33" s="62">
        <f>(3.1416/6)*J33^2*G33</f>
        <v>1769.6475719999999</v>
      </c>
      <c r="P33" s="64">
        <f t="shared" si="7"/>
        <v>1061.7885431999998</v>
      </c>
      <c r="Q33" s="62">
        <f t="shared" si="6"/>
        <v>149.93515258748297</v>
      </c>
    </row>
    <row r="34" spans="1:19">
      <c r="A34" s="52" t="s">
        <v>186</v>
      </c>
      <c r="B34" s="57">
        <v>22</v>
      </c>
      <c r="C34" s="54" t="s">
        <v>404</v>
      </c>
      <c r="D34" s="59" t="s">
        <v>142</v>
      </c>
      <c r="E34" s="59"/>
      <c r="F34" s="52" t="s">
        <v>8</v>
      </c>
      <c r="I34" s="55"/>
      <c r="J34" s="55">
        <v>6.12</v>
      </c>
      <c r="K34" s="52">
        <v>4.03</v>
      </c>
      <c r="L34" s="52" t="s">
        <v>114</v>
      </c>
      <c r="N34" s="61" t="s">
        <v>137</v>
      </c>
      <c r="O34" s="62">
        <f>3.1416/6*J34^3</f>
        <v>120.0200779008</v>
      </c>
      <c r="P34" s="62">
        <f>3.1416/6*K34^3</f>
        <v>34.270053017200006</v>
      </c>
      <c r="Q34" s="62">
        <f t="shared" si="6"/>
        <v>5.9667621495755583</v>
      </c>
      <c r="S34" s="63"/>
    </row>
    <row r="35" spans="1:19">
      <c r="A35" s="52" t="s">
        <v>186</v>
      </c>
      <c r="B35" s="57">
        <v>23</v>
      </c>
      <c r="C35" s="53" t="s">
        <v>406</v>
      </c>
      <c r="D35" s="59" t="s">
        <v>142</v>
      </c>
      <c r="E35" s="59"/>
      <c r="F35" s="60" t="s">
        <v>671</v>
      </c>
      <c r="G35" s="55">
        <v>13.1</v>
      </c>
      <c r="I35" s="55"/>
      <c r="J35" s="55">
        <v>10.28</v>
      </c>
      <c r="L35" s="52" t="s">
        <v>101</v>
      </c>
      <c r="N35" s="65" t="s">
        <v>138</v>
      </c>
      <c r="O35" s="62">
        <f>(3.1416/6)*J35^2*G35</f>
        <v>724.86505414399983</v>
      </c>
      <c r="P35" s="64">
        <f t="shared" ref="P35:P38" si="8">O35*0.6</f>
        <v>434.91903248639989</v>
      </c>
      <c r="Q35" s="62">
        <f t="shared" si="6"/>
        <v>64.851384349169464</v>
      </c>
    </row>
    <row r="36" spans="1:19">
      <c r="A36" s="52" t="s">
        <v>186</v>
      </c>
      <c r="B36" s="57">
        <v>24</v>
      </c>
      <c r="C36" s="53" t="s">
        <v>404</v>
      </c>
      <c r="D36" s="59" t="s">
        <v>142</v>
      </c>
      <c r="E36" s="59"/>
      <c r="F36" s="52" t="s">
        <v>11</v>
      </c>
      <c r="G36" s="55">
        <v>17.600000000000001</v>
      </c>
      <c r="I36" s="55"/>
      <c r="J36" s="55">
        <v>14.9</v>
      </c>
      <c r="L36" s="52" t="s">
        <v>101</v>
      </c>
      <c r="N36" s="65" t="s">
        <v>138</v>
      </c>
      <c r="O36" s="62">
        <f>(3.1416/6)*J36^2*G36</f>
        <v>2045.9020736</v>
      </c>
      <c r="P36" s="64">
        <f t="shared" si="8"/>
        <v>1227.5412441599999</v>
      </c>
      <c r="Q36" s="62">
        <f t="shared" si="6"/>
        <v>171.8140370411231</v>
      </c>
    </row>
    <row r="37" spans="1:19">
      <c r="A37" s="52" t="s">
        <v>186</v>
      </c>
      <c r="B37" s="57">
        <v>24</v>
      </c>
      <c r="C37" s="53" t="s">
        <v>404</v>
      </c>
      <c r="D37" s="59" t="s">
        <v>142</v>
      </c>
      <c r="E37" s="59"/>
      <c r="F37" s="52" t="s">
        <v>121</v>
      </c>
      <c r="I37" s="55"/>
      <c r="J37" s="55">
        <v>9.4499999999999993</v>
      </c>
      <c r="L37" s="52" t="s">
        <v>114</v>
      </c>
      <c r="N37" s="61" t="s">
        <v>137</v>
      </c>
      <c r="O37" s="62">
        <f>3.1416/6*J37^3</f>
        <v>441.87055604999983</v>
      </c>
      <c r="P37" s="64">
        <f t="shared" si="8"/>
        <v>265.1223336299999</v>
      </c>
      <c r="Q37" s="62">
        <f t="shared" si="6"/>
        <v>40.744579474261172</v>
      </c>
    </row>
    <row r="38" spans="1:19">
      <c r="A38" s="52" t="s">
        <v>186</v>
      </c>
      <c r="B38" s="57">
        <v>25</v>
      </c>
      <c r="C38" s="53" t="s">
        <v>406</v>
      </c>
      <c r="D38" s="59" t="s">
        <v>142</v>
      </c>
      <c r="E38" s="59"/>
      <c r="F38" s="60" t="s">
        <v>632</v>
      </c>
      <c r="I38" s="55"/>
      <c r="J38" s="55">
        <v>11.4</v>
      </c>
      <c r="L38" s="52" t="s">
        <v>114</v>
      </c>
      <c r="N38" s="61" t="s">
        <v>137</v>
      </c>
      <c r="O38" s="62">
        <f>3.1416/6*J38^3</f>
        <v>775.7364384</v>
      </c>
      <c r="P38" s="64">
        <f t="shared" si="8"/>
        <v>465.44186303999999</v>
      </c>
      <c r="Q38" s="62">
        <f t="shared" si="6"/>
        <v>69.116128189100422</v>
      </c>
    </row>
    <row r="39" spans="1:19">
      <c r="A39" s="52" t="s">
        <v>186</v>
      </c>
      <c r="B39" s="57">
        <v>26</v>
      </c>
      <c r="C39" s="53" t="s">
        <v>406</v>
      </c>
      <c r="D39" s="59" t="s">
        <v>142</v>
      </c>
      <c r="E39" s="59"/>
      <c r="F39" s="52" t="s">
        <v>8</v>
      </c>
      <c r="I39" s="55"/>
      <c r="J39" s="55">
        <v>4.7</v>
      </c>
      <c r="L39" s="52" t="s">
        <v>114</v>
      </c>
      <c r="N39" s="61" t="s">
        <v>137</v>
      </c>
      <c r="O39" s="62">
        <f>3.1416/6*J39^3</f>
        <v>54.36172280000001</v>
      </c>
      <c r="P39" s="64">
        <f>O39*0.3</f>
        <v>16.308516840000003</v>
      </c>
      <c r="Q39" s="62">
        <f t="shared" si="6"/>
        <v>2.9710566664467191</v>
      </c>
      <c r="S39" s="63"/>
    </row>
    <row r="40" spans="1:19">
      <c r="A40" s="52" t="s">
        <v>186</v>
      </c>
      <c r="B40" s="57">
        <v>28</v>
      </c>
      <c r="C40" s="53" t="s">
        <v>406</v>
      </c>
      <c r="D40" s="59" t="s">
        <v>142</v>
      </c>
      <c r="E40" s="59"/>
      <c r="F40" s="52" t="s">
        <v>103</v>
      </c>
      <c r="I40" s="55"/>
      <c r="J40" s="55">
        <v>10.45</v>
      </c>
      <c r="L40" s="52" t="s">
        <v>114</v>
      </c>
      <c r="N40" s="61" t="s">
        <v>137</v>
      </c>
      <c r="O40" s="62">
        <f>3.1416/6*J40^3</f>
        <v>597.51458304999983</v>
      </c>
      <c r="P40" s="64">
        <f t="shared" ref="P40:P45" si="9">O40*0.6</f>
        <v>358.50874982999989</v>
      </c>
      <c r="Q40" s="62">
        <f t="shared" si="6"/>
        <v>54.091500059881639</v>
      </c>
    </row>
    <row r="41" spans="1:19">
      <c r="A41" s="52" t="s">
        <v>186</v>
      </c>
      <c r="B41" s="57">
        <v>28</v>
      </c>
      <c r="C41" s="53" t="s">
        <v>406</v>
      </c>
      <c r="D41" s="59" t="s">
        <v>142</v>
      </c>
      <c r="E41" s="59"/>
      <c r="F41" s="52" t="s">
        <v>590</v>
      </c>
      <c r="G41" s="55">
        <v>13</v>
      </c>
      <c r="I41" s="55"/>
      <c r="J41" s="55">
        <v>10.4</v>
      </c>
      <c r="L41" s="52" t="s">
        <v>101</v>
      </c>
      <c r="N41" s="65" t="s">
        <v>138</v>
      </c>
      <c r="O41" s="62">
        <f>(3.1416/6)*J41^2*G41</f>
        <v>736.22348799999997</v>
      </c>
      <c r="P41" s="64">
        <f t="shared" si="9"/>
        <v>441.73409279999998</v>
      </c>
      <c r="Q41" s="62">
        <f t="shared" si="6"/>
        <v>65.805145580291168</v>
      </c>
    </row>
    <row r="42" spans="1:19">
      <c r="A42" s="52" t="s">
        <v>186</v>
      </c>
      <c r="B42" s="57">
        <v>29</v>
      </c>
      <c r="C42" s="53" t="s">
        <v>406</v>
      </c>
      <c r="D42" s="59" t="s">
        <v>142</v>
      </c>
      <c r="E42" s="59"/>
      <c r="F42" s="52" t="s">
        <v>103</v>
      </c>
      <c r="I42" s="55"/>
      <c r="J42" s="55">
        <v>6.7</v>
      </c>
      <c r="L42" s="52" t="s">
        <v>114</v>
      </c>
      <c r="N42" s="61" t="s">
        <v>137</v>
      </c>
      <c r="O42" s="62">
        <f>3.1416/6*J42^3</f>
        <v>157.4795068</v>
      </c>
      <c r="P42" s="64">
        <f t="shared" si="9"/>
        <v>94.48770408</v>
      </c>
      <c r="Q42" s="62">
        <f t="shared" si="6"/>
        <v>15.464331628033708</v>
      </c>
    </row>
    <row r="43" spans="1:19">
      <c r="A43" s="52" t="s">
        <v>186</v>
      </c>
      <c r="B43" s="57">
        <v>29</v>
      </c>
      <c r="C43" s="53" t="s">
        <v>406</v>
      </c>
      <c r="D43" s="59" t="s">
        <v>142</v>
      </c>
      <c r="E43" s="59"/>
      <c r="F43" s="60" t="s">
        <v>632</v>
      </c>
      <c r="G43" s="55">
        <v>10.14</v>
      </c>
      <c r="I43" s="55"/>
      <c r="J43" s="55">
        <v>8.6</v>
      </c>
      <c r="L43" s="52" t="s">
        <v>101</v>
      </c>
      <c r="N43" s="65" t="s">
        <v>138</v>
      </c>
      <c r="O43" s="62">
        <f>(3.1416/6)*J43^2*G43</f>
        <v>392.67612383999995</v>
      </c>
      <c r="P43" s="64">
        <f t="shared" si="9"/>
        <v>235.60567430399996</v>
      </c>
      <c r="Q43" s="62">
        <f t="shared" si="6"/>
        <v>36.470033849896843</v>
      </c>
    </row>
    <row r="44" spans="1:19">
      <c r="A44" s="52" t="s">
        <v>186</v>
      </c>
      <c r="B44" s="57">
        <v>30</v>
      </c>
      <c r="C44" s="53" t="s">
        <v>406</v>
      </c>
      <c r="D44" s="59" t="s">
        <v>142</v>
      </c>
      <c r="E44" s="59"/>
      <c r="F44" s="52" t="s">
        <v>103</v>
      </c>
      <c r="I44" s="55"/>
      <c r="J44" s="55">
        <v>7.96</v>
      </c>
      <c r="L44" s="52" t="s">
        <v>114</v>
      </c>
      <c r="N44" s="61" t="s">
        <v>137</v>
      </c>
      <c r="O44" s="62">
        <f t="shared" ref="O44:O50" si="10">3.1416/6*J44^3</f>
        <v>264.08202472959999</v>
      </c>
      <c r="P44" s="64">
        <f t="shared" si="9"/>
        <v>158.44921483776</v>
      </c>
      <c r="Q44" s="62">
        <f t="shared" si="6"/>
        <v>25.127573213086141</v>
      </c>
    </row>
    <row r="45" spans="1:19">
      <c r="A45" s="52" t="s">
        <v>186</v>
      </c>
      <c r="B45" s="57">
        <v>31</v>
      </c>
      <c r="C45" s="53" t="s">
        <v>406</v>
      </c>
      <c r="D45" s="59" t="s">
        <v>142</v>
      </c>
      <c r="E45" s="59"/>
      <c r="F45" s="52" t="s">
        <v>103</v>
      </c>
      <c r="I45" s="55"/>
      <c r="J45" s="55">
        <v>9.4</v>
      </c>
      <c r="L45" s="52" t="s">
        <v>114</v>
      </c>
      <c r="N45" s="61" t="s">
        <v>137</v>
      </c>
      <c r="O45" s="62">
        <f t="shared" si="10"/>
        <v>434.89378240000008</v>
      </c>
      <c r="P45" s="64">
        <f t="shared" si="9"/>
        <v>260.93626944000005</v>
      </c>
      <c r="Q45" s="62">
        <f t="shared" si="6"/>
        <v>40.140206171743223</v>
      </c>
    </row>
    <row r="46" spans="1:19">
      <c r="A46" s="52" t="s">
        <v>186</v>
      </c>
      <c r="B46" s="57">
        <v>32</v>
      </c>
      <c r="C46" s="53" t="s">
        <v>404</v>
      </c>
      <c r="D46" s="67" t="s">
        <v>557</v>
      </c>
      <c r="E46" s="67"/>
      <c r="F46" s="52" t="s">
        <v>106</v>
      </c>
      <c r="I46" s="55"/>
      <c r="J46" s="55">
        <v>8.64</v>
      </c>
      <c r="L46" s="52" t="s">
        <v>114</v>
      </c>
      <c r="N46" s="61" t="s">
        <v>137</v>
      </c>
      <c r="O46" s="62">
        <f t="shared" si="10"/>
        <v>337.70762403840001</v>
      </c>
      <c r="Q46" s="62">
        <f>0.216*O46^0.939</f>
        <v>51.139163951033517</v>
      </c>
    </row>
    <row r="47" spans="1:19">
      <c r="A47" s="52" t="s">
        <v>186</v>
      </c>
      <c r="B47" s="57">
        <v>33</v>
      </c>
      <c r="C47" s="53" t="s">
        <v>404</v>
      </c>
      <c r="D47" s="54" t="s">
        <v>641</v>
      </c>
      <c r="E47" s="54" t="s">
        <v>644</v>
      </c>
      <c r="F47" s="52" t="s">
        <v>5</v>
      </c>
      <c r="I47" s="55"/>
      <c r="J47" s="55">
        <v>4.5999999999999996</v>
      </c>
      <c r="L47" s="52" t="s">
        <v>114</v>
      </c>
      <c r="N47" s="61" t="s">
        <v>137</v>
      </c>
      <c r="O47" s="62">
        <f t="shared" si="10"/>
        <v>50.965129599999983</v>
      </c>
      <c r="Q47" s="55">
        <f>0.216*O47^0.939</f>
        <v>8.6613028223832362</v>
      </c>
    </row>
    <row r="48" spans="1:19">
      <c r="A48" s="52" t="s">
        <v>186</v>
      </c>
      <c r="B48" s="57">
        <v>33</v>
      </c>
      <c r="C48" s="53" t="s">
        <v>404</v>
      </c>
      <c r="D48" s="59" t="s">
        <v>142</v>
      </c>
      <c r="E48" s="59"/>
      <c r="F48" s="52" t="s">
        <v>57</v>
      </c>
      <c r="I48" s="55"/>
      <c r="J48" s="55">
        <v>10.28</v>
      </c>
      <c r="L48" s="52" t="s">
        <v>114</v>
      </c>
      <c r="N48" s="61" t="s">
        <v>137</v>
      </c>
      <c r="O48" s="62">
        <f t="shared" si="10"/>
        <v>568.82540126719982</v>
      </c>
      <c r="P48" s="64">
        <f>O48*0.6</f>
        <v>341.29524076031987</v>
      </c>
      <c r="Q48" s="62">
        <f t="shared" ref="Q48:Q63" si="11">0.216*P48^0.939</f>
        <v>51.64913341900214</v>
      </c>
    </row>
    <row r="49" spans="1:19">
      <c r="A49" s="52" t="s">
        <v>186</v>
      </c>
      <c r="B49" s="57">
        <v>34</v>
      </c>
      <c r="C49" s="53" t="s">
        <v>406</v>
      </c>
      <c r="D49" s="59" t="s">
        <v>142</v>
      </c>
      <c r="E49" s="59"/>
      <c r="F49" s="52" t="s">
        <v>8</v>
      </c>
      <c r="I49" s="55"/>
      <c r="J49" s="55">
        <v>5.3</v>
      </c>
      <c r="L49" s="52" t="s">
        <v>114</v>
      </c>
      <c r="N49" s="61" t="s">
        <v>137</v>
      </c>
      <c r="O49" s="62">
        <f t="shared" si="10"/>
        <v>77.95199719999998</v>
      </c>
      <c r="P49" s="64">
        <f>O49*0.3</f>
        <v>23.385599159999995</v>
      </c>
      <c r="Q49" s="62">
        <f t="shared" si="11"/>
        <v>4.1676994625925534</v>
      </c>
      <c r="S49" s="63"/>
    </row>
    <row r="50" spans="1:19">
      <c r="A50" s="52" t="s">
        <v>186</v>
      </c>
      <c r="B50" s="57">
        <v>34</v>
      </c>
      <c r="C50" s="53" t="s">
        <v>406</v>
      </c>
      <c r="D50" s="59" t="s">
        <v>142</v>
      </c>
      <c r="E50" s="59"/>
      <c r="F50" s="60" t="s">
        <v>632</v>
      </c>
      <c r="I50" s="55"/>
      <c r="J50" s="55">
        <v>11.5</v>
      </c>
      <c r="L50" s="52" t="s">
        <v>114</v>
      </c>
      <c r="N50" s="61" t="s">
        <v>137</v>
      </c>
      <c r="O50" s="62">
        <f t="shared" si="10"/>
        <v>796.33014999999989</v>
      </c>
      <c r="P50" s="64">
        <f t="shared" ref="P50:P55" si="12">O50*0.6</f>
        <v>477.79808999999989</v>
      </c>
      <c r="Q50" s="62">
        <f t="shared" si="11"/>
        <v>70.837667326902249</v>
      </c>
    </row>
    <row r="51" spans="1:19">
      <c r="A51" s="52" t="s">
        <v>186</v>
      </c>
      <c r="B51" s="57">
        <v>35</v>
      </c>
      <c r="C51" s="53" t="s">
        <v>404</v>
      </c>
      <c r="D51" s="59" t="s">
        <v>142</v>
      </c>
      <c r="E51" s="59"/>
      <c r="F51" s="52" t="s">
        <v>11</v>
      </c>
      <c r="G51" s="55">
        <v>22.7</v>
      </c>
      <c r="I51" s="55"/>
      <c r="J51" s="55">
        <v>10.5</v>
      </c>
      <c r="L51" s="52" t="s">
        <v>101</v>
      </c>
      <c r="N51" s="65" t="s">
        <v>138</v>
      </c>
      <c r="O51" s="62">
        <f>(3.1416/6)*J51^2*G51</f>
        <v>1310.4006299999999</v>
      </c>
      <c r="P51" s="64">
        <f t="shared" si="12"/>
        <v>786.24037799999985</v>
      </c>
      <c r="Q51" s="62">
        <f t="shared" si="11"/>
        <v>113.07854684113885</v>
      </c>
    </row>
    <row r="52" spans="1:19">
      <c r="A52" s="52" t="s">
        <v>186</v>
      </c>
      <c r="B52" s="57">
        <v>36</v>
      </c>
      <c r="C52" s="53" t="s">
        <v>404</v>
      </c>
      <c r="D52" s="59" t="s">
        <v>142</v>
      </c>
      <c r="E52" s="59"/>
      <c r="F52" s="52" t="s">
        <v>187</v>
      </c>
      <c r="I52" s="55"/>
      <c r="J52" s="55">
        <v>7.4</v>
      </c>
      <c r="L52" s="60" t="s">
        <v>322</v>
      </c>
      <c r="N52" s="61" t="s">
        <v>538</v>
      </c>
      <c r="O52" s="62">
        <f>(3.1416/6*J52^3)*0.8</f>
        <v>169.74022912000001</v>
      </c>
      <c r="P52" s="64">
        <f t="shared" si="12"/>
        <v>101.844137472</v>
      </c>
      <c r="Q52" s="62">
        <f t="shared" si="11"/>
        <v>16.59226546419837</v>
      </c>
    </row>
    <row r="53" spans="1:19">
      <c r="A53" s="52" t="s">
        <v>186</v>
      </c>
      <c r="B53" s="57">
        <v>36</v>
      </c>
      <c r="C53" s="53" t="s">
        <v>404</v>
      </c>
      <c r="D53" s="59" t="s">
        <v>142</v>
      </c>
      <c r="E53" s="59"/>
      <c r="F53" s="60" t="s">
        <v>671</v>
      </c>
      <c r="G53" s="55">
        <v>15.71</v>
      </c>
      <c r="I53" s="55"/>
      <c r="J53" s="55">
        <v>14.25</v>
      </c>
      <c r="L53" s="52" t="s">
        <v>101</v>
      </c>
      <c r="N53" s="65" t="s">
        <v>138</v>
      </c>
      <c r="O53" s="62">
        <f>(3.1416/6)*J53^2*G53</f>
        <v>1670.3425777499999</v>
      </c>
      <c r="P53" s="64">
        <f t="shared" si="12"/>
        <v>1002.2055466499999</v>
      </c>
      <c r="Q53" s="62">
        <f t="shared" si="11"/>
        <v>142.02087636786032</v>
      </c>
    </row>
    <row r="54" spans="1:19">
      <c r="A54" s="52" t="s">
        <v>186</v>
      </c>
      <c r="B54" s="57">
        <v>37</v>
      </c>
      <c r="C54" s="53" t="s">
        <v>404</v>
      </c>
      <c r="D54" s="59" t="s">
        <v>142</v>
      </c>
      <c r="E54" s="59"/>
      <c r="F54" s="60" t="s">
        <v>671</v>
      </c>
      <c r="I54" s="55"/>
      <c r="J54" s="55">
        <v>12.5</v>
      </c>
      <c r="L54" s="52" t="s">
        <v>114</v>
      </c>
      <c r="N54" s="61" t="s">
        <v>137</v>
      </c>
      <c r="O54" s="62">
        <f>3.1416/6*J54^3</f>
        <v>1022.6562499999999</v>
      </c>
      <c r="P54" s="64">
        <f t="shared" si="12"/>
        <v>613.59374999999989</v>
      </c>
      <c r="Q54" s="62">
        <f t="shared" si="11"/>
        <v>89.592971694752421</v>
      </c>
    </row>
    <row r="55" spans="1:19">
      <c r="A55" s="52" t="s">
        <v>186</v>
      </c>
      <c r="B55" s="57">
        <v>38</v>
      </c>
      <c r="C55" s="53" t="s">
        <v>406</v>
      </c>
      <c r="D55" s="59" t="s">
        <v>142</v>
      </c>
      <c r="E55" s="59"/>
      <c r="F55" s="60" t="s">
        <v>632</v>
      </c>
      <c r="I55" s="55"/>
      <c r="J55" s="55">
        <v>12.4</v>
      </c>
      <c r="L55" s="52" t="s">
        <v>114</v>
      </c>
      <c r="N55" s="61" t="s">
        <v>137</v>
      </c>
      <c r="O55" s="62">
        <f>3.1416/6*J55^3</f>
        <v>998.30832640000006</v>
      </c>
      <c r="P55" s="64">
        <f t="shared" si="12"/>
        <v>598.98499584000001</v>
      </c>
      <c r="Q55" s="62">
        <f t="shared" si="11"/>
        <v>87.588547082379662</v>
      </c>
    </row>
    <row r="56" spans="1:19">
      <c r="A56" s="52" t="s">
        <v>186</v>
      </c>
      <c r="B56" s="57">
        <v>39</v>
      </c>
      <c r="C56" s="53" t="s">
        <v>406</v>
      </c>
      <c r="D56" s="59" t="s">
        <v>142</v>
      </c>
      <c r="E56" s="59"/>
      <c r="F56" s="52" t="s">
        <v>8</v>
      </c>
      <c r="I56" s="55"/>
      <c r="J56" s="55">
        <v>7</v>
      </c>
      <c r="L56" s="52" t="s">
        <v>114</v>
      </c>
      <c r="N56" s="61" t="s">
        <v>137</v>
      </c>
      <c r="O56" s="62">
        <f>3.1416/6*J56^3</f>
        <v>179.59479999999999</v>
      </c>
      <c r="P56" s="64">
        <f>O56*0.3</f>
        <v>53.878439999999998</v>
      </c>
      <c r="Q56" s="62">
        <f t="shared" si="11"/>
        <v>9.1254112990762515</v>
      </c>
      <c r="S56" s="63"/>
    </row>
    <row r="57" spans="1:19">
      <c r="A57" s="52" t="s">
        <v>186</v>
      </c>
      <c r="B57" s="57">
        <v>39</v>
      </c>
      <c r="C57" s="53" t="s">
        <v>406</v>
      </c>
      <c r="D57" s="59" t="s">
        <v>142</v>
      </c>
      <c r="E57" s="59"/>
      <c r="F57" s="60" t="s">
        <v>679</v>
      </c>
      <c r="I57" s="55"/>
      <c r="J57" s="55">
        <v>7.9</v>
      </c>
      <c r="L57" s="52" t="s">
        <v>114</v>
      </c>
      <c r="N57" s="61" t="s">
        <v>137</v>
      </c>
      <c r="O57" s="62">
        <f>3.1416/6*J57^3</f>
        <v>258.15522040000002</v>
      </c>
      <c r="P57" s="64">
        <f t="shared" ref="P57:P62" si="13">O57*0.6</f>
        <v>154.89313224</v>
      </c>
      <c r="Q57" s="62">
        <f t="shared" si="11"/>
        <v>24.597668903217016</v>
      </c>
    </row>
    <row r="58" spans="1:19">
      <c r="A58" s="52" t="s">
        <v>186</v>
      </c>
      <c r="B58" s="57">
        <v>39</v>
      </c>
      <c r="C58" s="53" t="s">
        <v>406</v>
      </c>
      <c r="D58" s="59" t="s">
        <v>142</v>
      </c>
      <c r="E58" s="59"/>
      <c r="F58" s="52" t="s">
        <v>591</v>
      </c>
      <c r="I58" s="55"/>
      <c r="J58" s="55">
        <v>12.69</v>
      </c>
      <c r="L58" s="60" t="s">
        <v>322</v>
      </c>
      <c r="N58" s="61" t="s">
        <v>538</v>
      </c>
      <c r="O58" s="62">
        <f>(3.1416/6*J58^3)*0.8</f>
        <v>856.00143189791982</v>
      </c>
      <c r="P58" s="64">
        <f t="shared" si="13"/>
        <v>513.60085913875184</v>
      </c>
      <c r="Q58" s="62">
        <f t="shared" si="11"/>
        <v>75.810842394166812</v>
      </c>
    </row>
    <row r="59" spans="1:19">
      <c r="A59" s="52" t="s">
        <v>186</v>
      </c>
      <c r="B59" s="57">
        <v>40</v>
      </c>
      <c r="C59" s="53" t="s">
        <v>406</v>
      </c>
      <c r="D59" s="59" t="s">
        <v>142</v>
      </c>
      <c r="E59" s="59"/>
      <c r="F59" s="52" t="s">
        <v>590</v>
      </c>
      <c r="I59" s="55"/>
      <c r="J59" s="55">
        <v>10</v>
      </c>
      <c r="L59" s="52" t="s">
        <v>114</v>
      </c>
      <c r="N59" s="61" t="s">
        <v>137</v>
      </c>
      <c r="O59" s="62">
        <f t="shared" ref="O59:O77" si="14">3.1416/6*J59^3</f>
        <v>523.59999999999991</v>
      </c>
      <c r="P59" s="64">
        <f t="shared" si="13"/>
        <v>314.15999999999991</v>
      </c>
      <c r="Q59" s="62">
        <f t="shared" si="11"/>
        <v>47.783552577342846</v>
      </c>
    </row>
    <row r="60" spans="1:19">
      <c r="A60" s="52" t="s">
        <v>186</v>
      </c>
      <c r="B60" s="57">
        <v>41</v>
      </c>
      <c r="C60" s="53" t="s">
        <v>406</v>
      </c>
      <c r="D60" s="59" t="s">
        <v>142</v>
      </c>
      <c r="E60" s="59"/>
      <c r="F60" s="60" t="s">
        <v>671</v>
      </c>
      <c r="I60" s="55"/>
      <c r="J60" s="55">
        <v>15.07</v>
      </c>
      <c r="L60" s="52" t="s">
        <v>114</v>
      </c>
      <c r="N60" s="61" t="s">
        <v>137</v>
      </c>
      <c r="O60" s="62">
        <f t="shared" si="14"/>
        <v>1792.0057333948</v>
      </c>
      <c r="P60" s="64">
        <f t="shared" si="13"/>
        <v>1075.20344003688</v>
      </c>
      <c r="Q60" s="62">
        <f t="shared" si="11"/>
        <v>151.71323431318646</v>
      </c>
    </row>
    <row r="61" spans="1:19" s="69" customFormat="1">
      <c r="A61" s="69" t="s">
        <v>186</v>
      </c>
      <c r="B61" s="70" t="s">
        <v>188</v>
      </c>
      <c r="C61" s="53" t="s">
        <v>406</v>
      </c>
      <c r="D61" s="59" t="s">
        <v>142</v>
      </c>
      <c r="E61" s="59"/>
      <c r="F61" s="71" t="s">
        <v>525</v>
      </c>
      <c r="G61" s="56"/>
      <c r="H61" s="56"/>
      <c r="I61" s="56"/>
      <c r="J61" s="56">
        <v>13.07</v>
      </c>
      <c r="L61" s="52" t="s">
        <v>114</v>
      </c>
      <c r="N61" s="61" t="s">
        <v>137</v>
      </c>
      <c r="O61" s="62">
        <f t="shared" si="14"/>
        <v>1169.0320035548002</v>
      </c>
      <c r="P61" s="64">
        <f t="shared" si="13"/>
        <v>701.41920213288006</v>
      </c>
      <c r="Q61" s="62">
        <f t="shared" si="11"/>
        <v>101.5843405003851</v>
      </c>
    </row>
    <row r="62" spans="1:19">
      <c r="A62" s="52" t="s">
        <v>186</v>
      </c>
      <c r="B62" s="70" t="s">
        <v>188</v>
      </c>
      <c r="C62" s="53" t="s">
        <v>406</v>
      </c>
      <c r="D62" s="59" t="s">
        <v>142</v>
      </c>
      <c r="E62" s="59"/>
      <c r="F62" s="52" t="s">
        <v>57</v>
      </c>
      <c r="I62" s="55"/>
      <c r="J62" s="55">
        <v>11.39</v>
      </c>
      <c r="L62" s="52" t="s">
        <v>114</v>
      </c>
      <c r="N62" s="61" t="s">
        <v>137</v>
      </c>
      <c r="O62" s="62">
        <f t="shared" si="14"/>
        <v>773.69681690839991</v>
      </c>
      <c r="P62" s="64">
        <f t="shared" si="13"/>
        <v>464.21809014503992</v>
      </c>
      <c r="Q62" s="62">
        <f t="shared" si="11"/>
        <v>68.945474673456687</v>
      </c>
    </row>
    <row r="63" spans="1:19">
      <c r="A63" s="52" t="s">
        <v>186</v>
      </c>
      <c r="B63" s="70" t="s">
        <v>188</v>
      </c>
      <c r="C63" s="53" t="s">
        <v>406</v>
      </c>
      <c r="D63" s="59" t="s">
        <v>142</v>
      </c>
      <c r="E63" s="59"/>
      <c r="F63" s="52" t="s">
        <v>8</v>
      </c>
      <c r="I63" s="55"/>
      <c r="J63" s="55">
        <v>6.67</v>
      </c>
      <c r="L63" s="52" t="s">
        <v>114</v>
      </c>
      <c r="N63" s="61" t="s">
        <v>137</v>
      </c>
      <c r="O63" s="62">
        <f t="shared" si="14"/>
        <v>155.37356822679999</v>
      </c>
      <c r="P63" s="64">
        <f>O63*0.3</f>
        <v>46.612070468039995</v>
      </c>
      <c r="Q63" s="62">
        <f t="shared" si="11"/>
        <v>7.9647792490152769</v>
      </c>
      <c r="S63" s="63"/>
    </row>
    <row r="64" spans="1:19">
      <c r="A64" s="52" t="s">
        <v>186</v>
      </c>
      <c r="B64" s="70" t="s">
        <v>189</v>
      </c>
      <c r="C64" s="53" t="s">
        <v>406</v>
      </c>
      <c r="D64" s="54" t="s">
        <v>641</v>
      </c>
      <c r="E64" s="54" t="s">
        <v>644</v>
      </c>
      <c r="F64" s="52" t="s">
        <v>5</v>
      </c>
      <c r="I64" s="55"/>
      <c r="J64" s="55">
        <v>3.6</v>
      </c>
      <c r="L64" s="52" t="s">
        <v>114</v>
      </c>
      <c r="N64" s="61" t="s">
        <v>137</v>
      </c>
      <c r="O64" s="62">
        <f t="shared" si="14"/>
        <v>24.4290816</v>
      </c>
      <c r="Q64" s="55">
        <f>0.216*O64^0.939</f>
        <v>4.3420873484926918</v>
      </c>
    </row>
    <row r="65" spans="1:19">
      <c r="A65" s="52" t="s">
        <v>186</v>
      </c>
      <c r="B65" s="70" t="s">
        <v>189</v>
      </c>
      <c r="C65" s="53" t="s">
        <v>406</v>
      </c>
      <c r="D65" s="59" t="s">
        <v>142</v>
      </c>
      <c r="E65" s="59"/>
      <c r="F65" s="60" t="s">
        <v>679</v>
      </c>
      <c r="I65" s="55"/>
      <c r="J65" s="55">
        <v>11.3</v>
      </c>
      <c r="L65" s="52" t="s">
        <v>114</v>
      </c>
      <c r="N65" s="61" t="s">
        <v>137</v>
      </c>
      <c r="O65" s="62">
        <f t="shared" si="14"/>
        <v>755.50086920000001</v>
      </c>
      <c r="P65" s="64">
        <f t="shared" ref="P65:P72" si="15">O65*0.6</f>
        <v>453.30052152000002</v>
      </c>
      <c r="Q65" s="62">
        <f t="shared" ref="Q65:Q77" si="16">0.216*P65^0.939</f>
        <v>67.421810488871472</v>
      </c>
    </row>
    <row r="66" spans="1:19">
      <c r="A66" s="52" t="s">
        <v>186</v>
      </c>
      <c r="B66" s="70" t="s">
        <v>190</v>
      </c>
      <c r="C66" s="53" t="s">
        <v>406</v>
      </c>
      <c r="D66" s="59" t="s">
        <v>142</v>
      </c>
      <c r="E66" s="59"/>
      <c r="F66" s="52" t="s">
        <v>590</v>
      </c>
      <c r="I66" s="55"/>
      <c r="J66" s="55">
        <v>10.35</v>
      </c>
      <c r="L66" s="52" t="s">
        <v>114</v>
      </c>
      <c r="N66" s="61" t="s">
        <v>137</v>
      </c>
      <c r="O66" s="62">
        <f t="shared" si="14"/>
        <v>580.52467934999981</v>
      </c>
      <c r="P66" s="64">
        <f t="shared" si="15"/>
        <v>348.31480760999989</v>
      </c>
      <c r="Q66" s="62">
        <f t="shared" si="16"/>
        <v>52.646002565097461</v>
      </c>
    </row>
    <row r="67" spans="1:19">
      <c r="A67" s="52" t="s">
        <v>186</v>
      </c>
      <c r="B67" s="70" t="s">
        <v>190</v>
      </c>
      <c r="C67" s="53" t="s">
        <v>406</v>
      </c>
      <c r="D67" s="59" t="s">
        <v>142</v>
      </c>
      <c r="E67" s="59"/>
      <c r="F67" s="52" t="s">
        <v>172</v>
      </c>
      <c r="I67" s="55"/>
      <c r="J67" s="55">
        <v>12.92</v>
      </c>
      <c r="L67" s="52" t="s">
        <v>114</v>
      </c>
      <c r="N67" s="61" t="s">
        <v>137</v>
      </c>
      <c r="O67" s="62">
        <f t="shared" si="14"/>
        <v>1129.2424064767999</v>
      </c>
      <c r="P67" s="64">
        <f t="shared" si="15"/>
        <v>677.54544388607997</v>
      </c>
      <c r="Q67" s="62">
        <f t="shared" si="16"/>
        <v>98.334278633309708</v>
      </c>
    </row>
    <row r="68" spans="1:19">
      <c r="A68" s="52" t="s">
        <v>186</v>
      </c>
      <c r="B68" s="70" t="s">
        <v>190</v>
      </c>
      <c r="C68" s="53" t="s">
        <v>406</v>
      </c>
      <c r="D68" s="59" t="s">
        <v>142</v>
      </c>
      <c r="E68" s="59"/>
      <c r="F68" s="52" t="s">
        <v>172</v>
      </c>
      <c r="I68" s="55"/>
      <c r="J68" s="55">
        <v>11.18</v>
      </c>
      <c r="L68" s="52" t="s">
        <v>114</v>
      </c>
      <c r="N68" s="61" t="s">
        <v>137</v>
      </c>
      <c r="O68" s="62">
        <f t="shared" si="14"/>
        <v>731.68651075519983</v>
      </c>
      <c r="P68" s="64">
        <f t="shared" si="15"/>
        <v>439.01190645311988</v>
      </c>
      <c r="Q68" s="62">
        <f t="shared" si="16"/>
        <v>65.424286619615373</v>
      </c>
    </row>
    <row r="69" spans="1:19">
      <c r="A69" s="52" t="s">
        <v>186</v>
      </c>
      <c r="B69" s="70" t="s">
        <v>190</v>
      </c>
      <c r="C69" s="53" t="s">
        <v>406</v>
      </c>
      <c r="D69" s="59" t="s">
        <v>142</v>
      </c>
      <c r="E69" s="59"/>
      <c r="F69" s="52" t="s">
        <v>172</v>
      </c>
      <c r="I69" s="55"/>
      <c r="J69" s="55">
        <v>13.07</v>
      </c>
      <c r="L69" s="52" t="s">
        <v>114</v>
      </c>
      <c r="N69" s="61" t="s">
        <v>137</v>
      </c>
      <c r="O69" s="62">
        <f t="shared" si="14"/>
        <v>1169.0320035548002</v>
      </c>
      <c r="P69" s="64">
        <f t="shared" si="15"/>
        <v>701.41920213288006</v>
      </c>
      <c r="Q69" s="62">
        <f t="shared" si="16"/>
        <v>101.5843405003851</v>
      </c>
    </row>
    <row r="70" spans="1:19">
      <c r="A70" s="52" t="s">
        <v>186</v>
      </c>
      <c r="B70" s="70" t="s">
        <v>191</v>
      </c>
      <c r="C70" s="53" t="s">
        <v>406</v>
      </c>
      <c r="D70" s="59" t="s">
        <v>142</v>
      </c>
      <c r="E70" s="59"/>
      <c r="F70" s="52" t="s">
        <v>57</v>
      </c>
      <c r="I70" s="55"/>
      <c r="J70" s="55">
        <v>15.5</v>
      </c>
      <c r="L70" s="52" t="s">
        <v>114</v>
      </c>
      <c r="N70" s="61" t="s">
        <v>137</v>
      </c>
      <c r="O70" s="62">
        <f t="shared" si="14"/>
        <v>1949.8209499999998</v>
      </c>
      <c r="P70" s="64">
        <f t="shared" si="15"/>
        <v>1169.8925699999998</v>
      </c>
      <c r="Q70" s="62">
        <f t="shared" si="16"/>
        <v>164.22634559944865</v>
      </c>
    </row>
    <row r="71" spans="1:19">
      <c r="A71" s="52" t="s">
        <v>186</v>
      </c>
      <c r="B71" s="70" t="s">
        <v>191</v>
      </c>
      <c r="C71" s="53" t="s">
        <v>406</v>
      </c>
      <c r="D71" s="59" t="s">
        <v>142</v>
      </c>
      <c r="E71" s="59"/>
      <c r="F71" s="52" t="s">
        <v>57</v>
      </c>
      <c r="I71" s="55"/>
      <c r="J71" s="55">
        <v>15.5</v>
      </c>
      <c r="L71" s="52" t="s">
        <v>114</v>
      </c>
      <c r="N71" s="61" t="s">
        <v>137</v>
      </c>
      <c r="O71" s="62">
        <f t="shared" si="14"/>
        <v>1949.8209499999998</v>
      </c>
      <c r="P71" s="64">
        <f t="shared" si="15"/>
        <v>1169.8925699999998</v>
      </c>
      <c r="Q71" s="62">
        <f t="shared" si="16"/>
        <v>164.22634559944865</v>
      </c>
    </row>
    <row r="72" spans="1:19">
      <c r="A72" s="52" t="s">
        <v>186</v>
      </c>
      <c r="B72" s="70" t="s">
        <v>191</v>
      </c>
      <c r="C72" s="53" t="s">
        <v>406</v>
      </c>
      <c r="D72" s="59" t="s">
        <v>142</v>
      </c>
      <c r="E72" s="59"/>
      <c r="F72" s="52" t="s">
        <v>172</v>
      </c>
      <c r="I72" s="55"/>
      <c r="J72" s="55">
        <v>10.41</v>
      </c>
      <c r="L72" s="52" t="s">
        <v>114</v>
      </c>
      <c r="N72" s="61" t="s">
        <v>137</v>
      </c>
      <c r="O72" s="62">
        <f t="shared" si="14"/>
        <v>590.67940183559995</v>
      </c>
      <c r="P72" s="64">
        <f t="shared" si="15"/>
        <v>354.40764110135996</v>
      </c>
      <c r="Q72" s="62">
        <f t="shared" si="16"/>
        <v>53.510269745542388</v>
      </c>
    </row>
    <row r="73" spans="1:19">
      <c r="A73" s="52" t="s">
        <v>186</v>
      </c>
      <c r="B73" s="70" t="s">
        <v>192</v>
      </c>
      <c r="C73" s="53" t="s">
        <v>406</v>
      </c>
      <c r="D73" s="59" t="s">
        <v>142</v>
      </c>
      <c r="E73" s="59"/>
      <c r="F73" s="52" t="s">
        <v>8</v>
      </c>
      <c r="I73" s="55"/>
      <c r="J73" s="55">
        <v>5</v>
      </c>
      <c r="L73" s="52" t="s">
        <v>114</v>
      </c>
      <c r="N73" s="61" t="s">
        <v>137</v>
      </c>
      <c r="O73" s="62">
        <f t="shared" si="14"/>
        <v>65.449999999999989</v>
      </c>
      <c r="P73" s="64">
        <f>O73*0.3</f>
        <v>19.634999999999994</v>
      </c>
      <c r="Q73" s="62">
        <f t="shared" si="16"/>
        <v>3.5367940519289136</v>
      </c>
      <c r="S73" s="63"/>
    </row>
    <row r="74" spans="1:19">
      <c r="A74" s="52" t="s">
        <v>186</v>
      </c>
      <c r="B74" s="70" t="s">
        <v>192</v>
      </c>
      <c r="C74" s="53" t="s">
        <v>406</v>
      </c>
      <c r="D74" s="59" t="s">
        <v>142</v>
      </c>
      <c r="E74" s="59"/>
      <c r="F74" s="52" t="s">
        <v>83</v>
      </c>
      <c r="I74" s="55"/>
      <c r="J74" s="55">
        <v>13.8</v>
      </c>
      <c r="L74" s="52" t="s">
        <v>114</v>
      </c>
      <c r="N74" s="61" t="s">
        <v>137</v>
      </c>
      <c r="O74" s="62">
        <f t="shared" si="14"/>
        <v>1376.0584992000001</v>
      </c>
      <c r="P74" s="64">
        <f t="shared" ref="P74:P77" si="17">O74*0.6</f>
        <v>825.63509952000004</v>
      </c>
      <c r="Q74" s="62">
        <f t="shared" si="16"/>
        <v>118.39076358021671</v>
      </c>
    </row>
    <row r="75" spans="1:19">
      <c r="A75" s="52" t="s">
        <v>186</v>
      </c>
      <c r="B75" s="70" t="s">
        <v>192</v>
      </c>
      <c r="C75" s="53" t="s">
        <v>406</v>
      </c>
      <c r="D75" s="59" t="s">
        <v>142</v>
      </c>
      <c r="E75" s="59"/>
      <c r="F75" s="60" t="s">
        <v>679</v>
      </c>
      <c r="I75" s="55"/>
      <c r="J75" s="55">
        <v>7.7</v>
      </c>
      <c r="L75" s="52" t="s">
        <v>114</v>
      </c>
      <c r="N75" s="61" t="s">
        <v>137</v>
      </c>
      <c r="O75" s="62">
        <f t="shared" si="14"/>
        <v>239.04067880000002</v>
      </c>
      <c r="P75" s="64">
        <f t="shared" si="17"/>
        <v>143.42440728</v>
      </c>
      <c r="Q75" s="62">
        <f t="shared" si="16"/>
        <v>22.88351886832675</v>
      </c>
    </row>
    <row r="76" spans="1:19">
      <c r="A76" s="52" t="s">
        <v>186</v>
      </c>
      <c r="B76" s="70" t="s">
        <v>193</v>
      </c>
      <c r="C76" s="53" t="s">
        <v>406</v>
      </c>
      <c r="D76" s="59" t="s">
        <v>142</v>
      </c>
      <c r="E76" s="59"/>
      <c r="F76" s="52" t="s">
        <v>56</v>
      </c>
      <c r="I76" s="55"/>
      <c r="J76" s="55">
        <v>19.399999999999999</v>
      </c>
      <c r="L76" s="52" t="s">
        <v>114</v>
      </c>
      <c r="N76" s="61" t="s">
        <v>137</v>
      </c>
      <c r="O76" s="62">
        <f t="shared" si="14"/>
        <v>3823.0046623999988</v>
      </c>
      <c r="P76" s="64">
        <f t="shared" si="17"/>
        <v>2293.8027974399993</v>
      </c>
      <c r="Q76" s="62">
        <f t="shared" si="16"/>
        <v>309.04086337869046</v>
      </c>
    </row>
    <row r="77" spans="1:19">
      <c r="A77" s="52" t="s">
        <v>186</v>
      </c>
      <c r="B77" s="70" t="s">
        <v>194</v>
      </c>
      <c r="C77" s="53" t="s">
        <v>406</v>
      </c>
      <c r="D77" s="59" t="s">
        <v>142</v>
      </c>
      <c r="E77" s="59"/>
      <c r="F77" s="52" t="s">
        <v>103</v>
      </c>
      <c r="I77" s="55"/>
      <c r="J77" s="55">
        <v>11.25</v>
      </c>
      <c r="L77" s="52" t="s">
        <v>114</v>
      </c>
      <c r="N77" s="61" t="s">
        <v>137</v>
      </c>
      <c r="O77" s="62">
        <f t="shared" si="14"/>
        <v>745.51640624999993</v>
      </c>
      <c r="P77" s="64">
        <f t="shared" si="17"/>
        <v>447.30984374999997</v>
      </c>
      <c r="Q77" s="62">
        <f t="shared" si="16"/>
        <v>66.584798676245512</v>
      </c>
    </row>
    <row r="78" spans="1:19">
      <c r="A78" s="52" t="s">
        <v>186</v>
      </c>
      <c r="B78" s="70" t="s">
        <v>226</v>
      </c>
      <c r="C78" s="72" t="s">
        <v>404</v>
      </c>
      <c r="D78" s="67" t="s">
        <v>641</v>
      </c>
      <c r="E78" s="67" t="s">
        <v>643</v>
      </c>
      <c r="F78" s="60" t="s">
        <v>642</v>
      </c>
      <c r="G78" s="55">
        <v>17.7</v>
      </c>
      <c r="I78" s="55"/>
      <c r="J78" s="55">
        <v>15.6</v>
      </c>
      <c r="L78" s="52" t="s">
        <v>314</v>
      </c>
      <c r="M78" s="52" t="s">
        <v>230</v>
      </c>
      <c r="N78" s="65" t="s">
        <v>575</v>
      </c>
      <c r="O78" s="62">
        <f>(3.1416/6)*J78^2*G78*0.5</f>
        <v>1127.6961695999998</v>
      </c>
      <c r="Q78" s="55">
        <f>0.216*O78^0.939</f>
        <v>158.65805941204758</v>
      </c>
    </row>
    <row r="79" spans="1:19">
      <c r="A79" s="52" t="s">
        <v>186</v>
      </c>
      <c r="B79" s="70" t="s">
        <v>227</v>
      </c>
      <c r="C79" s="72" t="s">
        <v>406</v>
      </c>
      <c r="D79" s="59" t="s">
        <v>142</v>
      </c>
      <c r="E79" s="59"/>
      <c r="F79" s="52" t="s">
        <v>8</v>
      </c>
      <c r="I79" s="55"/>
      <c r="J79" s="55">
        <v>5.4</v>
      </c>
      <c r="L79" s="52" t="s">
        <v>114</v>
      </c>
      <c r="N79" s="61" t="s">
        <v>137</v>
      </c>
      <c r="O79" s="62">
        <f>3.1416/6*J79^3</f>
        <v>82.448150400000003</v>
      </c>
      <c r="P79" s="64">
        <f>O79*0.3</f>
        <v>24.73444512</v>
      </c>
      <c r="Q79" s="62">
        <f t="shared" ref="Q79:Q89" si="18">0.216*P79^0.939</f>
        <v>4.3930332535939298</v>
      </c>
      <c r="S79" s="63"/>
    </row>
    <row r="80" spans="1:19">
      <c r="A80" s="52" t="s">
        <v>186</v>
      </c>
      <c r="B80" s="70" t="s">
        <v>227</v>
      </c>
      <c r="C80" s="72" t="s">
        <v>406</v>
      </c>
      <c r="D80" s="59" t="s">
        <v>142</v>
      </c>
      <c r="E80" s="59"/>
      <c r="F80" s="52" t="s">
        <v>592</v>
      </c>
      <c r="G80" s="55">
        <v>8.4</v>
      </c>
      <c r="I80" s="55"/>
      <c r="J80" s="55">
        <v>7.2</v>
      </c>
      <c r="L80" s="52" t="s">
        <v>101</v>
      </c>
      <c r="N80" s="65" t="s">
        <v>138</v>
      </c>
      <c r="O80" s="62">
        <f>(3.1416/6)*J80^2*G80</f>
        <v>228.00476159999999</v>
      </c>
      <c r="P80" s="64">
        <f>O80*0.6</f>
        <v>136.80285695999999</v>
      </c>
      <c r="Q80" s="62">
        <f t="shared" si="18"/>
        <v>21.890068124152858</v>
      </c>
    </row>
    <row r="81" spans="1:19">
      <c r="A81" s="52" t="s">
        <v>186</v>
      </c>
      <c r="B81" s="70" t="s">
        <v>228</v>
      </c>
      <c r="C81" s="72" t="s">
        <v>406</v>
      </c>
      <c r="D81" s="59" t="s">
        <v>142</v>
      </c>
      <c r="E81" s="59"/>
      <c r="F81" s="52" t="s">
        <v>8</v>
      </c>
      <c r="G81" s="55">
        <v>6.9</v>
      </c>
      <c r="I81" s="55"/>
      <c r="J81" s="55">
        <v>5.8</v>
      </c>
      <c r="L81" s="52" t="s">
        <v>101</v>
      </c>
      <c r="N81" s="65" t="s">
        <v>138</v>
      </c>
      <c r="O81" s="62">
        <f>(3.1416/6)*J81^2*G81</f>
        <v>121.5359376</v>
      </c>
      <c r="P81" s="64">
        <f t="shared" ref="P81:P82" si="19">O81*0.3</f>
        <v>36.460781279999999</v>
      </c>
      <c r="Q81" s="62">
        <f t="shared" si="18"/>
        <v>6.3242399228621871</v>
      </c>
      <c r="S81" s="63"/>
    </row>
    <row r="82" spans="1:19">
      <c r="A82" s="52" t="s">
        <v>186</v>
      </c>
      <c r="B82" s="70" t="s">
        <v>228</v>
      </c>
      <c r="C82" s="72" t="s">
        <v>406</v>
      </c>
      <c r="D82" s="59" t="s">
        <v>142</v>
      </c>
      <c r="E82" s="59"/>
      <c r="F82" s="52" t="s">
        <v>8</v>
      </c>
      <c r="I82" s="55"/>
      <c r="J82" s="55">
        <v>5.9</v>
      </c>
      <c r="L82" s="52" t="s">
        <v>114</v>
      </c>
      <c r="N82" s="61" t="s">
        <v>137</v>
      </c>
      <c r="O82" s="62">
        <f>3.1416/6*J82^3</f>
        <v>107.53644440000001</v>
      </c>
      <c r="P82" s="64">
        <f t="shared" si="19"/>
        <v>32.260933319999999</v>
      </c>
      <c r="Q82" s="62">
        <f t="shared" si="18"/>
        <v>5.6376925246153453</v>
      </c>
      <c r="S82" s="63"/>
    </row>
    <row r="83" spans="1:19">
      <c r="A83" s="52" t="s">
        <v>186</v>
      </c>
      <c r="B83" s="70" t="s">
        <v>228</v>
      </c>
      <c r="C83" s="72" t="s">
        <v>406</v>
      </c>
      <c r="D83" s="59" t="s">
        <v>142</v>
      </c>
      <c r="E83" s="59"/>
      <c r="F83" s="60" t="s">
        <v>679</v>
      </c>
      <c r="I83" s="55"/>
      <c r="J83" s="55">
        <v>8.25</v>
      </c>
      <c r="L83" s="52" t="s">
        <v>114</v>
      </c>
      <c r="N83" s="61" t="s">
        <v>137</v>
      </c>
      <c r="O83" s="62">
        <f>3.1416/6*J83^3</f>
        <v>294.00958125</v>
      </c>
      <c r="P83" s="64">
        <f t="shared" ref="P83:P86" si="20">O83*0.6</f>
        <v>176.40574874999999</v>
      </c>
      <c r="Q83" s="62">
        <f t="shared" si="18"/>
        <v>27.792602005104776</v>
      </c>
    </row>
    <row r="84" spans="1:19">
      <c r="A84" s="52" t="s">
        <v>186</v>
      </c>
      <c r="B84" s="70" t="s">
        <v>228</v>
      </c>
      <c r="C84" s="72" t="s">
        <v>406</v>
      </c>
      <c r="D84" s="59" t="s">
        <v>142</v>
      </c>
      <c r="E84" s="59"/>
      <c r="F84" s="60" t="s">
        <v>679</v>
      </c>
      <c r="I84" s="55"/>
      <c r="J84" s="55">
        <v>7.8</v>
      </c>
      <c r="L84" s="52" t="s">
        <v>114</v>
      </c>
      <c r="N84" s="61" t="s">
        <v>137</v>
      </c>
      <c r="O84" s="62">
        <f>3.1416/6*J84^3</f>
        <v>248.47542719999996</v>
      </c>
      <c r="P84" s="64">
        <f t="shared" si="20"/>
        <v>149.08525631999996</v>
      </c>
      <c r="Q84" s="62">
        <f t="shared" si="18"/>
        <v>23.730611585836204</v>
      </c>
    </row>
    <row r="85" spans="1:19">
      <c r="A85" s="52" t="s">
        <v>186</v>
      </c>
      <c r="B85" s="70" t="s">
        <v>229</v>
      </c>
      <c r="C85" s="72" t="s">
        <v>406</v>
      </c>
      <c r="D85" s="59" t="s">
        <v>142</v>
      </c>
      <c r="E85" s="59"/>
      <c r="F85" s="52" t="s">
        <v>591</v>
      </c>
      <c r="I85" s="55"/>
      <c r="J85" s="55">
        <v>15.14</v>
      </c>
      <c r="L85" s="60" t="s">
        <v>322</v>
      </c>
      <c r="N85" s="61" t="s">
        <v>538</v>
      </c>
      <c r="O85" s="62">
        <f>(3.1416/6*J85^3)*0.8</f>
        <v>1453.67476156672</v>
      </c>
      <c r="P85" s="64">
        <f t="shared" si="20"/>
        <v>872.20485694003196</v>
      </c>
      <c r="Q85" s="62">
        <f t="shared" si="18"/>
        <v>124.65064306723136</v>
      </c>
    </row>
    <row r="86" spans="1:19">
      <c r="A86" s="52" t="s">
        <v>186</v>
      </c>
      <c r="B86" s="70" t="s">
        <v>229</v>
      </c>
      <c r="C86" s="72" t="s">
        <v>406</v>
      </c>
      <c r="D86" s="59" t="s">
        <v>142</v>
      </c>
      <c r="E86" s="59"/>
      <c r="F86" s="60" t="s">
        <v>632</v>
      </c>
      <c r="G86" s="55">
        <v>14</v>
      </c>
      <c r="I86" s="55"/>
      <c r="J86" s="55">
        <v>11</v>
      </c>
      <c r="L86" s="52" t="s">
        <v>101</v>
      </c>
      <c r="N86" s="65" t="s">
        <v>138</v>
      </c>
      <c r="O86" s="62">
        <f>(3.1416/6)*J86^2*G86</f>
        <v>886.97839999999997</v>
      </c>
      <c r="P86" s="64">
        <f t="shared" si="20"/>
        <v>532.18703999999991</v>
      </c>
      <c r="Q86" s="62">
        <f t="shared" si="18"/>
        <v>78.384126583125209</v>
      </c>
    </row>
    <row r="87" spans="1:19">
      <c r="A87" s="52" t="s">
        <v>186</v>
      </c>
      <c r="B87" s="70" t="s">
        <v>229</v>
      </c>
      <c r="C87" s="72" t="s">
        <v>406</v>
      </c>
      <c r="D87" s="59" t="s">
        <v>142</v>
      </c>
      <c r="E87" s="59"/>
      <c r="F87" s="52" t="s">
        <v>8</v>
      </c>
      <c r="I87" s="55"/>
      <c r="J87" s="55">
        <v>5.6</v>
      </c>
      <c r="L87" s="52" t="s">
        <v>114</v>
      </c>
      <c r="N87" s="61" t="s">
        <v>137</v>
      </c>
      <c r="O87" s="62">
        <f>3.1416/6*J87^3</f>
        <v>91.952537599999971</v>
      </c>
      <c r="P87" s="64">
        <f>O87*0.3</f>
        <v>27.585761279999989</v>
      </c>
      <c r="Q87" s="62">
        <f t="shared" si="18"/>
        <v>4.8669506363167994</v>
      </c>
      <c r="S87" s="63"/>
    </row>
    <row r="88" spans="1:19">
      <c r="A88" s="52" t="s">
        <v>186</v>
      </c>
      <c r="B88" s="70" t="s">
        <v>229</v>
      </c>
      <c r="C88" s="72" t="s">
        <v>406</v>
      </c>
      <c r="D88" s="59" t="s">
        <v>142</v>
      </c>
      <c r="E88" s="59"/>
      <c r="F88" s="60" t="s">
        <v>679</v>
      </c>
      <c r="G88" s="55">
        <v>10.5</v>
      </c>
      <c r="I88" s="55"/>
      <c r="J88" s="55">
        <v>8.6</v>
      </c>
      <c r="L88" s="52" t="s">
        <v>101</v>
      </c>
      <c r="N88" s="65" t="s">
        <v>138</v>
      </c>
      <c r="O88" s="62">
        <f>(3.1416/6)*J88^2*G88</f>
        <v>406.61728799999992</v>
      </c>
      <c r="P88" s="64">
        <f>O88*0.6</f>
        <v>243.97037279999995</v>
      </c>
      <c r="Q88" s="62">
        <f t="shared" si="18"/>
        <v>37.684545215771713</v>
      </c>
    </row>
    <row r="89" spans="1:19">
      <c r="A89" s="52" t="s">
        <v>441</v>
      </c>
      <c r="B89" s="70" t="s">
        <v>443</v>
      </c>
      <c r="C89" s="72" t="s">
        <v>404</v>
      </c>
      <c r="D89" s="59" t="s">
        <v>142</v>
      </c>
      <c r="E89" s="59"/>
      <c r="F89" s="52" t="s">
        <v>8</v>
      </c>
      <c r="I89" s="55"/>
      <c r="J89" s="55">
        <v>8</v>
      </c>
      <c r="K89" s="52">
        <v>5.9</v>
      </c>
      <c r="L89" s="52" t="s">
        <v>114</v>
      </c>
      <c r="N89" s="61" t="s">
        <v>137</v>
      </c>
      <c r="O89" s="62">
        <f>3.1416/6*J89^3</f>
        <v>268.08319999999998</v>
      </c>
      <c r="P89" s="62">
        <f>3.1416/6*K89^3</f>
        <v>107.53644440000001</v>
      </c>
      <c r="Q89" s="62">
        <f t="shared" si="18"/>
        <v>17.461619800991013</v>
      </c>
      <c r="S89" s="63"/>
    </row>
    <row r="90" spans="1:19">
      <c r="A90" s="52" t="s">
        <v>441</v>
      </c>
      <c r="B90" s="70" t="s">
        <v>443</v>
      </c>
      <c r="C90" s="72" t="s">
        <v>404</v>
      </c>
      <c r="D90" s="59" t="s">
        <v>442</v>
      </c>
      <c r="E90" s="59"/>
      <c r="F90" s="73" t="s">
        <v>625</v>
      </c>
      <c r="G90" s="55">
        <v>3.1</v>
      </c>
      <c r="I90" s="55"/>
      <c r="J90" s="55">
        <v>2.2999999999999998</v>
      </c>
      <c r="L90" s="52" t="s">
        <v>101</v>
      </c>
      <c r="N90" s="65" t="s">
        <v>138</v>
      </c>
      <c r="O90" s="62">
        <f>(3.1416/6)*J90^2*G90</f>
        <v>8.5865163999999989</v>
      </c>
      <c r="Q90" s="55">
        <f>0.216*O90^0.939</f>
        <v>1.6267016892789909</v>
      </c>
    </row>
    <row r="91" spans="1:19">
      <c r="A91" s="52" t="s">
        <v>441</v>
      </c>
      <c r="B91" s="70" t="s">
        <v>444</v>
      </c>
      <c r="C91" s="72" t="s">
        <v>404</v>
      </c>
      <c r="D91" s="59" t="s">
        <v>142</v>
      </c>
      <c r="E91" s="59"/>
      <c r="F91" s="52" t="s">
        <v>8</v>
      </c>
      <c r="I91" s="55"/>
      <c r="J91" s="55">
        <v>5.7</v>
      </c>
      <c r="L91" s="52" t="s">
        <v>114</v>
      </c>
      <c r="N91" s="61" t="s">
        <v>137</v>
      </c>
      <c r="O91" s="62">
        <f>3.1416/6*J91^3</f>
        <v>96.9670548</v>
      </c>
      <c r="P91" s="64">
        <f>O91*0.3</f>
        <v>29.090116439999999</v>
      </c>
      <c r="Q91" s="62">
        <f>0.216*P91^0.939</f>
        <v>5.1157667834742666</v>
      </c>
      <c r="S91" s="63"/>
    </row>
    <row r="92" spans="1:19" s="69" customFormat="1">
      <c r="A92" s="69" t="s">
        <v>441</v>
      </c>
      <c r="B92" s="70" t="s">
        <v>444</v>
      </c>
      <c r="C92" s="72" t="s">
        <v>404</v>
      </c>
      <c r="D92" s="59" t="s">
        <v>442</v>
      </c>
      <c r="E92" s="59"/>
      <c r="F92" s="69" t="s">
        <v>109</v>
      </c>
      <c r="G92" s="56"/>
      <c r="H92" s="56"/>
      <c r="I92" s="56">
        <v>2.4</v>
      </c>
      <c r="J92" s="56">
        <v>1.46</v>
      </c>
      <c r="L92" s="69" t="s">
        <v>122</v>
      </c>
      <c r="M92" s="74" t="s">
        <v>534</v>
      </c>
      <c r="N92" s="61" t="s">
        <v>536</v>
      </c>
      <c r="O92" s="66">
        <f>3.1416/12*(J92^2)*I92</f>
        <v>1.3393269119999995</v>
      </c>
      <c r="Q92" s="55">
        <f>0.216*O92^0.939</f>
        <v>0.28418441976704162</v>
      </c>
    </row>
    <row r="93" spans="1:19">
      <c r="A93" s="52" t="s">
        <v>441</v>
      </c>
      <c r="B93" s="70" t="s">
        <v>445</v>
      </c>
      <c r="C93" s="72" t="s">
        <v>404</v>
      </c>
      <c r="D93" s="59" t="s">
        <v>142</v>
      </c>
      <c r="E93" s="59"/>
      <c r="F93" s="52" t="s">
        <v>8</v>
      </c>
      <c r="I93" s="55"/>
      <c r="J93" s="55">
        <v>7.6</v>
      </c>
      <c r="K93" s="55">
        <v>4.3600000000000003</v>
      </c>
      <c r="L93" s="52" t="s">
        <v>114</v>
      </c>
      <c r="N93" s="61" t="s">
        <v>137</v>
      </c>
      <c r="O93" s="62">
        <f>3.1416/6*J93^3</f>
        <v>229.84783359999994</v>
      </c>
      <c r="P93" s="62">
        <f>3.1416/6*K93^3</f>
        <v>43.396939801600006</v>
      </c>
      <c r="Q93" s="62">
        <f>0.216*P93^0.939</f>
        <v>7.4477973524216834</v>
      </c>
      <c r="S93" s="63"/>
    </row>
    <row r="94" spans="1:19" s="69" customFormat="1">
      <c r="A94" s="69" t="s">
        <v>441</v>
      </c>
      <c r="B94" s="70" t="s">
        <v>446</v>
      </c>
      <c r="C94" s="72" t="s">
        <v>404</v>
      </c>
      <c r="D94" s="59" t="s">
        <v>141</v>
      </c>
      <c r="E94" s="54" t="s">
        <v>561</v>
      </c>
      <c r="F94" s="69" t="s">
        <v>63</v>
      </c>
      <c r="G94" s="56">
        <v>8.1199999999999992</v>
      </c>
      <c r="H94" s="56"/>
      <c r="I94" s="56"/>
      <c r="J94" s="56">
        <v>8.68</v>
      </c>
      <c r="L94" s="69" t="s">
        <v>304</v>
      </c>
      <c r="M94" s="69" t="s">
        <v>448</v>
      </c>
      <c r="N94" s="65" t="s">
        <v>541</v>
      </c>
      <c r="O94" s="66">
        <f>((3.1416/6)*J94^2*G94)*0.9</f>
        <v>288.29534291711997</v>
      </c>
      <c r="Q94" s="62">
        <f t="shared" ref="Q94:Q100" si="21">0.288*O94^0.811</f>
        <v>28.465630206190561</v>
      </c>
    </row>
    <row r="95" spans="1:19" s="69" customFormat="1">
      <c r="A95" s="69" t="s">
        <v>441</v>
      </c>
      <c r="B95" s="70" t="s">
        <v>447</v>
      </c>
      <c r="C95" s="72" t="s">
        <v>404</v>
      </c>
      <c r="D95" s="59" t="s">
        <v>141</v>
      </c>
      <c r="E95" s="54" t="s">
        <v>561</v>
      </c>
      <c r="F95" s="69" t="s">
        <v>63</v>
      </c>
      <c r="G95" s="56">
        <v>8.64</v>
      </c>
      <c r="H95" s="56"/>
      <c r="I95" s="56"/>
      <c r="J95" s="56">
        <v>6.48</v>
      </c>
      <c r="L95" s="69" t="s">
        <v>304</v>
      </c>
      <c r="M95" s="69" t="s">
        <v>449</v>
      </c>
      <c r="N95" s="65" t="s">
        <v>541</v>
      </c>
      <c r="O95" s="66">
        <f>((3.1416/6)*J95^2*G95)*0.9</f>
        <v>170.96448466944003</v>
      </c>
      <c r="Q95" s="62">
        <f t="shared" si="21"/>
        <v>18.632845114445484</v>
      </c>
    </row>
    <row r="96" spans="1:19" s="69" customFormat="1">
      <c r="A96" s="69" t="s">
        <v>441</v>
      </c>
      <c r="B96" s="70" t="s">
        <v>450</v>
      </c>
      <c r="C96" s="72" t="s">
        <v>406</v>
      </c>
      <c r="D96" s="59" t="s">
        <v>142</v>
      </c>
      <c r="E96" s="59"/>
      <c r="F96" s="60" t="s">
        <v>679</v>
      </c>
      <c r="G96" s="56">
        <v>8.9700000000000006</v>
      </c>
      <c r="H96" s="56"/>
      <c r="I96" s="56"/>
      <c r="J96" s="56">
        <v>6.8</v>
      </c>
      <c r="L96" s="69" t="s">
        <v>101</v>
      </c>
      <c r="N96" s="65" t="s">
        <v>138</v>
      </c>
      <c r="O96" s="62">
        <f>(3.1416/6)*J96^2*G96</f>
        <v>217.17503807999998</v>
      </c>
      <c r="P96" s="64">
        <f>O96*0.6</f>
        <v>130.30502284799999</v>
      </c>
      <c r="Q96" s="62">
        <f>0.216*P96^0.939</f>
        <v>20.912322959214627</v>
      </c>
    </row>
    <row r="97" spans="1:19" s="69" customFormat="1">
      <c r="A97" s="69" t="s">
        <v>441</v>
      </c>
      <c r="B97" s="70" t="s">
        <v>451</v>
      </c>
      <c r="C97" s="72" t="s">
        <v>404</v>
      </c>
      <c r="D97" s="59" t="s">
        <v>141</v>
      </c>
      <c r="E97" s="60" t="s">
        <v>595</v>
      </c>
      <c r="F97" s="75" t="s">
        <v>615</v>
      </c>
      <c r="G97" s="56">
        <v>19.5</v>
      </c>
      <c r="H97" s="56">
        <v>3.54</v>
      </c>
      <c r="I97" s="76">
        <v>2.09</v>
      </c>
      <c r="J97" s="56"/>
      <c r="L97" s="69" t="s">
        <v>577</v>
      </c>
      <c r="M97" s="75" t="s">
        <v>550</v>
      </c>
      <c r="N97" s="61" t="s">
        <v>140</v>
      </c>
      <c r="O97" s="66">
        <f>G97*H97*I97</f>
        <v>144.27269999999999</v>
      </c>
      <c r="Q97" s="62">
        <f t="shared" si="21"/>
        <v>16.236441089021195</v>
      </c>
    </row>
    <row r="98" spans="1:19" s="69" customFormat="1">
      <c r="A98" s="69" t="s">
        <v>441</v>
      </c>
      <c r="B98" s="70" t="s">
        <v>451</v>
      </c>
      <c r="C98" s="72" t="s">
        <v>404</v>
      </c>
      <c r="D98" s="59" t="s">
        <v>141</v>
      </c>
      <c r="E98" s="60" t="s">
        <v>595</v>
      </c>
      <c r="F98" s="75" t="s">
        <v>615</v>
      </c>
      <c r="G98" s="56">
        <v>20</v>
      </c>
      <c r="H98" s="56">
        <v>2.73</v>
      </c>
      <c r="I98" s="76">
        <v>2.09</v>
      </c>
      <c r="J98" s="56"/>
      <c r="L98" s="69" t="s">
        <v>577</v>
      </c>
      <c r="M98" s="75" t="s">
        <v>550</v>
      </c>
      <c r="N98" s="61" t="s">
        <v>140</v>
      </c>
      <c r="O98" s="66">
        <f>G98*H98*I98</f>
        <v>114.11399999999999</v>
      </c>
      <c r="Q98" s="62">
        <f t="shared" si="21"/>
        <v>13.424383768744004</v>
      </c>
    </row>
    <row r="99" spans="1:19" s="69" customFormat="1">
      <c r="A99" s="69" t="s">
        <v>441</v>
      </c>
      <c r="B99" s="70" t="s">
        <v>451</v>
      </c>
      <c r="C99" s="72" t="s">
        <v>404</v>
      </c>
      <c r="D99" s="59" t="s">
        <v>141</v>
      </c>
      <c r="E99" s="60" t="s">
        <v>595</v>
      </c>
      <c r="F99" s="75" t="s">
        <v>615</v>
      </c>
      <c r="G99" s="56">
        <v>19.5</v>
      </c>
      <c r="H99" s="56">
        <v>3.2</v>
      </c>
      <c r="I99" s="76">
        <v>2.09</v>
      </c>
      <c r="J99" s="56"/>
      <c r="L99" s="69" t="s">
        <v>577</v>
      </c>
      <c r="M99" s="75" t="s">
        <v>550</v>
      </c>
      <c r="N99" s="61" t="s">
        <v>140</v>
      </c>
      <c r="O99" s="66">
        <f>G99*H99*I99</f>
        <v>130.416</v>
      </c>
      <c r="Q99" s="62">
        <f t="shared" si="21"/>
        <v>14.959801399000998</v>
      </c>
    </row>
    <row r="100" spans="1:19" s="69" customFormat="1">
      <c r="A100" s="69" t="s">
        <v>441</v>
      </c>
      <c r="B100" s="70" t="s">
        <v>451</v>
      </c>
      <c r="C100" s="72" t="s">
        <v>404</v>
      </c>
      <c r="D100" s="59" t="s">
        <v>141</v>
      </c>
      <c r="E100" s="60" t="s">
        <v>595</v>
      </c>
      <c r="F100" s="75" t="s">
        <v>615</v>
      </c>
      <c r="G100" s="56">
        <v>19.47</v>
      </c>
      <c r="H100" s="56">
        <v>3</v>
      </c>
      <c r="I100" s="76">
        <v>2.09</v>
      </c>
      <c r="J100" s="56"/>
      <c r="L100" s="69" t="s">
        <v>577</v>
      </c>
      <c r="M100" s="75" t="s">
        <v>550</v>
      </c>
      <c r="N100" s="61" t="s">
        <v>140</v>
      </c>
      <c r="O100" s="66">
        <f>G100*H100*I100</f>
        <v>122.07689999999998</v>
      </c>
      <c r="Q100" s="62">
        <f t="shared" si="21"/>
        <v>14.179217033032918</v>
      </c>
    </row>
    <row r="101" spans="1:19" s="69" customFormat="1">
      <c r="A101" s="69" t="s">
        <v>441</v>
      </c>
      <c r="B101" s="70" t="s">
        <v>451</v>
      </c>
      <c r="C101" s="72" t="s">
        <v>404</v>
      </c>
      <c r="D101" s="59" t="s">
        <v>442</v>
      </c>
      <c r="E101" s="59"/>
      <c r="F101" s="69" t="s">
        <v>377</v>
      </c>
      <c r="G101" s="56">
        <v>7.5</v>
      </c>
      <c r="H101" s="56"/>
      <c r="I101" s="56"/>
      <c r="J101" s="56">
        <v>4.5999999999999996</v>
      </c>
      <c r="L101" s="69" t="s">
        <v>101</v>
      </c>
      <c r="N101" s="65" t="s">
        <v>138</v>
      </c>
      <c r="O101" s="66">
        <f>(3.1416/6)*J101^2*G101</f>
        <v>83.095319999999987</v>
      </c>
      <c r="Q101" s="55">
        <f>0.216*O101^0.939</f>
        <v>13.706802191612065</v>
      </c>
    </row>
    <row r="102" spans="1:19">
      <c r="A102" s="52" t="s">
        <v>441</v>
      </c>
      <c r="B102" s="70" t="s">
        <v>452</v>
      </c>
      <c r="C102" s="72" t="s">
        <v>406</v>
      </c>
      <c r="D102" s="59" t="s">
        <v>142</v>
      </c>
      <c r="E102" s="59"/>
      <c r="F102" s="75" t="s">
        <v>593</v>
      </c>
      <c r="G102" s="55">
        <v>27.4</v>
      </c>
      <c r="I102" s="55"/>
      <c r="J102" s="55">
        <v>16.8</v>
      </c>
      <c r="L102" s="69" t="s">
        <v>304</v>
      </c>
      <c r="N102" s="65" t="s">
        <v>541</v>
      </c>
      <c r="O102" s="66">
        <f>((3.1416/6)*J102^2*G102)*0.9</f>
        <v>3644.2761062399995</v>
      </c>
      <c r="P102" s="64">
        <f>O102*0.6</f>
        <v>2186.5656637439997</v>
      </c>
      <c r="Q102" s="62">
        <f t="shared" ref="Q102:Q111" si="22">0.216*P102^0.939</f>
        <v>295.45460351328381</v>
      </c>
    </row>
    <row r="103" spans="1:19">
      <c r="A103" s="52" t="s">
        <v>441</v>
      </c>
      <c r="B103" s="70" t="s">
        <v>452</v>
      </c>
      <c r="C103" s="72" t="s">
        <v>406</v>
      </c>
      <c r="D103" s="59" t="s">
        <v>142</v>
      </c>
      <c r="E103" s="59"/>
      <c r="F103" s="69" t="s">
        <v>8</v>
      </c>
      <c r="I103" s="55"/>
      <c r="J103" s="55">
        <v>6.4</v>
      </c>
      <c r="L103" s="69" t="s">
        <v>114</v>
      </c>
      <c r="N103" s="61" t="s">
        <v>137</v>
      </c>
      <c r="O103" s="62">
        <f>3.1416/6*J103^3</f>
        <v>137.25859840000001</v>
      </c>
      <c r="P103" s="64">
        <f t="shared" ref="P103:P106" si="23">O103*0.3</f>
        <v>41.177579520000002</v>
      </c>
      <c r="Q103" s="62">
        <f t="shared" si="22"/>
        <v>7.0895758942112943</v>
      </c>
      <c r="S103" s="63"/>
    </row>
    <row r="104" spans="1:19">
      <c r="A104" s="52" t="s">
        <v>441</v>
      </c>
      <c r="B104" s="70" t="s">
        <v>453</v>
      </c>
      <c r="C104" s="72" t="s">
        <v>406</v>
      </c>
      <c r="D104" s="59" t="s">
        <v>142</v>
      </c>
      <c r="E104" s="59"/>
      <c r="F104" s="69" t="s">
        <v>8</v>
      </c>
      <c r="I104" s="55"/>
      <c r="J104" s="55">
        <v>7.2</v>
      </c>
      <c r="L104" s="69" t="s">
        <v>114</v>
      </c>
      <c r="N104" s="61" t="s">
        <v>137</v>
      </c>
      <c r="O104" s="62">
        <f>3.1416/6*J104^3</f>
        <v>195.4326528</v>
      </c>
      <c r="P104" s="64">
        <f t="shared" si="23"/>
        <v>58.62979584</v>
      </c>
      <c r="Q104" s="62">
        <f t="shared" si="22"/>
        <v>9.8790893132515674</v>
      </c>
      <c r="S104" s="63"/>
    </row>
    <row r="105" spans="1:19">
      <c r="A105" s="52" t="s">
        <v>441</v>
      </c>
      <c r="B105" s="70" t="s">
        <v>454</v>
      </c>
      <c r="C105" s="72" t="s">
        <v>406</v>
      </c>
      <c r="D105" s="59" t="s">
        <v>142</v>
      </c>
      <c r="E105" s="59"/>
      <c r="F105" s="69" t="s">
        <v>8</v>
      </c>
      <c r="I105" s="55"/>
      <c r="J105" s="55">
        <v>7.33</v>
      </c>
      <c r="L105" s="69" t="s">
        <v>114</v>
      </c>
      <c r="N105" s="61" t="s">
        <v>137</v>
      </c>
      <c r="O105" s="62">
        <f>3.1416/6*J105^3</f>
        <v>206.21087345320001</v>
      </c>
      <c r="P105" s="64">
        <f t="shared" si="23"/>
        <v>61.863262035959998</v>
      </c>
      <c r="Q105" s="62">
        <f t="shared" si="22"/>
        <v>10.389847326413982</v>
      </c>
      <c r="S105" s="63"/>
    </row>
    <row r="106" spans="1:19">
      <c r="A106" s="52" t="s">
        <v>441</v>
      </c>
      <c r="B106" s="70" t="s">
        <v>454</v>
      </c>
      <c r="C106" s="72" t="s">
        <v>406</v>
      </c>
      <c r="D106" s="59" t="s">
        <v>142</v>
      </c>
      <c r="E106" s="59"/>
      <c r="F106" s="69" t="s">
        <v>8</v>
      </c>
      <c r="I106" s="55"/>
      <c r="J106" s="55">
        <v>6.5</v>
      </c>
      <c r="L106" s="69" t="s">
        <v>114</v>
      </c>
      <c r="N106" s="61" t="s">
        <v>137</v>
      </c>
      <c r="O106" s="62">
        <f>3.1416/6*J106^3</f>
        <v>143.79364999999999</v>
      </c>
      <c r="P106" s="64">
        <f t="shared" si="23"/>
        <v>43.138094999999993</v>
      </c>
      <c r="Q106" s="62">
        <f t="shared" si="22"/>
        <v>7.4060765212289574</v>
      </c>
      <c r="S106" s="63"/>
    </row>
    <row r="107" spans="1:19">
      <c r="A107" s="52" t="s">
        <v>441</v>
      </c>
      <c r="B107" s="70" t="s">
        <v>455</v>
      </c>
      <c r="C107" s="72" t="s">
        <v>406</v>
      </c>
      <c r="D107" s="59" t="s">
        <v>142</v>
      </c>
      <c r="E107" s="59"/>
      <c r="F107" s="75" t="s">
        <v>593</v>
      </c>
      <c r="G107" s="55">
        <v>26</v>
      </c>
      <c r="I107" s="55"/>
      <c r="J107" s="55">
        <v>15</v>
      </c>
      <c r="L107" s="69" t="s">
        <v>101</v>
      </c>
      <c r="N107" s="65" t="s">
        <v>138</v>
      </c>
      <c r="O107" s="62">
        <f>(3.1416/6)*J107^2*G107</f>
        <v>3063.0599999999995</v>
      </c>
      <c r="P107" s="64">
        <f>O107*0.6</f>
        <v>1837.8359999999996</v>
      </c>
      <c r="Q107" s="62">
        <f t="shared" si="22"/>
        <v>250.97923631195454</v>
      </c>
    </row>
    <row r="108" spans="1:19">
      <c r="A108" s="52" t="s">
        <v>441</v>
      </c>
      <c r="B108" s="70" t="s">
        <v>456</v>
      </c>
      <c r="C108" s="72" t="s">
        <v>406</v>
      </c>
      <c r="D108" s="59" t="s">
        <v>142</v>
      </c>
      <c r="E108" s="59"/>
      <c r="F108" s="69" t="s">
        <v>8</v>
      </c>
      <c r="I108" s="55"/>
      <c r="J108" s="55">
        <v>6.78</v>
      </c>
      <c r="L108" s="69" t="s">
        <v>114</v>
      </c>
      <c r="N108" s="61" t="s">
        <v>137</v>
      </c>
      <c r="O108" s="62">
        <f>3.1416/6*J108^3</f>
        <v>163.1881877472</v>
      </c>
      <c r="P108" s="64">
        <f>O108*0.3</f>
        <v>48.956456324160001</v>
      </c>
      <c r="Q108" s="62">
        <f t="shared" si="22"/>
        <v>8.3403699894909629</v>
      </c>
      <c r="S108" s="63"/>
    </row>
    <row r="109" spans="1:19">
      <c r="A109" s="52" t="s">
        <v>441</v>
      </c>
      <c r="B109" s="70" t="s">
        <v>457</v>
      </c>
      <c r="C109" s="72" t="s">
        <v>406</v>
      </c>
      <c r="D109" s="59" t="s">
        <v>142</v>
      </c>
      <c r="E109" s="59"/>
      <c r="F109" s="75" t="s">
        <v>588</v>
      </c>
      <c r="I109" s="55"/>
      <c r="J109" s="55">
        <v>4.8</v>
      </c>
      <c r="L109" s="69" t="s">
        <v>114</v>
      </c>
      <c r="N109" s="61" t="s">
        <v>137</v>
      </c>
      <c r="O109" s="62">
        <f>3.1416/6*J109^3</f>
        <v>57.905971199999996</v>
      </c>
      <c r="P109" s="64">
        <f>O109*0.6</f>
        <v>34.743582719999999</v>
      </c>
      <c r="Q109" s="62">
        <f t="shared" si="22"/>
        <v>6.0441467581638806</v>
      </c>
    </row>
    <row r="110" spans="1:19">
      <c r="A110" s="52" t="s">
        <v>441</v>
      </c>
      <c r="B110" s="70" t="s">
        <v>457</v>
      </c>
      <c r="C110" s="72" t="s">
        <v>406</v>
      </c>
      <c r="D110" s="59" t="s">
        <v>142</v>
      </c>
      <c r="E110" s="59"/>
      <c r="F110" s="69" t="s">
        <v>8</v>
      </c>
      <c r="I110" s="55"/>
      <c r="J110" s="55">
        <v>6.05</v>
      </c>
      <c r="L110" s="69" t="s">
        <v>114</v>
      </c>
      <c r="N110" s="61" t="s">
        <v>137</v>
      </c>
      <c r="O110" s="62">
        <f>3.1416/6*J110^3</f>
        <v>115.94866744999999</v>
      </c>
      <c r="P110" s="64">
        <f>O110*0.3</f>
        <v>34.784600234999992</v>
      </c>
      <c r="Q110" s="62">
        <f t="shared" si="22"/>
        <v>6.0508468338199846</v>
      </c>
      <c r="S110" s="63"/>
    </row>
    <row r="111" spans="1:19">
      <c r="A111" s="52" t="s">
        <v>441</v>
      </c>
      <c r="B111" s="70" t="s">
        <v>458</v>
      </c>
      <c r="C111" s="72" t="s">
        <v>406</v>
      </c>
      <c r="D111" s="59" t="s">
        <v>142</v>
      </c>
      <c r="E111" s="59"/>
      <c r="F111" s="60" t="s">
        <v>679</v>
      </c>
      <c r="I111" s="55"/>
      <c r="J111" s="55">
        <v>12.3</v>
      </c>
      <c r="L111" s="69" t="s">
        <v>114</v>
      </c>
      <c r="N111" s="61" t="s">
        <v>137</v>
      </c>
      <c r="O111" s="62">
        <f>3.1416/6*J111^3</f>
        <v>974.34996120000017</v>
      </c>
      <c r="P111" s="64">
        <f>O111*0.6</f>
        <v>584.60997672000008</v>
      </c>
      <c r="Q111" s="62">
        <f t="shared" si="22"/>
        <v>85.613279640369072</v>
      </c>
    </row>
    <row r="112" spans="1:19">
      <c r="A112" s="52" t="s">
        <v>441</v>
      </c>
      <c r="B112" s="70" t="s">
        <v>458</v>
      </c>
      <c r="C112" s="72" t="s">
        <v>406</v>
      </c>
      <c r="D112" s="59" t="s">
        <v>442</v>
      </c>
      <c r="E112" s="59"/>
      <c r="F112" s="69" t="s">
        <v>109</v>
      </c>
      <c r="G112" s="55">
        <v>14.7</v>
      </c>
      <c r="I112" s="55"/>
      <c r="J112" s="55">
        <v>13.3</v>
      </c>
      <c r="L112" s="69" t="s">
        <v>101</v>
      </c>
      <c r="N112" s="65" t="s">
        <v>138</v>
      </c>
      <c r="O112" s="62">
        <f>(3.1416/6)*J112^2*G112</f>
        <v>1361.5081787999998</v>
      </c>
      <c r="Q112" s="55">
        <f>0.216*O112^0.939</f>
        <v>189.36458925449881</v>
      </c>
    </row>
    <row r="113" spans="1:19">
      <c r="A113" s="52" t="s">
        <v>441</v>
      </c>
      <c r="B113" s="70" t="s">
        <v>459</v>
      </c>
      <c r="C113" s="72" t="s">
        <v>406</v>
      </c>
      <c r="D113" s="59" t="s">
        <v>142</v>
      </c>
      <c r="E113" s="59"/>
      <c r="F113" s="69" t="s">
        <v>8</v>
      </c>
      <c r="I113" s="55"/>
      <c r="J113" s="55">
        <v>5.96</v>
      </c>
      <c r="L113" s="69" t="s">
        <v>114</v>
      </c>
      <c r="N113" s="61" t="s">
        <v>137</v>
      </c>
      <c r="O113" s="62">
        <f>3.1416/6*J113^3</f>
        <v>110.85069416959999</v>
      </c>
      <c r="P113" s="64">
        <f t="shared" ref="P113:P114" si="24">O113*0.3</f>
        <v>33.255208250879996</v>
      </c>
      <c r="Q113" s="62">
        <f t="shared" ref="Q113:Q114" si="25">0.216*P113^0.939</f>
        <v>5.8006943600100511</v>
      </c>
      <c r="S113" s="63"/>
    </row>
    <row r="114" spans="1:19">
      <c r="A114" s="52" t="s">
        <v>441</v>
      </c>
      <c r="B114" s="70" t="s">
        <v>459</v>
      </c>
      <c r="C114" s="72" t="s">
        <v>406</v>
      </c>
      <c r="D114" s="59" t="s">
        <v>142</v>
      </c>
      <c r="E114" s="59"/>
      <c r="F114" s="69" t="s">
        <v>8</v>
      </c>
      <c r="I114" s="55"/>
      <c r="J114" s="55">
        <v>6.3</v>
      </c>
      <c r="L114" s="69" t="s">
        <v>114</v>
      </c>
      <c r="N114" s="61" t="s">
        <v>137</v>
      </c>
      <c r="O114" s="62">
        <f>3.1416/6*J114^3</f>
        <v>130.92460919999996</v>
      </c>
      <c r="P114" s="64">
        <f t="shared" si="24"/>
        <v>39.277382759999988</v>
      </c>
      <c r="Q114" s="62">
        <f t="shared" si="25"/>
        <v>6.7819345947927365</v>
      </c>
      <c r="S114" s="63"/>
    </row>
    <row r="115" spans="1:19">
      <c r="A115" s="52" t="s">
        <v>441</v>
      </c>
      <c r="B115" s="70" t="s">
        <v>460</v>
      </c>
      <c r="C115" s="72" t="s">
        <v>404</v>
      </c>
      <c r="D115" s="59" t="s">
        <v>141</v>
      </c>
      <c r="E115" s="54" t="s">
        <v>561</v>
      </c>
      <c r="F115" s="69" t="s">
        <v>63</v>
      </c>
      <c r="I115" s="55">
        <v>9.19</v>
      </c>
      <c r="J115" s="55">
        <v>8.1199999999999992</v>
      </c>
      <c r="L115" s="69" t="s">
        <v>232</v>
      </c>
      <c r="N115" s="61" t="s">
        <v>139</v>
      </c>
      <c r="O115" s="66">
        <f>3.1416/4*(J115^2)*I115</f>
        <v>475.90302661439983</v>
      </c>
      <c r="Q115" s="62">
        <f t="shared" ref="Q115:Q116" si="26">0.288*O115^0.811</f>
        <v>42.742504327531137</v>
      </c>
    </row>
    <row r="116" spans="1:19">
      <c r="A116" s="52" t="s">
        <v>441</v>
      </c>
      <c r="B116" s="70" t="s">
        <v>460</v>
      </c>
      <c r="C116" s="72" t="s">
        <v>404</v>
      </c>
      <c r="D116" s="59" t="s">
        <v>141</v>
      </c>
      <c r="E116" s="54" t="s">
        <v>561</v>
      </c>
      <c r="F116" s="69" t="s">
        <v>63</v>
      </c>
      <c r="I116" s="55">
        <v>8.01</v>
      </c>
      <c r="J116" s="55">
        <v>7.17</v>
      </c>
      <c r="L116" s="69" t="s">
        <v>232</v>
      </c>
      <c r="N116" s="61" t="s">
        <v>139</v>
      </c>
      <c r="O116" s="66">
        <f>3.1416/4*(J116^2)*I116</f>
        <v>323.41616598059994</v>
      </c>
      <c r="Q116" s="62">
        <f t="shared" si="26"/>
        <v>31.24706610684456</v>
      </c>
    </row>
    <row r="117" spans="1:19">
      <c r="A117" s="52" t="s">
        <v>195</v>
      </c>
      <c r="B117" s="70">
        <v>1</v>
      </c>
      <c r="C117" s="72" t="s">
        <v>406</v>
      </c>
      <c r="D117" s="59" t="s">
        <v>142</v>
      </c>
      <c r="E117" s="59"/>
      <c r="F117" s="60" t="s">
        <v>679</v>
      </c>
      <c r="I117" s="55"/>
      <c r="J117" s="55">
        <v>7</v>
      </c>
      <c r="L117" s="52" t="s">
        <v>114</v>
      </c>
      <c r="N117" s="61" t="s">
        <v>137</v>
      </c>
      <c r="O117" s="62">
        <f>3.1416/6*J117^3</f>
        <v>179.59479999999999</v>
      </c>
      <c r="P117" s="64">
        <f>O117*0.6</f>
        <v>107.75688</v>
      </c>
      <c r="Q117" s="62">
        <f>0.216*P117^0.939</f>
        <v>17.495228294623921</v>
      </c>
    </row>
    <row r="118" spans="1:19">
      <c r="A118" s="52" t="s">
        <v>195</v>
      </c>
      <c r="B118" s="70">
        <v>3</v>
      </c>
      <c r="C118" s="72" t="s">
        <v>404</v>
      </c>
      <c r="D118" s="67" t="s">
        <v>557</v>
      </c>
      <c r="E118" s="67"/>
      <c r="F118" s="69" t="s">
        <v>397</v>
      </c>
      <c r="G118" s="55">
        <v>18</v>
      </c>
      <c r="I118" s="55"/>
      <c r="J118" s="55">
        <v>9.4</v>
      </c>
      <c r="L118" s="52" t="s">
        <v>101</v>
      </c>
      <c r="N118" s="65" t="s">
        <v>138</v>
      </c>
      <c r="O118" s="62">
        <f>(3.1416/6)*J118^2*G118</f>
        <v>832.77532800000017</v>
      </c>
      <c r="Q118" s="62">
        <f>0.216*O118^0.939</f>
        <v>119.35191797435962</v>
      </c>
    </row>
    <row r="119" spans="1:19">
      <c r="A119" s="52" t="s">
        <v>195</v>
      </c>
      <c r="B119" s="70">
        <v>4</v>
      </c>
      <c r="C119" s="72" t="s">
        <v>406</v>
      </c>
      <c r="D119" s="59" t="s">
        <v>142</v>
      </c>
      <c r="E119" s="59"/>
      <c r="F119" s="69" t="s">
        <v>8</v>
      </c>
      <c r="I119" s="55"/>
      <c r="J119" s="55">
        <v>4.9000000000000004</v>
      </c>
      <c r="L119" s="52" t="s">
        <v>114</v>
      </c>
      <c r="N119" s="61" t="s">
        <v>137</v>
      </c>
      <c r="O119" s="62">
        <f>3.1416/6*J119^3</f>
        <v>61.601016400000013</v>
      </c>
      <c r="P119" s="64">
        <f>O119*0.3</f>
        <v>18.480304920000002</v>
      </c>
      <c r="Q119" s="62">
        <f>0.216*P119^0.939</f>
        <v>3.34113194495673</v>
      </c>
      <c r="S119" s="63"/>
    </row>
    <row r="120" spans="1:19" s="69" customFormat="1">
      <c r="A120" s="69" t="s">
        <v>195</v>
      </c>
      <c r="B120" s="70">
        <v>5</v>
      </c>
      <c r="C120" s="72" t="s">
        <v>404</v>
      </c>
      <c r="D120" s="67" t="s">
        <v>141</v>
      </c>
      <c r="E120" s="67" t="s">
        <v>561</v>
      </c>
      <c r="F120" s="69" t="s">
        <v>403</v>
      </c>
      <c r="H120" s="56"/>
      <c r="I120" s="56">
        <v>5.37</v>
      </c>
      <c r="J120" s="56">
        <v>3.29</v>
      </c>
      <c r="L120" s="69" t="s">
        <v>232</v>
      </c>
      <c r="N120" s="61" t="s">
        <v>139</v>
      </c>
      <c r="O120" s="66">
        <f>3.1416/4*(J120^2)*I120</f>
        <v>45.651702511799996</v>
      </c>
      <c r="Q120" s="62">
        <f t="shared" ref="Q120:Q122" si="27">0.288*O120^0.811</f>
        <v>6.3857527245917334</v>
      </c>
    </row>
    <row r="121" spans="1:19" s="69" customFormat="1">
      <c r="A121" s="69" t="s">
        <v>195</v>
      </c>
      <c r="B121" s="70">
        <v>5</v>
      </c>
      <c r="C121" s="72" t="s">
        <v>404</v>
      </c>
      <c r="D121" s="67" t="s">
        <v>141</v>
      </c>
      <c r="E121" s="67" t="s">
        <v>561</v>
      </c>
      <c r="F121" s="69" t="s">
        <v>402</v>
      </c>
      <c r="I121" s="56">
        <v>2.6</v>
      </c>
      <c r="J121" s="56">
        <v>2.2000000000000002</v>
      </c>
      <c r="L121" s="69" t="s">
        <v>232</v>
      </c>
      <c r="N121" s="61" t="s">
        <v>139</v>
      </c>
      <c r="O121" s="66">
        <f>3.1416/4*(J121^2)*I121</f>
        <v>9.8834736000000021</v>
      </c>
      <c r="Q121" s="62">
        <f t="shared" si="27"/>
        <v>1.8461380721652865</v>
      </c>
    </row>
    <row r="122" spans="1:19" s="69" customFormat="1">
      <c r="A122" s="69" t="s">
        <v>195</v>
      </c>
      <c r="B122" s="70">
        <v>5</v>
      </c>
      <c r="C122" s="72" t="s">
        <v>404</v>
      </c>
      <c r="D122" s="67" t="s">
        <v>141</v>
      </c>
      <c r="E122" s="67" t="s">
        <v>561</v>
      </c>
      <c r="F122" s="69" t="s">
        <v>402</v>
      </c>
      <c r="I122" s="56">
        <v>2.5</v>
      </c>
      <c r="J122" s="56">
        <v>1.8</v>
      </c>
      <c r="L122" s="69" t="s">
        <v>232</v>
      </c>
      <c r="N122" s="61" t="s">
        <v>139</v>
      </c>
      <c r="O122" s="66">
        <f>3.1416/4*(J122^2)*I122</f>
        <v>6.3617400000000002</v>
      </c>
      <c r="Q122" s="62">
        <f t="shared" si="27"/>
        <v>1.2914944835573474</v>
      </c>
    </row>
    <row r="123" spans="1:19">
      <c r="A123" s="52" t="s">
        <v>195</v>
      </c>
      <c r="B123" s="70">
        <v>6</v>
      </c>
      <c r="C123" s="72" t="s">
        <v>404</v>
      </c>
      <c r="D123" s="59" t="s">
        <v>442</v>
      </c>
      <c r="E123" s="67"/>
      <c r="F123" s="73" t="s">
        <v>624</v>
      </c>
      <c r="G123" s="55">
        <v>6.11</v>
      </c>
      <c r="I123" s="55"/>
      <c r="J123" s="55">
        <v>4.5999999999999996</v>
      </c>
      <c r="L123" s="52" t="s">
        <v>101</v>
      </c>
      <c r="N123" s="65" t="s">
        <v>138</v>
      </c>
      <c r="O123" s="62">
        <f>(3.1416/6)*J123^2*G123</f>
        <v>67.694987359999999</v>
      </c>
      <c r="Q123" s="55">
        <f t="shared" ref="Q123:Q124" si="28">0.216*O123^0.939</f>
        <v>11.306971966897995</v>
      </c>
    </row>
    <row r="124" spans="1:19">
      <c r="A124" s="52" t="s">
        <v>195</v>
      </c>
      <c r="B124" s="70">
        <v>7</v>
      </c>
      <c r="C124" s="72" t="s">
        <v>404</v>
      </c>
      <c r="D124" s="54" t="s">
        <v>442</v>
      </c>
      <c r="E124" s="67"/>
      <c r="F124" s="69" t="s">
        <v>109</v>
      </c>
      <c r="G124" s="55">
        <v>7.4</v>
      </c>
      <c r="I124" s="55"/>
      <c r="J124" s="55">
        <v>5.7</v>
      </c>
      <c r="L124" s="52" t="s">
        <v>101</v>
      </c>
      <c r="N124" s="65" t="s">
        <v>138</v>
      </c>
      <c r="O124" s="62">
        <f>(3.1416/6)*J124^2*G124</f>
        <v>125.8870536</v>
      </c>
      <c r="Q124" s="55">
        <f t="shared" si="28"/>
        <v>20.24584813671202</v>
      </c>
    </row>
    <row r="125" spans="1:19">
      <c r="A125" s="52" t="s">
        <v>195</v>
      </c>
      <c r="B125" s="70">
        <v>7</v>
      </c>
      <c r="C125" s="72" t="s">
        <v>404</v>
      </c>
      <c r="D125" s="67" t="s">
        <v>141</v>
      </c>
      <c r="E125" s="67" t="s">
        <v>561</v>
      </c>
      <c r="F125" s="77" t="s">
        <v>392</v>
      </c>
      <c r="I125" s="76">
        <f>(J125*0.4)+J125</f>
        <v>1.68</v>
      </c>
      <c r="J125" s="55">
        <v>1.2</v>
      </c>
      <c r="K125" s="52">
        <v>9.1</v>
      </c>
      <c r="L125" s="69" t="s">
        <v>232</v>
      </c>
      <c r="M125" s="60" t="s">
        <v>665</v>
      </c>
      <c r="N125" s="61" t="s">
        <v>139</v>
      </c>
      <c r="O125" s="66">
        <f>3.1416/4*(J125^2)*I125</f>
        <v>1.9000396799999999</v>
      </c>
      <c r="Q125" s="55">
        <f>0.288*O125^0.811</f>
        <v>0.48469552909368302</v>
      </c>
    </row>
    <row r="126" spans="1:19">
      <c r="A126" s="52" t="s">
        <v>195</v>
      </c>
      <c r="B126" s="70">
        <v>12</v>
      </c>
      <c r="C126" s="72" t="s">
        <v>404</v>
      </c>
      <c r="D126" s="67" t="s">
        <v>641</v>
      </c>
      <c r="E126" s="67" t="s">
        <v>643</v>
      </c>
      <c r="F126" s="52" t="s">
        <v>65</v>
      </c>
      <c r="I126" s="55"/>
      <c r="J126" s="55">
        <v>15.8</v>
      </c>
      <c r="L126" s="52" t="s">
        <v>258</v>
      </c>
      <c r="M126" s="52" t="s">
        <v>147</v>
      </c>
      <c r="N126" s="61" t="s">
        <v>544</v>
      </c>
      <c r="O126" s="62">
        <f>(3.1416/6*J126^3)*0.5</f>
        <v>1032.6208816000001</v>
      </c>
      <c r="Q126" s="62">
        <f>0.216*O126^0.939</f>
        <v>146.06435966866874</v>
      </c>
    </row>
    <row r="127" spans="1:19">
      <c r="A127" s="52" t="s">
        <v>195</v>
      </c>
      <c r="B127" s="70">
        <v>13</v>
      </c>
      <c r="C127" s="72" t="s">
        <v>404</v>
      </c>
      <c r="D127" s="59" t="s">
        <v>142</v>
      </c>
      <c r="E127" s="59"/>
      <c r="F127" s="52" t="s">
        <v>8</v>
      </c>
      <c r="I127" s="55"/>
      <c r="J127" s="55">
        <v>7.72</v>
      </c>
      <c r="K127" s="52">
        <v>4.2699999999999996</v>
      </c>
      <c r="L127" s="52" t="s">
        <v>114</v>
      </c>
      <c r="N127" s="61" t="s">
        <v>137</v>
      </c>
      <c r="O127" s="62">
        <f>3.1416/6*J127^3</f>
        <v>240.90817569279994</v>
      </c>
      <c r="P127" s="62">
        <f>3.1416/6*K127^3</f>
        <v>40.76460729879998</v>
      </c>
      <c r="Q127" s="62">
        <f>0.216*P127^0.939</f>
        <v>7.0227908571703246</v>
      </c>
      <c r="S127" s="63"/>
    </row>
    <row r="128" spans="1:19">
      <c r="A128" s="52" t="s">
        <v>195</v>
      </c>
      <c r="B128" s="70">
        <v>13</v>
      </c>
      <c r="C128" s="72" t="s">
        <v>404</v>
      </c>
      <c r="D128" s="67" t="s">
        <v>141</v>
      </c>
      <c r="E128" s="54" t="s">
        <v>561</v>
      </c>
      <c r="F128" s="52" t="s">
        <v>63</v>
      </c>
      <c r="G128" s="55">
        <v>9</v>
      </c>
      <c r="I128" s="55"/>
      <c r="J128" s="55">
        <v>6.7</v>
      </c>
      <c r="L128" s="52" t="s">
        <v>101</v>
      </c>
      <c r="N128" s="65" t="s">
        <v>138</v>
      </c>
      <c r="O128" s="62">
        <f>(3.1416/6)*J128^2*G128</f>
        <v>211.53963599999997</v>
      </c>
      <c r="Q128" s="62">
        <f t="shared" ref="Q128:Q130" si="29">0.288*O128^0.811</f>
        <v>22.145485161575316</v>
      </c>
    </row>
    <row r="129" spans="1:19" s="69" customFormat="1">
      <c r="A129" s="69" t="s">
        <v>195</v>
      </c>
      <c r="B129" s="70">
        <v>13</v>
      </c>
      <c r="C129" s="72" t="s">
        <v>404</v>
      </c>
      <c r="D129" s="67" t="s">
        <v>141</v>
      </c>
      <c r="E129" s="67" t="s">
        <v>561</v>
      </c>
      <c r="F129" s="69" t="s">
        <v>402</v>
      </c>
      <c r="H129" s="56"/>
      <c r="I129" s="56">
        <v>4.8</v>
      </c>
      <c r="J129" s="56">
        <v>3.1</v>
      </c>
      <c r="L129" s="69" t="s">
        <v>232</v>
      </c>
      <c r="N129" s="61" t="s">
        <v>139</v>
      </c>
      <c r="O129" s="66">
        <f>3.1416/4*(J129^2)*I129</f>
        <v>36.228931200000005</v>
      </c>
      <c r="Q129" s="62">
        <f t="shared" si="29"/>
        <v>5.2940314392524028</v>
      </c>
    </row>
    <row r="130" spans="1:19" s="69" customFormat="1">
      <c r="A130" s="69" t="s">
        <v>195</v>
      </c>
      <c r="B130" s="70">
        <v>13</v>
      </c>
      <c r="C130" s="72" t="s">
        <v>404</v>
      </c>
      <c r="D130" s="67" t="s">
        <v>141</v>
      </c>
      <c r="E130" s="67" t="s">
        <v>561</v>
      </c>
      <c r="F130" s="69" t="s">
        <v>402</v>
      </c>
      <c r="H130" s="56"/>
      <c r="I130" s="56">
        <v>7.6</v>
      </c>
      <c r="J130" s="56">
        <v>4.5999999999999996</v>
      </c>
      <c r="L130" s="69" t="s">
        <v>232</v>
      </c>
      <c r="N130" s="61" t="s">
        <v>139</v>
      </c>
      <c r="O130" s="66">
        <f>3.1416/4*(J130^2)*I130</f>
        <v>126.30488639999997</v>
      </c>
      <c r="Q130" s="62">
        <f t="shared" si="29"/>
        <v>14.576197075898561</v>
      </c>
    </row>
    <row r="131" spans="1:19">
      <c r="A131" s="52" t="s">
        <v>195</v>
      </c>
      <c r="B131" s="70">
        <v>13</v>
      </c>
      <c r="C131" s="72" t="s">
        <v>404</v>
      </c>
      <c r="D131" s="59" t="s">
        <v>142</v>
      </c>
      <c r="E131" s="59"/>
      <c r="F131" s="60" t="s">
        <v>679</v>
      </c>
      <c r="I131" s="55"/>
      <c r="J131" s="55">
        <v>6</v>
      </c>
      <c r="L131" s="52" t="s">
        <v>114</v>
      </c>
      <c r="N131" s="61" t="s">
        <v>137</v>
      </c>
      <c r="O131" s="62">
        <f>3.1416/6*J131^3</f>
        <v>113.09759999999999</v>
      </c>
      <c r="P131" s="64">
        <f>O131*0.6</f>
        <v>67.858559999999983</v>
      </c>
      <c r="Q131" s="62">
        <f t="shared" ref="Q131:Q134" si="30">0.216*P131^0.939</f>
        <v>11.332624725769584</v>
      </c>
    </row>
    <row r="132" spans="1:19">
      <c r="A132" s="52" t="s">
        <v>195</v>
      </c>
      <c r="B132" s="70">
        <v>14</v>
      </c>
      <c r="C132" s="72" t="s">
        <v>406</v>
      </c>
      <c r="D132" s="59" t="s">
        <v>142</v>
      </c>
      <c r="E132" s="59"/>
      <c r="F132" s="52" t="s">
        <v>8</v>
      </c>
      <c r="I132" s="55"/>
      <c r="J132" s="55">
        <v>6.35</v>
      </c>
      <c r="L132" s="52" t="s">
        <v>114</v>
      </c>
      <c r="N132" s="61" t="s">
        <v>137</v>
      </c>
      <c r="O132" s="62">
        <f>3.1416/6*J132^3</f>
        <v>134.06666734999999</v>
      </c>
      <c r="P132" s="64">
        <f t="shared" ref="P132:P133" si="31">O132*0.3</f>
        <v>40.220000204999998</v>
      </c>
      <c r="Q132" s="62">
        <f t="shared" si="30"/>
        <v>6.9346548995518305</v>
      </c>
      <c r="S132" s="63"/>
    </row>
    <row r="133" spans="1:19">
      <c r="A133" s="52" t="s">
        <v>195</v>
      </c>
      <c r="B133" s="70">
        <v>16</v>
      </c>
      <c r="C133" s="72" t="s">
        <v>406</v>
      </c>
      <c r="D133" s="59" t="s">
        <v>142</v>
      </c>
      <c r="E133" s="59"/>
      <c r="F133" s="52" t="s">
        <v>8</v>
      </c>
      <c r="I133" s="55"/>
      <c r="J133" s="55">
        <v>5.8</v>
      </c>
      <c r="L133" s="52" t="s">
        <v>114</v>
      </c>
      <c r="N133" s="61" t="s">
        <v>137</v>
      </c>
      <c r="O133" s="62">
        <f>3.1416/6*J133^3</f>
        <v>102.16064319999998</v>
      </c>
      <c r="P133" s="64">
        <f t="shared" si="31"/>
        <v>30.648192959999992</v>
      </c>
      <c r="Q133" s="62">
        <f t="shared" si="30"/>
        <v>5.3726423013891988</v>
      </c>
      <c r="S133" s="63"/>
    </row>
    <row r="134" spans="1:19">
      <c r="A134" s="52" t="s">
        <v>195</v>
      </c>
      <c r="B134" s="70">
        <v>16</v>
      </c>
      <c r="C134" s="72" t="s">
        <v>406</v>
      </c>
      <c r="D134" s="59" t="s">
        <v>142</v>
      </c>
      <c r="E134" s="59"/>
      <c r="F134" s="60" t="s">
        <v>632</v>
      </c>
      <c r="I134" s="55"/>
      <c r="J134" s="55">
        <v>10</v>
      </c>
      <c r="L134" s="52" t="s">
        <v>114</v>
      </c>
      <c r="N134" s="61" t="s">
        <v>137</v>
      </c>
      <c r="O134" s="62">
        <f>3.1416/6*J134^3</f>
        <v>523.59999999999991</v>
      </c>
      <c r="P134" s="64">
        <f>O134*0.6</f>
        <v>314.15999999999991</v>
      </c>
      <c r="Q134" s="62">
        <f t="shared" si="30"/>
        <v>47.783552577342846</v>
      </c>
    </row>
    <row r="135" spans="1:19" s="69" customFormat="1">
      <c r="A135" s="69" t="s">
        <v>195</v>
      </c>
      <c r="B135" s="70">
        <v>19</v>
      </c>
      <c r="C135" s="72" t="s">
        <v>406</v>
      </c>
      <c r="D135" s="67" t="s">
        <v>141</v>
      </c>
      <c r="E135" s="67" t="s">
        <v>561</v>
      </c>
      <c r="F135" s="60" t="s">
        <v>682</v>
      </c>
      <c r="G135" s="56"/>
      <c r="H135" s="56"/>
      <c r="I135" s="56">
        <v>4.4000000000000004</v>
      </c>
      <c r="J135" s="56">
        <v>4.0999999999999996</v>
      </c>
      <c r="L135" s="69" t="s">
        <v>232</v>
      </c>
      <c r="N135" s="61" t="s">
        <v>139</v>
      </c>
      <c r="O135" s="66">
        <f>3.1416/4*(J135^2)*I135</f>
        <v>58.091325599999998</v>
      </c>
      <c r="Q135" s="62">
        <f>0.288*O135^0.811</f>
        <v>7.7640217153081332</v>
      </c>
    </row>
    <row r="136" spans="1:19">
      <c r="A136" s="52" t="s">
        <v>195</v>
      </c>
      <c r="B136" s="70">
        <v>20</v>
      </c>
      <c r="C136" s="72" t="s">
        <v>406</v>
      </c>
      <c r="D136" s="59" t="s">
        <v>142</v>
      </c>
      <c r="E136" s="59"/>
      <c r="F136" s="52" t="s">
        <v>8</v>
      </c>
      <c r="I136" s="55"/>
      <c r="J136" s="55">
        <v>4.84</v>
      </c>
      <c r="L136" s="52" t="s">
        <v>114</v>
      </c>
      <c r="N136" s="61" t="s">
        <v>137</v>
      </c>
      <c r="O136" s="62">
        <f>3.1416/6*J136^3</f>
        <v>59.365717734399993</v>
      </c>
      <c r="P136" s="64">
        <f>O136*0.3</f>
        <v>17.809715320319999</v>
      </c>
      <c r="Q136" s="62">
        <f>0.216*P136^0.939</f>
        <v>3.227161152845436</v>
      </c>
      <c r="S136" s="63"/>
    </row>
    <row r="137" spans="1:19">
      <c r="A137" s="52" t="s">
        <v>195</v>
      </c>
      <c r="B137" s="70">
        <v>20</v>
      </c>
      <c r="C137" s="72" t="s">
        <v>406</v>
      </c>
      <c r="D137" s="67" t="s">
        <v>141</v>
      </c>
      <c r="E137" s="54" t="s">
        <v>561</v>
      </c>
      <c r="F137" s="52" t="s">
        <v>402</v>
      </c>
      <c r="G137" s="55">
        <v>3.43</v>
      </c>
      <c r="I137" s="55"/>
      <c r="J137" s="55">
        <v>2.2999999999999998</v>
      </c>
      <c r="L137" s="52" t="s">
        <v>101</v>
      </c>
      <c r="N137" s="65" t="s">
        <v>138</v>
      </c>
      <c r="O137" s="62">
        <f>(3.1416/6)*J137^2*G137</f>
        <v>9.5005649199999986</v>
      </c>
      <c r="Q137" s="62">
        <f>0.288*O137^0.811</f>
        <v>1.7879166775063953</v>
      </c>
    </row>
    <row r="138" spans="1:19" s="71" customFormat="1">
      <c r="A138" s="71" t="s">
        <v>195</v>
      </c>
      <c r="B138" s="70">
        <v>22</v>
      </c>
      <c r="C138" s="72" t="s">
        <v>406</v>
      </c>
      <c r="D138" s="67" t="s">
        <v>557</v>
      </c>
      <c r="E138" s="67"/>
      <c r="F138" s="74" t="s">
        <v>399</v>
      </c>
      <c r="G138" s="78"/>
      <c r="I138" s="78">
        <v>3</v>
      </c>
      <c r="J138" s="78">
        <v>4.05</v>
      </c>
      <c r="L138" s="74" t="s">
        <v>559</v>
      </c>
      <c r="N138" s="79" t="s">
        <v>558</v>
      </c>
      <c r="O138" s="66">
        <f>3.1416/12*J138*(I138+J138/2)*0.75</f>
        <v>3.9959679374999997</v>
      </c>
      <c r="Q138" s="62">
        <f>0.216*O138^0.939</f>
        <v>0.79318922213552412</v>
      </c>
    </row>
    <row r="139" spans="1:19">
      <c r="A139" s="52" t="s">
        <v>195</v>
      </c>
      <c r="B139" s="70">
        <v>23</v>
      </c>
      <c r="C139" s="72" t="s">
        <v>404</v>
      </c>
      <c r="D139" s="59" t="s">
        <v>141</v>
      </c>
      <c r="E139" s="60" t="s">
        <v>595</v>
      </c>
      <c r="F139" s="60" t="s">
        <v>549</v>
      </c>
      <c r="G139" s="55">
        <v>5.4</v>
      </c>
      <c r="H139" s="55">
        <v>2</v>
      </c>
      <c r="I139" s="80">
        <f>H139*0.9</f>
        <v>1.8</v>
      </c>
      <c r="L139" s="52" t="s">
        <v>577</v>
      </c>
      <c r="M139" s="60" t="s">
        <v>673</v>
      </c>
      <c r="N139" s="61" t="s">
        <v>140</v>
      </c>
      <c r="O139" s="62">
        <f>G139*H139*I139</f>
        <v>19.440000000000001</v>
      </c>
      <c r="Q139" s="62">
        <f>0.288*O139^0.811</f>
        <v>3.1953994425870094</v>
      </c>
    </row>
    <row r="140" spans="1:19">
      <c r="A140" s="52" t="s">
        <v>195</v>
      </c>
      <c r="B140" s="70">
        <v>23</v>
      </c>
      <c r="C140" s="72" t="s">
        <v>404</v>
      </c>
      <c r="D140" s="67" t="s">
        <v>641</v>
      </c>
      <c r="E140" s="67" t="s">
        <v>643</v>
      </c>
      <c r="F140" s="52" t="s">
        <v>642</v>
      </c>
      <c r="G140" s="55">
        <v>19.3</v>
      </c>
      <c r="I140" s="55"/>
      <c r="J140" s="55">
        <v>15</v>
      </c>
      <c r="L140" s="52" t="s">
        <v>258</v>
      </c>
      <c r="M140" s="52" t="s">
        <v>147</v>
      </c>
      <c r="N140" s="61" t="s">
        <v>544</v>
      </c>
      <c r="O140" s="62">
        <f>(3.1416/6*J140^3)*0.5</f>
        <v>883.57499999999993</v>
      </c>
      <c r="Q140" s="62">
        <f>0.216*O140^0.939</f>
        <v>126.17587407153003</v>
      </c>
    </row>
    <row r="141" spans="1:19">
      <c r="A141" s="52" t="s">
        <v>195</v>
      </c>
      <c r="B141" s="70">
        <v>24</v>
      </c>
      <c r="C141" s="72" t="s">
        <v>406</v>
      </c>
      <c r="D141" s="59" t="s">
        <v>142</v>
      </c>
      <c r="E141" s="59"/>
      <c r="F141" s="60" t="s">
        <v>679</v>
      </c>
      <c r="I141" s="55"/>
      <c r="J141" s="55">
        <v>5.22</v>
      </c>
      <c r="L141" s="52" t="s">
        <v>114</v>
      </c>
      <c r="N141" s="61" t="s">
        <v>137</v>
      </c>
      <c r="O141" s="62">
        <f>3.1416/6*J141^3</f>
        <v>74.47510889279998</v>
      </c>
      <c r="P141" s="64">
        <f t="shared" ref="P141:P142" si="32">O141*0.6</f>
        <v>44.685065335679987</v>
      </c>
      <c r="Q141" s="62">
        <f t="shared" ref="Q141:Q142" si="33">0.216*P141^0.939</f>
        <v>7.6551947227758177</v>
      </c>
    </row>
    <row r="142" spans="1:19">
      <c r="A142" s="52" t="s">
        <v>195</v>
      </c>
      <c r="B142" s="70">
        <v>26</v>
      </c>
      <c r="C142" s="72" t="s">
        <v>406</v>
      </c>
      <c r="D142" s="59" t="s">
        <v>142</v>
      </c>
      <c r="E142" s="59"/>
      <c r="F142" s="52" t="s">
        <v>103</v>
      </c>
      <c r="I142" s="55"/>
      <c r="J142" s="55">
        <v>6.7</v>
      </c>
      <c r="L142" s="52" t="s">
        <v>114</v>
      </c>
      <c r="N142" s="61" t="s">
        <v>137</v>
      </c>
      <c r="O142" s="62">
        <f>3.1416/6*J142^3</f>
        <v>157.4795068</v>
      </c>
      <c r="P142" s="64">
        <f t="shared" si="32"/>
        <v>94.48770408</v>
      </c>
      <c r="Q142" s="62">
        <f t="shared" si="33"/>
        <v>15.464331628033708</v>
      </c>
    </row>
    <row r="143" spans="1:19">
      <c r="A143" s="52" t="s">
        <v>195</v>
      </c>
      <c r="B143" s="70">
        <v>27</v>
      </c>
      <c r="C143" s="72" t="s">
        <v>406</v>
      </c>
      <c r="D143" s="67" t="s">
        <v>141</v>
      </c>
      <c r="E143" s="54" t="s">
        <v>561</v>
      </c>
      <c r="F143" s="52" t="s">
        <v>402</v>
      </c>
      <c r="I143" s="55">
        <v>5.12</v>
      </c>
      <c r="J143" s="55">
        <v>4.18</v>
      </c>
      <c r="L143" s="52" t="s">
        <v>232</v>
      </c>
      <c r="N143" s="61" t="s">
        <v>139</v>
      </c>
      <c r="O143" s="66">
        <f>3.1416/4*(J143^2)*I143</f>
        <v>70.260853555199986</v>
      </c>
      <c r="Q143" s="62">
        <f>0.288*O143^0.811</f>
        <v>9.0589335202653505</v>
      </c>
    </row>
    <row r="144" spans="1:19">
      <c r="A144" s="52" t="s">
        <v>195</v>
      </c>
      <c r="B144" s="70">
        <v>28</v>
      </c>
      <c r="C144" s="72" t="s">
        <v>404</v>
      </c>
      <c r="D144" s="59" t="s">
        <v>142</v>
      </c>
      <c r="E144" s="59"/>
      <c r="F144" s="52" t="s">
        <v>93</v>
      </c>
      <c r="I144" s="55"/>
      <c r="J144" s="55">
        <v>16.600000000000001</v>
      </c>
      <c r="L144" s="52" t="s">
        <v>114</v>
      </c>
      <c r="N144" s="61" t="s">
        <v>137</v>
      </c>
      <c r="O144" s="62">
        <f>3.1416/6*J144^3</f>
        <v>2395.1013856000004</v>
      </c>
      <c r="P144" s="64">
        <f>O144*0.6</f>
        <v>1437.0608313600003</v>
      </c>
      <c r="Q144" s="62">
        <f>0.216*P144^0.939</f>
        <v>199.21540526287563</v>
      </c>
    </row>
    <row r="145" spans="1:19">
      <c r="A145" s="52" t="s">
        <v>195</v>
      </c>
      <c r="B145" s="70">
        <v>30</v>
      </c>
      <c r="C145" s="72" t="s">
        <v>406</v>
      </c>
      <c r="D145" s="81" t="s">
        <v>141</v>
      </c>
      <c r="E145" s="60" t="s">
        <v>595</v>
      </c>
      <c r="F145" s="60" t="s">
        <v>576</v>
      </c>
      <c r="G145" s="55">
        <v>14.3</v>
      </c>
      <c r="H145" s="55">
        <v>5.4</v>
      </c>
      <c r="I145" s="80">
        <v>1.3</v>
      </c>
      <c r="L145" s="60" t="s">
        <v>578</v>
      </c>
      <c r="M145" s="60" t="s">
        <v>554</v>
      </c>
      <c r="N145" s="61" t="s">
        <v>580</v>
      </c>
      <c r="O145" s="62">
        <f>G145*H145*I145*0.9</f>
        <v>90.347400000000022</v>
      </c>
      <c r="Q145" s="62">
        <f>0.288*O145^0.811</f>
        <v>11.108107837675737</v>
      </c>
    </row>
    <row r="146" spans="1:19">
      <c r="A146" s="52" t="s">
        <v>195</v>
      </c>
      <c r="B146" s="70">
        <v>30</v>
      </c>
      <c r="C146" s="72" t="s">
        <v>406</v>
      </c>
      <c r="D146" s="59" t="s">
        <v>142</v>
      </c>
      <c r="E146" s="59"/>
      <c r="F146" s="52" t="s">
        <v>8</v>
      </c>
      <c r="I146" s="55"/>
      <c r="J146" s="55">
        <v>4.0999999999999996</v>
      </c>
      <c r="L146" s="52" t="s">
        <v>114</v>
      </c>
      <c r="N146" s="61" t="s">
        <v>137</v>
      </c>
      <c r="O146" s="62">
        <f>3.1416/6*J146^3</f>
        <v>36.087035599999993</v>
      </c>
      <c r="P146" s="64">
        <f>O146*0.3</f>
        <v>10.826110679999998</v>
      </c>
      <c r="Q146" s="62">
        <f t="shared" ref="Q146:Q148" si="34">0.216*P146^0.939</f>
        <v>2.0221966829920213</v>
      </c>
      <c r="S146" s="63"/>
    </row>
    <row r="147" spans="1:19">
      <c r="A147" s="52" t="s">
        <v>195</v>
      </c>
      <c r="B147" s="70">
        <v>34</v>
      </c>
      <c r="C147" s="72" t="s">
        <v>406</v>
      </c>
      <c r="D147" s="59" t="s">
        <v>142</v>
      </c>
      <c r="E147" s="59"/>
      <c r="F147" s="75" t="s">
        <v>588</v>
      </c>
      <c r="I147" s="55"/>
      <c r="J147" s="55">
        <v>3.78</v>
      </c>
      <c r="L147" s="52" t="s">
        <v>114</v>
      </c>
      <c r="N147" s="61" t="s">
        <v>137</v>
      </c>
      <c r="O147" s="62">
        <f>3.1416/6*J147^3</f>
        <v>28.279715587199995</v>
      </c>
      <c r="P147" s="64">
        <f>O147*0.6</f>
        <v>16.967829352319995</v>
      </c>
      <c r="Q147" s="62">
        <f t="shared" si="34"/>
        <v>3.0837050739493677</v>
      </c>
    </row>
    <row r="148" spans="1:19">
      <c r="A148" s="52" t="s">
        <v>195</v>
      </c>
      <c r="B148" s="70">
        <v>34</v>
      </c>
      <c r="C148" s="72" t="s">
        <v>406</v>
      </c>
      <c r="D148" s="59" t="s">
        <v>142</v>
      </c>
      <c r="E148" s="59"/>
      <c r="F148" s="52" t="s">
        <v>8</v>
      </c>
      <c r="I148" s="55"/>
      <c r="J148" s="55">
        <v>6.6</v>
      </c>
      <c r="L148" s="52" t="s">
        <v>114</v>
      </c>
      <c r="N148" s="61" t="s">
        <v>137</v>
      </c>
      <c r="O148" s="62">
        <f>3.1416/6*J148^3</f>
        <v>150.53290559999996</v>
      </c>
      <c r="P148" s="64">
        <f>O148*0.3</f>
        <v>45.159871679999988</v>
      </c>
      <c r="Q148" s="62">
        <f t="shared" si="34"/>
        <v>7.7315494108304783</v>
      </c>
      <c r="S148" s="63"/>
    </row>
    <row r="149" spans="1:19" s="69" customFormat="1">
      <c r="A149" s="69" t="s">
        <v>195</v>
      </c>
      <c r="B149" s="70">
        <v>36</v>
      </c>
      <c r="C149" s="72" t="s">
        <v>404</v>
      </c>
      <c r="D149" s="67" t="s">
        <v>141</v>
      </c>
      <c r="E149" s="67" t="s">
        <v>561</v>
      </c>
      <c r="F149" s="77" t="s">
        <v>392</v>
      </c>
      <c r="G149" s="56"/>
      <c r="H149" s="56"/>
      <c r="I149" s="76">
        <f>(J149*0.4)+J149</f>
        <v>1.75</v>
      </c>
      <c r="J149" s="56">
        <v>1.25</v>
      </c>
      <c r="K149" s="69">
        <v>7.6</v>
      </c>
      <c r="L149" s="69" t="s">
        <v>232</v>
      </c>
      <c r="M149" s="75" t="s">
        <v>666</v>
      </c>
      <c r="N149" s="61" t="s">
        <v>139</v>
      </c>
      <c r="O149" s="66">
        <f>3.1416/4*(J149^2)*I149</f>
        <v>2.1475781249999999</v>
      </c>
      <c r="Q149" s="62">
        <f>0.288*O149^0.811</f>
        <v>0.53530722339126335</v>
      </c>
    </row>
    <row r="150" spans="1:19">
      <c r="A150" s="52" t="s">
        <v>195</v>
      </c>
      <c r="B150" s="70">
        <v>37</v>
      </c>
      <c r="C150" s="72" t="s">
        <v>404</v>
      </c>
      <c r="D150" s="54" t="s">
        <v>622</v>
      </c>
      <c r="E150" s="67" t="s">
        <v>596</v>
      </c>
      <c r="F150" s="60" t="s">
        <v>616</v>
      </c>
      <c r="G150" s="55">
        <v>8.39</v>
      </c>
      <c r="I150" s="55"/>
      <c r="J150" s="55">
        <v>3.8</v>
      </c>
      <c r="L150" s="52" t="s">
        <v>101</v>
      </c>
      <c r="N150" s="65" t="s">
        <v>138</v>
      </c>
      <c r="O150" s="62">
        <f>(3.1416/6)*J150^2*G150</f>
        <v>63.434977759999995</v>
      </c>
      <c r="Q150" s="62">
        <f>0.216*O150^0.939</f>
        <v>10.637522379739581</v>
      </c>
    </row>
    <row r="151" spans="1:19">
      <c r="A151" s="52" t="s">
        <v>195</v>
      </c>
      <c r="B151" s="70">
        <v>37</v>
      </c>
      <c r="C151" s="72" t="s">
        <v>404</v>
      </c>
      <c r="D151" s="67" t="s">
        <v>141</v>
      </c>
      <c r="E151" s="54" t="s">
        <v>561</v>
      </c>
      <c r="F151" s="52" t="s">
        <v>402</v>
      </c>
      <c r="I151" s="55">
        <v>2.31</v>
      </c>
      <c r="J151" s="55">
        <v>2.17</v>
      </c>
      <c r="L151" s="69" t="s">
        <v>232</v>
      </c>
      <c r="N151" s="61" t="s">
        <v>139</v>
      </c>
      <c r="O151" s="66">
        <f>3.1416/4*(J151^2)*I151</f>
        <v>8.5432348386000001</v>
      </c>
      <c r="Q151" s="62">
        <f t="shared" ref="Q151:Q154" si="35">0.288*O151^0.811</f>
        <v>1.6403563689077609</v>
      </c>
    </row>
    <row r="152" spans="1:19">
      <c r="A152" s="52" t="s">
        <v>195</v>
      </c>
      <c r="B152" s="70">
        <v>37</v>
      </c>
      <c r="C152" s="72" t="s">
        <v>404</v>
      </c>
      <c r="D152" s="67" t="s">
        <v>141</v>
      </c>
      <c r="E152" s="54" t="s">
        <v>561</v>
      </c>
      <c r="F152" s="52" t="s">
        <v>402</v>
      </c>
      <c r="I152" s="55">
        <v>2.42</v>
      </c>
      <c r="J152" s="55">
        <v>2.36</v>
      </c>
      <c r="L152" s="69" t="s">
        <v>232</v>
      </c>
      <c r="N152" s="61" t="s">
        <v>139</v>
      </c>
      <c r="O152" s="66">
        <f>3.1416/4*(J152^2)*I152</f>
        <v>10.585960492799998</v>
      </c>
      <c r="Q152" s="62">
        <f t="shared" si="35"/>
        <v>1.9518603224985598</v>
      </c>
    </row>
    <row r="153" spans="1:19">
      <c r="A153" s="52" t="s">
        <v>195</v>
      </c>
      <c r="B153" s="70">
        <v>38</v>
      </c>
      <c r="C153" s="72" t="s">
        <v>404</v>
      </c>
      <c r="D153" s="67" t="s">
        <v>141</v>
      </c>
      <c r="E153" s="54" t="s">
        <v>561</v>
      </c>
      <c r="F153" s="60" t="s">
        <v>682</v>
      </c>
      <c r="I153" s="55">
        <v>1.69</v>
      </c>
      <c r="J153" s="55">
        <v>14.15</v>
      </c>
      <c r="L153" s="52" t="s">
        <v>232</v>
      </c>
      <c r="N153" s="61" t="s">
        <v>139</v>
      </c>
      <c r="O153" s="66">
        <f>3.1416/4*(J153^2)*I153</f>
        <v>265.76053003499999</v>
      </c>
      <c r="Q153" s="62">
        <f t="shared" si="35"/>
        <v>26.647364839849399</v>
      </c>
    </row>
    <row r="154" spans="1:19">
      <c r="A154" s="52" t="s">
        <v>195</v>
      </c>
      <c r="B154" s="70">
        <v>38</v>
      </c>
      <c r="C154" s="72" t="s">
        <v>404</v>
      </c>
      <c r="D154" s="67" t="s">
        <v>141</v>
      </c>
      <c r="E154" s="54" t="s">
        <v>561</v>
      </c>
      <c r="F154" s="52" t="s">
        <v>402</v>
      </c>
      <c r="G154" s="55">
        <v>4</v>
      </c>
      <c r="I154" s="55"/>
      <c r="J154" s="55">
        <v>2.5</v>
      </c>
      <c r="L154" s="52" t="s">
        <v>101</v>
      </c>
      <c r="N154" s="65" t="s">
        <v>138</v>
      </c>
      <c r="O154" s="62">
        <f>(3.1416/6)*J154^2*G154</f>
        <v>13.089999999999998</v>
      </c>
      <c r="Q154" s="62">
        <f t="shared" si="35"/>
        <v>2.3186251435360847</v>
      </c>
    </row>
    <row r="155" spans="1:19">
      <c r="A155" s="52" t="s">
        <v>195</v>
      </c>
      <c r="B155" s="70">
        <v>39</v>
      </c>
      <c r="C155" s="72" t="s">
        <v>406</v>
      </c>
      <c r="D155" s="59" t="s">
        <v>142</v>
      </c>
      <c r="E155" s="59"/>
      <c r="F155" s="52" t="s">
        <v>93</v>
      </c>
      <c r="I155" s="55"/>
      <c r="J155" s="55">
        <v>18.399999999999999</v>
      </c>
      <c r="L155" s="52" t="s">
        <v>114</v>
      </c>
      <c r="M155" s="52" t="s">
        <v>233</v>
      </c>
      <c r="N155" s="61" t="s">
        <v>137</v>
      </c>
      <c r="O155" s="62">
        <f>3.1416/6*J155^3</f>
        <v>3261.7682943999989</v>
      </c>
      <c r="P155" s="64">
        <f>O155*0.6</f>
        <v>1957.0609766399994</v>
      </c>
      <c r="Q155" s="62">
        <f>0.216*P155^0.939</f>
        <v>266.23812289974586</v>
      </c>
    </row>
    <row r="156" spans="1:19">
      <c r="A156" s="52" t="s">
        <v>195</v>
      </c>
      <c r="B156" s="70">
        <v>39</v>
      </c>
      <c r="C156" s="72" t="s">
        <v>406</v>
      </c>
      <c r="D156" s="67" t="s">
        <v>557</v>
      </c>
      <c r="E156" s="67"/>
      <c r="F156" s="73" t="s">
        <v>669</v>
      </c>
      <c r="I156" s="55"/>
      <c r="J156" s="55">
        <v>8.6999999999999993</v>
      </c>
      <c r="L156" s="52" t="s">
        <v>114</v>
      </c>
      <c r="N156" s="61" t="s">
        <v>137</v>
      </c>
      <c r="O156" s="62">
        <f>3.1416/6*J156^3</f>
        <v>344.79217079999989</v>
      </c>
      <c r="Q156" s="62">
        <f>0.216*O156^0.939</f>
        <v>52.145897392402311</v>
      </c>
    </row>
    <row r="157" spans="1:19">
      <c r="A157" s="52" t="s">
        <v>195</v>
      </c>
      <c r="B157" s="70" t="s">
        <v>234</v>
      </c>
      <c r="C157" s="72" t="s">
        <v>406</v>
      </c>
      <c r="D157" s="59" t="s">
        <v>142</v>
      </c>
      <c r="E157" s="59"/>
      <c r="F157" s="52" t="s">
        <v>8</v>
      </c>
      <c r="I157" s="55"/>
      <c r="J157" s="55">
        <v>7.7</v>
      </c>
      <c r="K157" s="52">
        <v>5.7</v>
      </c>
      <c r="L157" s="52" t="s">
        <v>114</v>
      </c>
      <c r="N157" s="61" t="s">
        <v>137</v>
      </c>
      <c r="O157" s="62">
        <f>3.1416/6*J157^3</f>
        <v>239.04067880000002</v>
      </c>
      <c r="P157" s="62">
        <f>3.1416/6*K157^3</f>
        <v>96.9670548</v>
      </c>
      <c r="Q157" s="62">
        <f t="shared" ref="Q157:Q158" si="36">0.216*P157^0.939</f>
        <v>15.845059689497919</v>
      </c>
      <c r="S157" s="63"/>
    </row>
    <row r="158" spans="1:19">
      <c r="A158" s="52" t="s">
        <v>195</v>
      </c>
      <c r="B158" s="70" t="s">
        <v>235</v>
      </c>
      <c r="C158" s="72" t="s">
        <v>406</v>
      </c>
      <c r="D158" s="59" t="s">
        <v>142</v>
      </c>
      <c r="E158" s="59"/>
      <c r="F158" s="60" t="s">
        <v>679</v>
      </c>
      <c r="I158" s="55"/>
      <c r="J158" s="55">
        <v>8</v>
      </c>
      <c r="L158" s="52" t="s">
        <v>114</v>
      </c>
      <c r="N158" s="61" t="s">
        <v>137</v>
      </c>
      <c r="O158" s="62">
        <f>3.1416/6*J158^3</f>
        <v>268.08319999999998</v>
      </c>
      <c r="P158" s="64">
        <f>O158*0.6</f>
        <v>160.84991999999997</v>
      </c>
      <c r="Q158" s="62">
        <f t="shared" si="36"/>
        <v>25.484899693816295</v>
      </c>
    </row>
    <row r="159" spans="1:19">
      <c r="A159" s="52" t="s">
        <v>195</v>
      </c>
      <c r="B159" s="70" t="s">
        <v>236</v>
      </c>
      <c r="C159" s="72" t="s">
        <v>404</v>
      </c>
      <c r="D159" s="81" t="s">
        <v>141</v>
      </c>
      <c r="E159" s="60" t="s">
        <v>595</v>
      </c>
      <c r="F159" s="60" t="s">
        <v>576</v>
      </c>
      <c r="G159" s="55">
        <v>11.3</v>
      </c>
      <c r="H159" s="55">
        <v>4</v>
      </c>
      <c r="I159" s="80">
        <v>1.3</v>
      </c>
      <c r="L159" s="60" t="s">
        <v>578</v>
      </c>
      <c r="M159" s="60" t="s">
        <v>554</v>
      </c>
      <c r="N159" s="61" t="s">
        <v>580</v>
      </c>
      <c r="O159" s="62">
        <f>G159*H159*I159*0.9</f>
        <v>52.884000000000007</v>
      </c>
      <c r="Q159" s="62">
        <f>0.288*O159^0.811</f>
        <v>7.1946304636765888</v>
      </c>
    </row>
    <row r="160" spans="1:19">
      <c r="A160" s="52" t="s">
        <v>195</v>
      </c>
      <c r="B160" s="70" t="s">
        <v>236</v>
      </c>
      <c r="C160" s="72" t="s">
        <v>404</v>
      </c>
      <c r="D160" s="59" t="s">
        <v>442</v>
      </c>
      <c r="E160" s="67"/>
      <c r="F160" s="73" t="s">
        <v>625</v>
      </c>
      <c r="I160" s="55"/>
      <c r="J160" s="55">
        <v>4.5</v>
      </c>
      <c r="L160" s="52" t="s">
        <v>114</v>
      </c>
      <c r="N160" s="61" t="s">
        <v>137</v>
      </c>
      <c r="O160" s="62">
        <f>3.1416/6*J160^3</f>
        <v>47.713049999999996</v>
      </c>
      <c r="Q160" s="62">
        <f>0.216*O160^0.939</f>
        <v>8.1413056988589698</v>
      </c>
    </row>
    <row r="161" spans="1:19">
      <c r="A161" s="52" t="s">
        <v>195</v>
      </c>
      <c r="B161" s="70" t="s">
        <v>237</v>
      </c>
      <c r="C161" s="72" t="s">
        <v>406</v>
      </c>
      <c r="D161" s="59" t="s">
        <v>142</v>
      </c>
      <c r="E161" s="59"/>
      <c r="F161" s="60" t="s">
        <v>671</v>
      </c>
      <c r="I161" s="55"/>
      <c r="J161" s="55">
        <v>5.9</v>
      </c>
      <c r="L161" s="52" t="s">
        <v>114</v>
      </c>
      <c r="N161" s="61" t="s">
        <v>137</v>
      </c>
      <c r="O161" s="62">
        <f>3.1416/6*J161^3</f>
        <v>107.53644440000001</v>
      </c>
      <c r="P161" s="64">
        <f>O161*0.6</f>
        <v>64.521866639999999</v>
      </c>
      <c r="Q161" s="62">
        <f>0.216*P161^0.939</f>
        <v>10.808577776984643</v>
      </c>
    </row>
    <row r="162" spans="1:19">
      <c r="A162" s="52" t="s">
        <v>195</v>
      </c>
      <c r="B162" s="70" t="s">
        <v>238</v>
      </c>
      <c r="C162" s="72" t="s">
        <v>404</v>
      </c>
      <c r="D162" s="67" t="s">
        <v>141</v>
      </c>
      <c r="E162" s="60" t="s">
        <v>595</v>
      </c>
      <c r="F162" s="75" t="s">
        <v>615</v>
      </c>
      <c r="G162" s="55">
        <v>10.7</v>
      </c>
      <c r="H162" s="55">
        <v>4.8</v>
      </c>
      <c r="I162" s="76">
        <v>2.09</v>
      </c>
      <c r="L162" s="52" t="s">
        <v>577</v>
      </c>
      <c r="M162" s="75" t="s">
        <v>551</v>
      </c>
      <c r="N162" s="61" t="s">
        <v>140</v>
      </c>
      <c r="O162" s="62">
        <v>144.27269999999999</v>
      </c>
      <c r="Q162" s="62">
        <f>0.288*O162^0.811</f>
        <v>16.236441089021195</v>
      </c>
    </row>
    <row r="163" spans="1:19">
      <c r="A163" s="52" t="s">
        <v>195</v>
      </c>
      <c r="B163" s="70" t="s">
        <v>238</v>
      </c>
      <c r="C163" s="72" t="s">
        <v>404</v>
      </c>
      <c r="D163" s="54" t="s">
        <v>442</v>
      </c>
      <c r="E163" s="67"/>
      <c r="F163" s="69" t="s">
        <v>109</v>
      </c>
      <c r="I163" s="55">
        <v>3.4</v>
      </c>
      <c r="J163" s="55">
        <v>1.3</v>
      </c>
      <c r="L163" s="52" t="s">
        <v>122</v>
      </c>
      <c r="M163" s="82" t="s">
        <v>534</v>
      </c>
      <c r="N163" s="61" t="s">
        <v>536</v>
      </c>
      <c r="O163" s="66">
        <f>3.1416/12*(J163^2)*I163</f>
        <v>1.5043028000000001</v>
      </c>
      <c r="Q163" s="62">
        <f t="shared" ref="Q163:Q164" si="37">0.216*O163^0.939</f>
        <v>0.31693599377129222</v>
      </c>
    </row>
    <row r="164" spans="1:19">
      <c r="A164" s="52" t="s">
        <v>195</v>
      </c>
      <c r="B164" s="70" t="s">
        <v>238</v>
      </c>
      <c r="C164" s="72" t="s">
        <v>404</v>
      </c>
      <c r="D164" s="54" t="s">
        <v>442</v>
      </c>
      <c r="E164" s="67"/>
      <c r="F164" s="69" t="s">
        <v>109</v>
      </c>
      <c r="I164" s="55">
        <v>3.5</v>
      </c>
      <c r="J164" s="55">
        <v>1.4</v>
      </c>
      <c r="L164" s="52" t="s">
        <v>122</v>
      </c>
      <c r="M164" s="82" t="s">
        <v>534</v>
      </c>
      <c r="N164" s="61" t="s">
        <v>536</v>
      </c>
      <c r="O164" s="66">
        <f>3.1416/12*(J164^2)*I164</f>
        <v>1.7959479999999997</v>
      </c>
      <c r="Q164" s="62">
        <f t="shared" si="37"/>
        <v>0.37431358547069998</v>
      </c>
    </row>
    <row r="165" spans="1:19">
      <c r="A165" s="52" t="s">
        <v>195</v>
      </c>
      <c r="B165" s="70" t="s">
        <v>239</v>
      </c>
      <c r="C165" s="72" t="s">
        <v>406</v>
      </c>
      <c r="D165" s="59" t="s">
        <v>142</v>
      </c>
      <c r="E165" s="59"/>
      <c r="F165" s="60" t="s">
        <v>679</v>
      </c>
      <c r="I165" s="55"/>
      <c r="J165" s="55">
        <v>13.14</v>
      </c>
      <c r="L165" s="52" t="s">
        <v>114</v>
      </c>
      <c r="N165" s="61" t="s">
        <v>137</v>
      </c>
      <c r="O165" s="62">
        <f>3.1416/6*J165^3</f>
        <v>1187.9160045984001</v>
      </c>
      <c r="P165" s="64">
        <f t="shared" ref="P165:P166" si="38">O165*0.6</f>
        <v>712.74960275904004</v>
      </c>
      <c r="Q165" s="62">
        <f t="shared" ref="Q165:Q166" si="39">0.216*P165^0.939</f>
        <v>103.12443426876558</v>
      </c>
    </row>
    <row r="166" spans="1:19" s="69" customFormat="1" ht="12" customHeight="1">
      <c r="A166" s="69" t="s">
        <v>195</v>
      </c>
      <c r="B166" s="70" t="s">
        <v>240</v>
      </c>
      <c r="C166" s="72" t="s">
        <v>406</v>
      </c>
      <c r="D166" s="59" t="s">
        <v>142</v>
      </c>
      <c r="E166" s="59"/>
      <c r="F166" s="69" t="s">
        <v>83</v>
      </c>
      <c r="G166" s="56">
        <v>12.3</v>
      </c>
      <c r="I166" s="56"/>
      <c r="J166" s="56">
        <v>8.5</v>
      </c>
      <c r="L166" s="69" t="s">
        <v>101</v>
      </c>
      <c r="N166" s="65" t="s">
        <v>138</v>
      </c>
      <c r="O166" s="62">
        <f>(3.1416/6)*J166^2*G166</f>
        <v>465.31022999999993</v>
      </c>
      <c r="P166" s="64">
        <f t="shared" si="38"/>
        <v>279.18613799999997</v>
      </c>
      <c r="Q166" s="62">
        <f t="shared" si="39"/>
        <v>42.770869315994858</v>
      </c>
    </row>
    <row r="167" spans="1:19" s="69" customFormat="1" ht="12" customHeight="1">
      <c r="A167" s="69" t="s">
        <v>195</v>
      </c>
      <c r="B167" s="70" t="s">
        <v>241</v>
      </c>
      <c r="C167" s="72" t="s">
        <v>404</v>
      </c>
      <c r="D167" s="67" t="s">
        <v>141</v>
      </c>
      <c r="E167" s="67" t="s">
        <v>561</v>
      </c>
      <c r="F167" s="69" t="s">
        <v>402</v>
      </c>
      <c r="I167" s="56">
        <v>2.2999999999999998</v>
      </c>
      <c r="J167" s="56">
        <v>1.9</v>
      </c>
      <c r="L167" s="69" t="s">
        <v>232</v>
      </c>
      <c r="N167" s="61" t="s">
        <v>139</v>
      </c>
      <c r="O167" s="66">
        <f>3.1416/4*(J167^2)*I167</f>
        <v>6.5211761999999993</v>
      </c>
      <c r="Q167" s="62">
        <f t="shared" ref="Q167:Q168" si="40">0.288*O167^0.811</f>
        <v>1.317682629772652</v>
      </c>
    </row>
    <row r="168" spans="1:19" s="69" customFormat="1">
      <c r="A168" s="69" t="s">
        <v>195</v>
      </c>
      <c r="B168" s="70" t="s">
        <v>241</v>
      </c>
      <c r="C168" s="72" t="s">
        <v>404</v>
      </c>
      <c r="D168" s="81" t="s">
        <v>141</v>
      </c>
      <c r="E168" s="60" t="s">
        <v>595</v>
      </c>
      <c r="F168" s="75" t="s">
        <v>576</v>
      </c>
      <c r="G168" s="56">
        <v>24</v>
      </c>
      <c r="H168" s="56">
        <v>5.0999999999999996</v>
      </c>
      <c r="I168" s="76">
        <v>3</v>
      </c>
      <c r="J168" s="56"/>
      <c r="L168" s="75" t="s">
        <v>578</v>
      </c>
      <c r="M168" s="75" t="s">
        <v>579</v>
      </c>
      <c r="N168" s="61" t="s">
        <v>580</v>
      </c>
      <c r="O168" s="62">
        <f>G168*H168*I168*0.9</f>
        <v>330.48</v>
      </c>
      <c r="Q168" s="62">
        <f t="shared" si="40"/>
        <v>31.799422307763543</v>
      </c>
    </row>
    <row r="169" spans="1:19">
      <c r="A169" s="52" t="s">
        <v>195</v>
      </c>
      <c r="B169" s="70" t="s">
        <v>241</v>
      </c>
      <c r="C169" s="72" t="s">
        <v>404</v>
      </c>
      <c r="D169" s="59" t="s">
        <v>142</v>
      </c>
      <c r="E169" s="59"/>
      <c r="F169" s="52" t="s">
        <v>8</v>
      </c>
      <c r="I169" s="55"/>
      <c r="J169" s="55">
        <v>6.6</v>
      </c>
      <c r="K169" s="52">
        <v>4.3</v>
      </c>
      <c r="L169" s="52" t="s">
        <v>114</v>
      </c>
      <c r="N169" s="61" t="s">
        <v>137</v>
      </c>
      <c r="O169" s="62">
        <f>3.1416/6*J169^3</f>
        <v>150.53290559999996</v>
      </c>
      <c r="P169" s="62">
        <f>3.1416/6*K169^3</f>
        <v>41.62986519999999</v>
      </c>
      <c r="Q169" s="62">
        <f>0.216*P169^0.939</f>
        <v>7.1626717774398196</v>
      </c>
      <c r="S169" s="63"/>
    </row>
    <row r="170" spans="1:19" s="69" customFormat="1">
      <c r="A170" s="69" t="s">
        <v>195</v>
      </c>
      <c r="B170" s="70" t="s">
        <v>241</v>
      </c>
      <c r="C170" s="72" t="s">
        <v>404</v>
      </c>
      <c r="D170" s="67" t="s">
        <v>141</v>
      </c>
      <c r="E170" s="54" t="s">
        <v>561</v>
      </c>
      <c r="F170" s="69" t="s">
        <v>402</v>
      </c>
      <c r="H170" s="56"/>
      <c r="I170" s="56">
        <v>4.5999999999999996</v>
      </c>
      <c r="J170" s="56">
        <v>2.37</v>
      </c>
      <c r="L170" s="69" t="s">
        <v>232</v>
      </c>
      <c r="N170" s="61" t="s">
        <v>139</v>
      </c>
      <c r="O170" s="66">
        <f>3.1416/4*(J170^2)*I170</f>
        <v>20.292960996000001</v>
      </c>
      <c r="Q170" s="62">
        <f t="shared" ref="Q170:Q171" si="41">0.288*O170^0.811</f>
        <v>3.3086408229835245</v>
      </c>
    </row>
    <row r="171" spans="1:19" s="69" customFormat="1">
      <c r="A171" s="69" t="s">
        <v>195</v>
      </c>
      <c r="B171" s="70" t="s">
        <v>242</v>
      </c>
      <c r="C171" s="72" t="s">
        <v>404</v>
      </c>
      <c r="D171" s="67" t="s">
        <v>141</v>
      </c>
      <c r="E171" s="67" t="s">
        <v>561</v>
      </c>
      <c r="F171" s="69" t="s">
        <v>402</v>
      </c>
      <c r="G171" s="56">
        <v>4.2</v>
      </c>
      <c r="H171" s="56"/>
      <c r="I171" s="56"/>
      <c r="J171" s="56">
        <v>4</v>
      </c>
      <c r="L171" s="69" t="s">
        <v>101</v>
      </c>
      <c r="N171" s="65" t="s">
        <v>138</v>
      </c>
      <c r="O171" s="66">
        <f>(3.1416/6)*J171^2*G171</f>
        <v>35.185919999999996</v>
      </c>
      <c r="Q171" s="62">
        <f t="shared" si="41"/>
        <v>5.1700848958610433</v>
      </c>
    </row>
    <row r="172" spans="1:19">
      <c r="A172" s="52" t="s">
        <v>195</v>
      </c>
      <c r="B172" s="70" t="s">
        <v>243</v>
      </c>
      <c r="C172" s="72" t="s">
        <v>406</v>
      </c>
      <c r="D172" s="59" t="s">
        <v>142</v>
      </c>
      <c r="E172" s="59"/>
      <c r="F172" s="60" t="s">
        <v>679</v>
      </c>
      <c r="G172" s="55">
        <v>12.6</v>
      </c>
      <c r="I172" s="55"/>
      <c r="J172" s="55">
        <v>8.5</v>
      </c>
      <c r="L172" s="52" t="s">
        <v>101</v>
      </c>
      <c r="N172" s="65" t="s">
        <v>138</v>
      </c>
      <c r="O172" s="62">
        <f>(3.1416/6)*J172^2*G172</f>
        <v>476.6592599999999</v>
      </c>
      <c r="P172" s="64">
        <f>O172*0.6</f>
        <v>285.99555599999991</v>
      </c>
      <c r="Q172" s="62">
        <f>0.216*P172^0.939</f>
        <v>43.749704055416672</v>
      </c>
    </row>
    <row r="173" spans="1:19">
      <c r="A173" s="52" t="s">
        <v>195</v>
      </c>
      <c r="B173" s="70" t="s">
        <v>244</v>
      </c>
      <c r="C173" s="72" t="s">
        <v>404</v>
      </c>
      <c r="D173" s="67" t="s">
        <v>141</v>
      </c>
      <c r="E173" s="54" t="s">
        <v>561</v>
      </c>
      <c r="F173" s="52" t="s">
        <v>402</v>
      </c>
      <c r="I173" s="55">
        <v>3.4</v>
      </c>
      <c r="J173" s="55">
        <v>2.5</v>
      </c>
      <c r="L173" s="69" t="s">
        <v>232</v>
      </c>
      <c r="N173" s="61" t="s">
        <v>139</v>
      </c>
      <c r="O173" s="66">
        <f>3.1416/4*(J173^2)*I173</f>
        <v>16.689749999999997</v>
      </c>
      <c r="Q173" s="62">
        <f t="shared" ref="Q173:Q183" si="42">0.288*O173^0.811</f>
        <v>2.8235748242854202</v>
      </c>
    </row>
    <row r="174" spans="1:19">
      <c r="A174" s="52" t="s">
        <v>195</v>
      </c>
      <c r="B174" s="70" t="s">
        <v>245</v>
      </c>
      <c r="C174" s="72" t="s">
        <v>404</v>
      </c>
      <c r="D174" s="67" t="s">
        <v>141</v>
      </c>
      <c r="E174" s="54" t="s">
        <v>561</v>
      </c>
      <c r="F174" s="52" t="s">
        <v>71</v>
      </c>
      <c r="G174" s="55">
        <v>7.7</v>
      </c>
      <c r="I174" s="55"/>
      <c r="J174" s="55">
        <v>11.8</v>
      </c>
      <c r="L174" s="52" t="s">
        <v>101</v>
      </c>
      <c r="N174" s="65" t="s">
        <v>138</v>
      </c>
      <c r="O174" s="62">
        <f>(3.1416/6)*J174^2*G174</f>
        <v>561.3766928</v>
      </c>
      <c r="Q174" s="62">
        <f t="shared" si="42"/>
        <v>48.869487892602173</v>
      </c>
    </row>
    <row r="175" spans="1:19">
      <c r="A175" s="52" t="s">
        <v>195</v>
      </c>
      <c r="B175" s="70" t="s">
        <v>246</v>
      </c>
      <c r="C175" s="72" t="s">
        <v>404</v>
      </c>
      <c r="D175" s="67" t="s">
        <v>141</v>
      </c>
      <c r="E175" s="54" t="s">
        <v>561</v>
      </c>
      <c r="F175" s="52" t="s">
        <v>63</v>
      </c>
      <c r="I175" s="55">
        <v>6.8</v>
      </c>
      <c r="J175" s="55">
        <v>11.79</v>
      </c>
      <c r="L175" s="69" t="s">
        <v>232</v>
      </c>
      <c r="N175" s="61" t="s">
        <v>139</v>
      </c>
      <c r="O175" s="66">
        <f t="shared" ref="O175:O183" si="43">3.1416/4*(J175^2)*I175</f>
        <v>742.38197695199995</v>
      </c>
      <c r="Q175" s="62">
        <f t="shared" si="42"/>
        <v>61.301531582127133</v>
      </c>
    </row>
    <row r="176" spans="1:19">
      <c r="A176" s="52" t="s">
        <v>195</v>
      </c>
      <c r="B176" s="70" t="s">
        <v>246</v>
      </c>
      <c r="C176" s="72" t="s">
        <v>404</v>
      </c>
      <c r="D176" s="67" t="s">
        <v>141</v>
      </c>
      <c r="E176" s="54" t="s">
        <v>561</v>
      </c>
      <c r="F176" s="52" t="s">
        <v>63</v>
      </c>
      <c r="I176" s="55">
        <v>7.4</v>
      </c>
      <c r="J176" s="55">
        <v>11.22</v>
      </c>
      <c r="L176" s="69" t="s">
        <v>232</v>
      </c>
      <c r="N176" s="61" t="s">
        <v>139</v>
      </c>
      <c r="O176" s="66">
        <f t="shared" si="43"/>
        <v>731.6583452640001</v>
      </c>
      <c r="Q176" s="62">
        <f t="shared" si="42"/>
        <v>60.582409720573793</v>
      </c>
    </row>
    <row r="177" spans="1:19">
      <c r="A177" s="52" t="s">
        <v>195</v>
      </c>
      <c r="B177" s="70" t="s">
        <v>246</v>
      </c>
      <c r="C177" s="72" t="s">
        <v>404</v>
      </c>
      <c r="D177" s="67" t="s">
        <v>141</v>
      </c>
      <c r="E177" s="54" t="s">
        <v>561</v>
      </c>
      <c r="F177" s="52" t="s">
        <v>63</v>
      </c>
      <c r="I177" s="55">
        <v>7.6</v>
      </c>
      <c r="J177" s="55">
        <v>11</v>
      </c>
      <c r="L177" s="69" t="s">
        <v>232</v>
      </c>
      <c r="N177" s="61" t="s">
        <v>139</v>
      </c>
      <c r="O177" s="66">
        <f t="shared" si="43"/>
        <v>722.25383999999997</v>
      </c>
      <c r="Q177" s="62">
        <f t="shared" si="42"/>
        <v>59.950107174957928</v>
      </c>
    </row>
    <row r="178" spans="1:19">
      <c r="A178" s="52" t="s">
        <v>195</v>
      </c>
      <c r="B178" s="70" t="s">
        <v>246</v>
      </c>
      <c r="C178" s="72" t="s">
        <v>404</v>
      </c>
      <c r="D178" s="67" t="s">
        <v>141</v>
      </c>
      <c r="E178" s="54" t="s">
        <v>561</v>
      </c>
      <c r="F178" s="52" t="s">
        <v>63</v>
      </c>
      <c r="I178" s="55">
        <v>6.6</v>
      </c>
      <c r="J178" s="55">
        <v>11.1</v>
      </c>
      <c r="L178" s="69" t="s">
        <v>232</v>
      </c>
      <c r="N178" s="61" t="s">
        <v>139</v>
      </c>
      <c r="O178" s="66">
        <f t="shared" si="43"/>
        <v>638.67628439999987</v>
      </c>
      <c r="Q178" s="62">
        <f t="shared" si="42"/>
        <v>54.259427668795929</v>
      </c>
    </row>
    <row r="179" spans="1:19">
      <c r="A179" s="52" t="s">
        <v>195</v>
      </c>
      <c r="B179" s="70" t="s">
        <v>246</v>
      </c>
      <c r="C179" s="72" t="s">
        <v>404</v>
      </c>
      <c r="D179" s="67" t="s">
        <v>141</v>
      </c>
      <c r="E179" s="54" t="s">
        <v>561</v>
      </c>
      <c r="F179" s="52" t="s">
        <v>63</v>
      </c>
      <c r="I179" s="55">
        <v>8</v>
      </c>
      <c r="J179" s="55">
        <v>11.7</v>
      </c>
      <c r="L179" s="69" t="s">
        <v>232</v>
      </c>
      <c r="N179" s="61" t="s">
        <v>139</v>
      </c>
      <c r="O179" s="66">
        <f t="shared" si="43"/>
        <v>860.10724799999991</v>
      </c>
      <c r="Q179" s="62">
        <f t="shared" si="42"/>
        <v>69.074007335591418</v>
      </c>
    </row>
    <row r="180" spans="1:19">
      <c r="A180" s="52" t="s">
        <v>195</v>
      </c>
      <c r="B180" s="70" t="s">
        <v>246</v>
      </c>
      <c r="C180" s="72" t="s">
        <v>404</v>
      </c>
      <c r="D180" s="67" t="s">
        <v>141</v>
      </c>
      <c r="E180" s="54" t="s">
        <v>561</v>
      </c>
      <c r="F180" s="52" t="s">
        <v>63</v>
      </c>
      <c r="I180" s="55">
        <v>6.69</v>
      </c>
      <c r="J180" s="55">
        <v>10.8</v>
      </c>
      <c r="L180" s="69" t="s">
        <v>232</v>
      </c>
      <c r="N180" s="61" t="s">
        <v>139</v>
      </c>
      <c r="O180" s="66">
        <f t="shared" si="43"/>
        <v>612.86458464000009</v>
      </c>
      <c r="Q180" s="62">
        <f t="shared" si="42"/>
        <v>52.474114437173867</v>
      </c>
    </row>
    <row r="181" spans="1:19">
      <c r="A181" s="52" t="s">
        <v>195</v>
      </c>
      <c r="B181" s="70" t="s">
        <v>246</v>
      </c>
      <c r="C181" s="72" t="s">
        <v>404</v>
      </c>
      <c r="D181" s="67" t="s">
        <v>141</v>
      </c>
      <c r="E181" s="54" t="s">
        <v>561</v>
      </c>
      <c r="F181" s="52" t="s">
        <v>63</v>
      </c>
      <c r="I181" s="55">
        <v>6.11</v>
      </c>
      <c r="J181" s="55">
        <v>11.3</v>
      </c>
      <c r="L181" s="69" t="s">
        <v>232</v>
      </c>
      <c r="N181" s="61" t="s">
        <v>139</v>
      </c>
      <c r="O181" s="66">
        <f t="shared" si="43"/>
        <v>612.75800586000003</v>
      </c>
      <c r="Q181" s="62">
        <f t="shared" si="42"/>
        <v>52.46671362591308</v>
      </c>
    </row>
    <row r="182" spans="1:19">
      <c r="A182" s="52" t="s">
        <v>195</v>
      </c>
      <c r="B182" s="70" t="s">
        <v>246</v>
      </c>
      <c r="C182" s="72" t="s">
        <v>404</v>
      </c>
      <c r="D182" s="67" t="s">
        <v>141</v>
      </c>
      <c r="E182" s="54" t="s">
        <v>561</v>
      </c>
      <c r="F182" s="52" t="s">
        <v>63</v>
      </c>
      <c r="I182" s="55">
        <v>7.9</v>
      </c>
      <c r="J182" s="55">
        <v>11.67</v>
      </c>
      <c r="L182" s="69" t="s">
        <v>232</v>
      </c>
      <c r="N182" s="61" t="s">
        <v>139</v>
      </c>
      <c r="O182" s="66">
        <f t="shared" si="43"/>
        <v>845.00582027399992</v>
      </c>
      <c r="Q182" s="62">
        <f t="shared" si="42"/>
        <v>68.088803840236892</v>
      </c>
    </row>
    <row r="183" spans="1:19">
      <c r="A183" s="52" t="s">
        <v>195</v>
      </c>
      <c r="B183" s="70" t="s">
        <v>246</v>
      </c>
      <c r="C183" s="72" t="s">
        <v>404</v>
      </c>
      <c r="D183" s="67" t="s">
        <v>141</v>
      </c>
      <c r="E183" s="54" t="s">
        <v>561</v>
      </c>
      <c r="F183" s="52" t="s">
        <v>63</v>
      </c>
      <c r="I183" s="55">
        <v>8</v>
      </c>
      <c r="J183" s="55">
        <v>13</v>
      </c>
      <c r="L183" s="69" t="s">
        <v>232</v>
      </c>
      <c r="N183" s="61" t="s">
        <v>139</v>
      </c>
      <c r="O183" s="66">
        <f t="shared" si="43"/>
        <v>1061.8607999999999</v>
      </c>
      <c r="Q183" s="62">
        <f t="shared" si="42"/>
        <v>81.947045845329129</v>
      </c>
    </row>
    <row r="184" spans="1:19">
      <c r="A184" s="52" t="s">
        <v>195</v>
      </c>
      <c r="B184" s="70" t="s">
        <v>247</v>
      </c>
      <c r="C184" s="72" t="s">
        <v>404</v>
      </c>
      <c r="D184" s="59" t="s">
        <v>142</v>
      </c>
      <c r="E184" s="59"/>
      <c r="F184" s="52" t="s">
        <v>8</v>
      </c>
      <c r="I184" s="55"/>
      <c r="J184" s="55">
        <v>8.4</v>
      </c>
      <c r="K184" s="52">
        <v>5.8</v>
      </c>
      <c r="L184" s="52" t="s">
        <v>114</v>
      </c>
      <c r="N184" s="61" t="s">
        <v>137</v>
      </c>
      <c r="O184" s="62">
        <f>3.1416/6*J184^3</f>
        <v>310.33981440000002</v>
      </c>
      <c r="P184" s="62">
        <f>3.1416/6*K184^3</f>
        <v>102.16064319999998</v>
      </c>
      <c r="Q184" s="62">
        <f>0.216*P184^0.939</f>
        <v>16.640679991674528</v>
      </c>
      <c r="S184" s="63"/>
    </row>
    <row r="185" spans="1:19">
      <c r="A185" s="52" t="s">
        <v>195</v>
      </c>
      <c r="B185" s="70" t="s">
        <v>248</v>
      </c>
      <c r="C185" s="72" t="s">
        <v>404</v>
      </c>
      <c r="D185" s="67" t="s">
        <v>141</v>
      </c>
      <c r="E185" s="54" t="s">
        <v>561</v>
      </c>
      <c r="F185" s="52" t="s">
        <v>402</v>
      </c>
      <c r="I185" s="55">
        <v>2.85</v>
      </c>
      <c r="J185" s="55">
        <v>3.9</v>
      </c>
      <c r="L185" s="69" t="s">
        <v>232</v>
      </c>
      <c r="N185" s="61" t="s">
        <v>139</v>
      </c>
      <c r="O185" s="66">
        <f>3.1416/4*(J185^2)*I185</f>
        <v>34.0459119</v>
      </c>
      <c r="Q185" s="62">
        <f t="shared" ref="Q185:Q186" si="44">0.288*O185^0.811</f>
        <v>5.033814173382134</v>
      </c>
    </row>
    <row r="186" spans="1:19" s="69" customFormat="1">
      <c r="A186" s="83" t="s">
        <v>251</v>
      </c>
      <c r="B186" s="70">
        <v>1</v>
      </c>
      <c r="C186" s="72" t="s">
        <v>404</v>
      </c>
      <c r="D186" s="81" t="s">
        <v>141</v>
      </c>
      <c r="E186" s="60" t="s">
        <v>595</v>
      </c>
      <c r="F186" s="75" t="s">
        <v>615</v>
      </c>
      <c r="G186" s="56">
        <v>18.3</v>
      </c>
      <c r="H186" s="56">
        <v>3.8</v>
      </c>
      <c r="I186" s="76">
        <v>2.09</v>
      </c>
      <c r="J186" s="56"/>
      <c r="L186" s="69" t="s">
        <v>577</v>
      </c>
      <c r="M186" s="75" t="s">
        <v>551</v>
      </c>
      <c r="N186" s="61" t="s">
        <v>140</v>
      </c>
      <c r="O186" s="66">
        <f>G186*H186*I186</f>
        <v>145.33860000000001</v>
      </c>
      <c r="Q186" s="62">
        <f t="shared" si="44"/>
        <v>16.333657943176789</v>
      </c>
    </row>
    <row r="187" spans="1:19" s="69" customFormat="1">
      <c r="A187" s="83" t="s">
        <v>251</v>
      </c>
      <c r="B187" s="70">
        <v>2</v>
      </c>
      <c r="C187" s="72" t="s">
        <v>406</v>
      </c>
      <c r="D187" s="59" t="s">
        <v>142</v>
      </c>
      <c r="E187" s="59"/>
      <c r="F187" s="69" t="s">
        <v>8</v>
      </c>
      <c r="G187" s="56"/>
      <c r="H187" s="56"/>
      <c r="I187" s="56"/>
      <c r="J187" s="56">
        <v>4.5999999999999996</v>
      </c>
      <c r="L187" s="69" t="s">
        <v>114</v>
      </c>
      <c r="N187" s="61" t="s">
        <v>137</v>
      </c>
      <c r="O187" s="62">
        <f>3.1416/6*J187^3</f>
        <v>50.965129599999983</v>
      </c>
      <c r="P187" s="64">
        <f>O187*0.3</f>
        <v>15.289538879999995</v>
      </c>
      <c r="Q187" s="62">
        <f t="shared" ref="Q187:Q189" si="45">0.216*P187^0.939</f>
        <v>2.7964050719056712</v>
      </c>
      <c r="S187" s="63"/>
    </row>
    <row r="188" spans="1:19" s="69" customFormat="1">
      <c r="A188" s="83" t="s">
        <v>251</v>
      </c>
      <c r="B188" s="70">
        <v>3</v>
      </c>
      <c r="C188" s="72" t="s">
        <v>404</v>
      </c>
      <c r="D188" s="59" t="s">
        <v>142</v>
      </c>
      <c r="E188" s="59"/>
      <c r="F188" s="60" t="s">
        <v>632</v>
      </c>
      <c r="G188" s="56"/>
      <c r="H188" s="56"/>
      <c r="I188" s="56"/>
      <c r="J188" s="56">
        <v>12.7</v>
      </c>
      <c r="L188" s="69" t="s">
        <v>114</v>
      </c>
      <c r="N188" s="61" t="s">
        <v>137</v>
      </c>
      <c r="O188" s="62">
        <f>3.1416/6*J188^3</f>
        <v>1072.5333387999999</v>
      </c>
      <c r="P188" s="64">
        <f t="shared" ref="P188:P189" si="46">O188*0.6</f>
        <v>643.52000327999997</v>
      </c>
      <c r="Q188" s="62">
        <f t="shared" si="45"/>
        <v>93.690060018547925</v>
      </c>
    </row>
    <row r="189" spans="1:19" s="69" customFormat="1">
      <c r="A189" s="83" t="s">
        <v>251</v>
      </c>
      <c r="B189" s="70">
        <v>3</v>
      </c>
      <c r="C189" s="72" t="s">
        <v>404</v>
      </c>
      <c r="D189" s="59" t="s">
        <v>142</v>
      </c>
      <c r="E189" s="59"/>
      <c r="F189" s="69" t="s">
        <v>80</v>
      </c>
      <c r="H189" s="56"/>
      <c r="I189" s="56">
        <v>25</v>
      </c>
      <c r="J189" s="56">
        <v>2.7</v>
      </c>
      <c r="L189" s="69" t="s">
        <v>232</v>
      </c>
      <c r="M189" s="69" t="s">
        <v>375</v>
      </c>
      <c r="N189" s="61" t="s">
        <v>139</v>
      </c>
      <c r="O189" s="66">
        <f>3.1416/4*(J189^2)*I189</f>
        <v>143.13915000000003</v>
      </c>
      <c r="P189" s="64">
        <f t="shared" si="46"/>
        <v>85.883490000000009</v>
      </c>
      <c r="Q189" s="62">
        <f t="shared" si="45"/>
        <v>14.138226817901259</v>
      </c>
    </row>
    <row r="190" spans="1:19" s="69" customFormat="1">
      <c r="A190" s="83" t="s">
        <v>251</v>
      </c>
      <c r="B190" s="70">
        <v>3</v>
      </c>
      <c r="C190" s="72" t="s">
        <v>404</v>
      </c>
      <c r="D190" s="67" t="s">
        <v>141</v>
      </c>
      <c r="E190" s="54" t="s">
        <v>561</v>
      </c>
      <c r="F190" s="69" t="s">
        <v>402</v>
      </c>
      <c r="I190" s="56">
        <v>3.54</v>
      </c>
      <c r="J190" s="56">
        <v>2.62</v>
      </c>
      <c r="L190" s="69" t="s">
        <v>232</v>
      </c>
      <c r="N190" s="61" t="s">
        <v>139</v>
      </c>
      <c r="O190" s="66">
        <f>3.1416/4*(J190^2)*I190</f>
        <v>19.085201150400003</v>
      </c>
      <c r="Q190" s="62">
        <f>0.288*O190^0.811</f>
        <v>3.1480204518852153</v>
      </c>
    </row>
    <row r="191" spans="1:19" s="69" customFormat="1">
      <c r="A191" s="83" t="s">
        <v>251</v>
      </c>
      <c r="B191" s="70">
        <v>3</v>
      </c>
      <c r="C191" s="72" t="s">
        <v>404</v>
      </c>
      <c r="D191" s="54" t="s">
        <v>142</v>
      </c>
      <c r="E191" s="67"/>
      <c r="F191" s="69" t="s">
        <v>112</v>
      </c>
      <c r="G191" s="56"/>
      <c r="I191" s="56"/>
      <c r="J191" s="56">
        <v>11.8</v>
      </c>
      <c r="L191" s="69" t="s">
        <v>114</v>
      </c>
      <c r="N191" s="61" t="s">
        <v>137</v>
      </c>
      <c r="O191" s="62">
        <f>3.1416/6*J191^3</f>
        <v>860.29155520000006</v>
      </c>
      <c r="P191" s="64">
        <f t="shared" ref="P191:P192" si="47">O191*0.6</f>
        <v>516.17493311999999</v>
      </c>
      <c r="Q191" s="62">
        <f t="shared" ref="Q191:Q198" si="48">0.216*P191^0.939</f>
        <v>76.167561132921904</v>
      </c>
    </row>
    <row r="192" spans="1:19" s="69" customFormat="1">
      <c r="A192" s="83" t="s">
        <v>251</v>
      </c>
      <c r="B192" s="70">
        <v>4</v>
      </c>
      <c r="C192" s="72" t="s">
        <v>406</v>
      </c>
      <c r="D192" s="59" t="s">
        <v>142</v>
      </c>
      <c r="E192" s="59"/>
      <c r="F192" s="69" t="s">
        <v>102</v>
      </c>
      <c r="G192" s="56"/>
      <c r="H192" s="56"/>
      <c r="I192" s="56"/>
      <c r="J192" s="56">
        <v>8.4</v>
      </c>
      <c r="L192" s="69" t="s">
        <v>114</v>
      </c>
      <c r="N192" s="61" t="s">
        <v>137</v>
      </c>
      <c r="O192" s="62">
        <f>3.1416/6*J192^3</f>
        <v>310.33981440000002</v>
      </c>
      <c r="P192" s="64">
        <f t="shared" si="47"/>
        <v>186.20388864</v>
      </c>
      <c r="Q192" s="62">
        <f t="shared" si="48"/>
        <v>29.239718287901937</v>
      </c>
    </row>
    <row r="193" spans="1:19" s="69" customFormat="1">
      <c r="A193" s="83" t="s">
        <v>251</v>
      </c>
      <c r="B193" s="70">
        <v>4</v>
      </c>
      <c r="C193" s="72" t="s">
        <v>406</v>
      </c>
      <c r="D193" s="59" t="s">
        <v>142</v>
      </c>
      <c r="E193" s="59"/>
      <c r="F193" s="69" t="s">
        <v>8</v>
      </c>
      <c r="G193" s="56"/>
      <c r="H193" s="56"/>
      <c r="I193" s="56"/>
      <c r="J193" s="56">
        <v>4.7</v>
      </c>
      <c r="L193" s="69" t="s">
        <v>114</v>
      </c>
      <c r="N193" s="61" t="s">
        <v>137</v>
      </c>
      <c r="O193" s="62">
        <f>3.1416/6*J193^3</f>
        <v>54.36172280000001</v>
      </c>
      <c r="P193" s="64">
        <f>O193*0.3</f>
        <v>16.308516840000003</v>
      </c>
      <c r="Q193" s="62">
        <f t="shared" si="48"/>
        <v>2.9710566664467191</v>
      </c>
      <c r="S193" s="63"/>
    </row>
    <row r="194" spans="1:19" s="69" customFormat="1">
      <c r="A194" s="83" t="s">
        <v>251</v>
      </c>
      <c r="B194" s="70">
        <v>4</v>
      </c>
      <c r="C194" s="72" t="s">
        <v>406</v>
      </c>
      <c r="D194" s="59" t="s">
        <v>142</v>
      </c>
      <c r="E194" s="59"/>
      <c r="F194" s="69" t="s">
        <v>12</v>
      </c>
      <c r="G194" s="56"/>
      <c r="H194" s="56"/>
      <c r="I194" s="56"/>
      <c r="J194" s="56">
        <v>10</v>
      </c>
      <c r="L194" s="69" t="s">
        <v>114</v>
      </c>
      <c r="N194" s="61" t="s">
        <v>137</v>
      </c>
      <c r="O194" s="62">
        <f>3.1416/6*J194^3</f>
        <v>523.59999999999991</v>
      </c>
      <c r="P194" s="64">
        <f t="shared" ref="P194:P198" si="49">O194*0.6</f>
        <v>314.15999999999991</v>
      </c>
      <c r="Q194" s="62">
        <f t="shared" si="48"/>
        <v>47.783552577342846</v>
      </c>
    </row>
    <row r="195" spans="1:19" s="69" customFormat="1">
      <c r="A195" s="83" t="s">
        <v>251</v>
      </c>
      <c r="B195" s="70">
        <v>5</v>
      </c>
      <c r="C195" s="72" t="s">
        <v>406</v>
      </c>
      <c r="D195" s="54" t="s">
        <v>142</v>
      </c>
      <c r="E195" s="59"/>
      <c r="F195" s="69" t="s">
        <v>12</v>
      </c>
      <c r="G195" s="56"/>
      <c r="H195" s="56"/>
      <c r="I195" s="56"/>
      <c r="J195" s="56">
        <v>10.5</v>
      </c>
      <c r="L195" s="69" t="s">
        <v>114</v>
      </c>
      <c r="N195" s="61" t="s">
        <v>137</v>
      </c>
      <c r="O195" s="62">
        <f>3.1416/6*J195^3</f>
        <v>606.13244999999995</v>
      </c>
      <c r="P195" s="64">
        <f t="shared" si="49"/>
        <v>363.67946999999998</v>
      </c>
      <c r="Q195" s="62">
        <f t="shared" si="48"/>
        <v>54.823743979485585</v>
      </c>
    </row>
    <row r="196" spans="1:19" s="69" customFormat="1">
      <c r="A196" s="83" t="s">
        <v>251</v>
      </c>
      <c r="B196" s="70">
        <v>5</v>
      </c>
      <c r="C196" s="72" t="s">
        <v>406</v>
      </c>
      <c r="D196" s="59" t="s">
        <v>142</v>
      </c>
      <c r="E196" s="59"/>
      <c r="F196" s="69" t="s">
        <v>252</v>
      </c>
      <c r="G196" s="56"/>
      <c r="H196" s="56"/>
      <c r="I196" s="56"/>
      <c r="J196" s="56">
        <v>7.29</v>
      </c>
      <c r="L196" s="75" t="s">
        <v>322</v>
      </c>
      <c r="N196" s="61" t="s">
        <v>538</v>
      </c>
      <c r="O196" s="62">
        <f>(3.1416/6*J196^3)*0.8</f>
        <v>162.28269443232</v>
      </c>
      <c r="P196" s="64">
        <f t="shared" si="49"/>
        <v>97.369616659391994</v>
      </c>
      <c r="Q196" s="62">
        <f t="shared" si="48"/>
        <v>15.906820498801682</v>
      </c>
    </row>
    <row r="197" spans="1:19" s="69" customFormat="1">
      <c r="A197" s="83" t="s">
        <v>251</v>
      </c>
      <c r="B197" s="70">
        <v>7</v>
      </c>
      <c r="C197" s="72" t="s">
        <v>404</v>
      </c>
      <c r="D197" s="59" t="s">
        <v>142</v>
      </c>
      <c r="E197" s="59"/>
      <c r="F197" s="69" t="s">
        <v>73</v>
      </c>
      <c r="G197" s="56"/>
      <c r="H197" s="56"/>
      <c r="I197" s="56"/>
      <c r="J197" s="56">
        <v>15</v>
      </c>
      <c r="L197" s="75" t="s">
        <v>322</v>
      </c>
      <c r="N197" s="61" t="s">
        <v>538</v>
      </c>
      <c r="O197" s="62">
        <f>(3.1416/6*J197^3)*0.8</f>
        <v>1413.72</v>
      </c>
      <c r="P197" s="64">
        <f t="shared" si="49"/>
        <v>848.23199999999997</v>
      </c>
      <c r="Q197" s="62">
        <f t="shared" si="48"/>
        <v>121.4308429379592</v>
      </c>
    </row>
    <row r="198" spans="1:19" s="69" customFormat="1">
      <c r="A198" s="83" t="s">
        <v>251</v>
      </c>
      <c r="B198" s="70">
        <v>7</v>
      </c>
      <c r="C198" s="72" t="s">
        <v>404</v>
      </c>
      <c r="D198" s="59" t="s">
        <v>142</v>
      </c>
      <c r="E198" s="59"/>
      <c r="F198" s="69" t="s">
        <v>626</v>
      </c>
      <c r="G198" s="56"/>
      <c r="H198" s="56"/>
      <c r="I198" s="56"/>
      <c r="J198" s="56">
        <v>7.1</v>
      </c>
      <c r="L198" s="69" t="s">
        <v>114</v>
      </c>
      <c r="N198" s="61" t="s">
        <v>137</v>
      </c>
      <c r="O198" s="62">
        <f>3.1416/6*J198^3</f>
        <v>187.40219959999996</v>
      </c>
      <c r="P198" s="64">
        <f t="shared" si="49"/>
        <v>112.44131975999997</v>
      </c>
      <c r="Q198" s="62">
        <f t="shared" si="48"/>
        <v>18.208459460976265</v>
      </c>
    </row>
    <row r="199" spans="1:19" s="69" customFormat="1">
      <c r="A199" s="83" t="s">
        <v>251</v>
      </c>
      <c r="B199" s="70">
        <v>7</v>
      </c>
      <c r="C199" s="72" t="s">
        <v>404</v>
      </c>
      <c r="D199" s="59" t="s">
        <v>141</v>
      </c>
      <c r="E199" s="54" t="s">
        <v>561</v>
      </c>
      <c r="F199" s="69" t="s">
        <v>402</v>
      </c>
      <c r="G199" s="56">
        <v>3</v>
      </c>
      <c r="H199" s="56"/>
      <c r="I199" s="56"/>
      <c r="J199" s="56">
        <v>2.2999999999999998</v>
      </c>
      <c r="L199" s="69" t="s">
        <v>101</v>
      </c>
      <c r="N199" s="65" t="s">
        <v>138</v>
      </c>
      <c r="O199" s="62">
        <f>(3.1416/6)*J199^2*G199</f>
        <v>8.309531999999999</v>
      </c>
      <c r="Q199" s="62">
        <f t="shared" ref="Q199:Q200" si="50">0.288*O199^0.811</f>
        <v>1.6038696956409975</v>
      </c>
    </row>
    <row r="200" spans="1:19" s="69" customFormat="1">
      <c r="A200" s="83" t="s">
        <v>251</v>
      </c>
      <c r="B200" s="70">
        <v>7</v>
      </c>
      <c r="C200" s="72" t="s">
        <v>404</v>
      </c>
      <c r="D200" s="59" t="s">
        <v>141</v>
      </c>
      <c r="E200" s="54" t="s">
        <v>561</v>
      </c>
      <c r="F200" s="69" t="s">
        <v>402</v>
      </c>
      <c r="G200" s="56">
        <v>3.4</v>
      </c>
      <c r="H200" s="56"/>
      <c r="I200" s="56"/>
      <c r="J200" s="56">
        <v>2.1</v>
      </c>
      <c r="L200" s="69" t="s">
        <v>101</v>
      </c>
      <c r="N200" s="65" t="s">
        <v>138</v>
      </c>
      <c r="O200" s="62">
        <f>(3.1416/6)*J200^2*G200</f>
        <v>7.850858399999999</v>
      </c>
      <c r="Q200" s="62">
        <f t="shared" si="50"/>
        <v>1.5316879363943883</v>
      </c>
    </row>
    <row r="201" spans="1:19" s="69" customFormat="1">
      <c r="A201" s="83" t="s">
        <v>251</v>
      </c>
      <c r="B201" s="70">
        <v>8</v>
      </c>
      <c r="C201" s="72" t="s">
        <v>404</v>
      </c>
      <c r="D201" s="54" t="s">
        <v>142</v>
      </c>
      <c r="E201" s="59"/>
      <c r="F201" s="69" t="s">
        <v>102</v>
      </c>
      <c r="G201" s="56"/>
      <c r="H201" s="56"/>
      <c r="I201" s="56"/>
      <c r="J201" s="56">
        <v>11</v>
      </c>
      <c r="L201" s="69" t="s">
        <v>114</v>
      </c>
      <c r="N201" s="61" t="s">
        <v>137</v>
      </c>
      <c r="O201" s="62">
        <f>3.1416/6*J201^3</f>
        <v>696.91159999999991</v>
      </c>
      <c r="P201" s="64">
        <f>O201*0.6</f>
        <v>418.14695999999992</v>
      </c>
      <c r="Q201" s="62">
        <f t="shared" ref="Q201:Q204" si="51">0.216*P201^0.939</f>
        <v>62.500231982415187</v>
      </c>
    </row>
    <row r="202" spans="1:19" s="69" customFormat="1">
      <c r="A202" s="83" t="s">
        <v>251</v>
      </c>
      <c r="B202" s="70">
        <v>8</v>
      </c>
      <c r="C202" s="72" t="s">
        <v>404</v>
      </c>
      <c r="D202" s="54" t="s">
        <v>142</v>
      </c>
      <c r="E202" s="59"/>
      <c r="F202" s="69" t="s">
        <v>8</v>
      </c>
      <c r="G202" s="56"/>
      <c r="H202" s="56"/>
      <c r="I202" s="56"/>
      <c r="J202" s="56">
        <v>5.7</v>
      </c>
      <c r="L202" s="69" t="s">
        <v>114</v>
      </c>
      <c r="N202" s="61" t="s">
        <v>137</v>
      </c>
      <c r="O202" s="62">
        <f>3.1416/6*J202^3</f>
        <v>96.9670548</v>
      </c>
      <c r="P202" s="64">
        <f t="shared" ref="P202:P203" si="52">O202*0.3</f>
        <v>29.090116439999999</v>
      </c>
      <c r="Q202" s="62">
        <f t="shared" si="51"/>
        <v>5.1157667834742666</v>
      </c>
      <c r="S202" s="63"/>
    </row>
    <row r="203" spans="1:19" s="69" customFormat="1">
      <c r="A203" s="83" t="s">
        <v>251</v>
      </c>
      <c r="B203" s="70">
        <v>8</v>
      </c>
      <c r="C203" s="72" t="s">
        <v>404</v>
      </c>
      <c r="D203" s="54" t="s">
        <v>142</v>
      </c>
      <c r="E203" s="59"/>
      <c r="F203" s="69" t="s">
        <v>8</v>
      </c>
      <c r="G203" s="56"/>
      <c r="H203" s="56"/>
      <c r="I203" s="56"/>
      <c r="J203" s="56">
        <v>7.1</v>
      </c>
      <c r="L203" s="69" t="s">
        <v>114</v>
      </c>
      <c r="N203" s="61" t="s">
        <v>137</v>
      </c>
      <c r="O203" s="62">
        <f>3.1416/6*J203^3</f>
        <v>187.40219959999996</v>
      </c>
      <c r="P203" s="64">
        <f t="shared" si="52"/>
        <v>56.220659879999985</v>
      </c>
      <c r="Q203" s="62">
        <f t="shared" si="51"/>
        <v>9.4974286077206429</v>
      </c>
      <c r="S203" s="63"/>
    </row>
    <row r="204" spans="1:19" s="69" customFormat="1">
      <c r="A204" s="83" t="s">
        <v>251</v>
      </c>
      <c r="B204" s="70">
        <v>8</v>
      </c>
      <c r="C204" s="72" t="s">
        <v>404</v>
      </c>
      <c r="D204" s="59" t="s">
        <v>142</v>
      </c>
      <c r="E204" s="59"/>
      <c r="F204" s="60" t="s">
        <v>632</v>
      </c>
      <c r="G204" s="56">
        <v>11.4</v>
      </c>
      <c r="H204" s="56"/>
      <c r="I204" s="56"/>
      <c r="J204" s="56">
        <v>9.1999999999999993</v>
      </c>
      <c r="L204" s="69" t="s">
        <v>101</v>
      </c>
      <c r="N204" s="65" t="s">
        <v>138</v>
      </c>
      <c r="O204" s="62">
        <f>(3.1416/6)*J204^2*G204</f>
        <v>505.21954559999995</v>
      </c>
      <c r="P204" s="64">
        <f>O204*0.6</f>
        <v>303.13172735999996</v>
      </c>
      <c r="Q204" s="62">
        <f t="shared" si="51"/>
        <v>46.206772061221194</v>
      </c>
    </row>
    <row r="205" spans="1:19" s="69" customFormat="1">
      <c r="A205" s="83" t="s">
        <v>251</v>
      </c>
      <c r="B205" s="70">
        <v>9</v>
      </c>
      <c r="C205" s="72" t="s">
        <v>404</v>
      </c>
      <c r="D205" s="59" t="s">
        <v>141</v>
      </c>
      <c r="E205" s="67" t="s">
        <v>561</v>
      </c>
      <c r="F205" s="60" t="s">
        <v>682</v>
      </c>
      <c r="G205" s="56"/>
      <c r="H205" s="56"/>
      <c r="I205" s="84">
        <f>J205*0.4</f>
        <v>4.6000000000000005</v>
      </c>
      <c r="J205" s="56">
        <v>11.5</v>
      </c>
      <c r="L205" s="69" t="s">
        <v>232</v>
      </c>
      <c r="M205" s="75" t="s">
        <v>674</v>
      </c>
      <c r="N205" s="61" t="s">
        <v>139</v>
      </c>
      <c r="O205" s="66">
        <f>3.1416/4*(J205^2)*I205</f>
        <v>477.79809000000006</v>
      </c>
      <c r="Q205" s="62">
        <f>0.288*O205^0.811</f>
        <v>42.880486472877415</v>
      </c>
    </row>
    <row r="206" spans="1:19" s="69" customFormat="1">
      <c r="A206" s="83" t="s">
        <v>251</v>
      </c>
      <c r="B206" s="70">
        <v>10</v>
      </c>
      <c r="C206" s="72" t="s">
        <v>404</v>
      </c>
      <c r="D206" s="59" t="s">
        <v>442</v>
      </c>
      <c r="E206" s="59"/>
      <c r="F206" s="69" t="s">
        <v>623</v>
      </c>
      <c r="G206" s="56">
        <v>11</v>
      </c>
      <c r="H206" s="56"/>
      <c r="I206" s="56"/>
      <c r="J206" s="56">
        <v>7.2</v>
      </c>
      <c r="L206" s="69" t="s">
        <v>101</v>
      </c>
      <c r="M206" s="69" t="s">
        <v>99</v>
      </c>
      <c r="N206" s="65" t="s">
        <v>138</v>
      </c>
      <c r="O206" s="62">
        <f>(3.1416/6)*J206^2*G206</f>
        <v>298.57766399999997</v>
      </c>
      <c r="Q206" s="62">
        <f>0.216*O206^0.939</f>
        <v>45.554634949137288</v>
      </c>
    </row>
    <row r="207" spans="1:19" s="69" customFormat="1">
      <c r="A207" s="83" t="s">
        <v>251</v>
      </c>
      <c r="B207" s="70">
        <v>12</v>
      </c>
      <c r="C207" s="72" t="s">
        <v>406</v>
      </c>
      <c r="D207" s="54" t="s">
        <v>142</v>
      </c>
      <c r="E207" s="59"/>
      <c r="F207" s="69" t="s">
        <v>91</v>
      </c>
      <c r="G207" s="56"/>
      <c r="H207" s="56"/>
      <c r="I207" s="56"/>
      <c r="J207" s="56">
        <v>7.5</v>
      </c>
      <c r="L207" s="69" t="s">
        <v>114</v>
      </c>
      <c r="N207" s="61" t="s">
        <v>137</v>
      </c>
      <c r="O207" s="62">
        <f t="shared" ref="O207:O212" si="53">3.1416/6*J207^3</f>
        <v>220.89374999999998</v>
      </c>
      <c r="P207" s="64">
        <f t="shared" ref="P207:P209" si="54">O207*0.6</f>
        <v>132.53625</v>
      </c>
      <c r="Q207" s="62">
        <f t="shared" ref="Q207:Q218" si="55">0.216*P207^0.939</f>
        <v>21.24838927871081</v>
      </c>
    </row>
    <row r="208" spans="1:19" s="69" customFormat="1">
      <c r="A208" s="83" t="s">
        <v>251</v>
      </c>
      <c r="B208" s="70">
        <v>12</v>
      </c>
      <c r="C208" s="72" t="s">
        <v>406</v>
      </c>
      <c r="D208" s="54" t="s">
        <v>142</v>
      </c>
      <c r="E208" s="59"/>
      <c r="F208" s="60" t="s">
        <v>679</v>
      </c>
      <c r="G208" s="56"/>
      <c r="H208" s="56"/>
      <c r="I208" s="56"/>
      <c r="J208" s="56">
        <v>7.6</v>
      </c>
      <c r="L208" s="69" t="s">
        <v>114</v>
      </c>
      <c r="N208" s="61" t="s">
        <v>137</v>
      </c>
      <c r="O208" s="62">
        <f t="shared" si="53"/>
        <v>229.84783359999994</v>
      </c>
      <c r="P208" s="64">
        <f t="shared" si="54"/>
        <v>137.90870015999997</v>
      </c>
      <c r="Q208" s="62">
        <f t="shared" si="55"/>
        <v>22.056181386686642</v>
      </c>
    </row>
    <row r="209" spans="1:19" s="69" customFormat="1">
      <c r="A209" s="83" t="s">
        <v>251</v>
      </c>
      <c r="B209" s="70">
        <v>13</v>
      </c>
      <c r="C209" s="72" t="s">
        <v>406</v>
      </c>
      <c r="D209" s="59" t="s">
        <v>142</v>
      </c>
      <c r="E209" s="59"/>
      <c r="F209" s="60" t="s">
        <v>632</v>
      </c>
      <c r="G209" s="56"/>
      <c r="H209" s="56"/>
      <c r="I209" s="56"/>
      <c r="J209" s="56">
        <v>7.4</v>
      </c>
      <c r="L209" s="69" t="s">
        <v>114</v>
      </c>
      <c r="N209" s="61" t="s">
        <v>137</v>
      </c>
      <c r="O209" s="62">
        <f t="shared" si="53"/>
        <v>212.1752864</v>
      </c>
      <c r="P209" s="64">
        <f t="shared" si="54"/>
        <v>127.30517184</v>
      </c>
      <c r="Q209" s="62">
        <f t="shared" si="55"/>
        <v>20.45993217622598</v>
      </c>
    </row>
    <row r="210" spans="1:19" s="69" customFormat="1">
      <c r="A210" s="83" t="s">
        <v>251</v>
      </c>
      <c r="B210" s="70">
        <v>13</v>
      </c>
      <c r="C210" s="72" t="s">
        <v>406</v>
      </c>
      <c r="D210" s="54" t="s">
        <v>142</v>
      </c>
      <c r="E210" s="59"/>
      <c r="F210" s="69" t="s">
        <v>8</v>
      </c>
      <c r="G210" s="56"/>
      <c r="H210" s="56"/>
      <c r="I210" s="56"/>
      <c r="J210" s="56">
        <v>4.9000000000000004</v>
      </c>
      <c r="L210" s="69" t="s">
        <v>114</v>
      </c>
      <c r="N210" s="61" t="s">
        <v>137</v>
      </c>
      <c r="O210" s="62">
        <f t="shared" si="53"/>
        <v>61.601016400000013</v>
      </c>
      <c r="P210" s="64">
        <f>O210*0.3</f>
        <v>18.480304920000002</v>
      </c>
      <c r="Q210" s="62">
        <f t="shared" si="55"/>
        <v>3.34113194495673</v>
      </c>
      <c r="S210" s="63"/>
    </row>
    <row r="211" spans="1:19" s="69" customFormat="1">
      <c r="A211" s="83" t="s">
        <v>251</v>
      </c>
      <c r="B211" s="70">
        <v>14</v>
      </c>
      <c r="C211" s="72" t="s">
        <v>406</v>
      </c>
      <c r="D211" s="54" t="s">
        <v>142</v>
      </c>
      <c r="E211" s="59"/>
      <c r="F211" s="69" t="s">
        <v>102</v>
      </c>
      <c r="G211" s="56"/>
      <c r="H211" s="56"/>
      <c r="I211" s="56"/>
      <c r="J211" s="56">
        <v>9.4</v>
      </c>
      <c r="L211" s="69" t="s">
        <v>114</v>
      </c>
      <c r="N211" s="61" t="s">
        <v>137</v>
      </c>
      <c r="O211" s="62">
        <f t="shared" si="53"/>
        <v>434.89378240000008</v>
      </c>
      <c r="P211" s="64">
        <f t="shared" ref="P211:P214" si="56">O211*0.6</f>
        <v>260.93626944000005</v>
      </c>
      <c r="Q211" s="62">
        <f t="shared" si="55"/>
        <v>40.140206171743223</v>
      </c>
    </row>
    <row r="212" spans="1:19" s="69" customFormat="1">
      <c r="A212" s="83" t="s">
        <v>251</v>
      </c>
      <c r="B212" s="70">
        <v>14</v>
      </c>
      <c r="C212" s="72" t="s">
        <v>406</v>
      </c>
      <c r="D212" s="54" t="s">
        <v>142</v>
      </c>
      <c r="E212" s="59"/>
      <c r="F212" s="69" t="s">
        <v>102</v>
      </c>
      <c r="G212" s="56"/>
      <c r="H212" s="56"/>
      <c r="I212" s="56"/>
      <c r="J212" s="56">
        <v>9.6999999999999993</v>
      </c>
      <c r="L212" s="69" t="s">
        <v>114</v>
      </c>
      <c r="N212" s="61" t="s">
        <v>137</v>
      </c>
      <c r="O212" s="62">
        <f t="shared" si="53"/>
        <v>477.87558279999985</v>
      </c>
      <c r="P212" s="64">
        <f t="shared" si="56"/>
        <v>286.72534967999991</v>
      </c>
      <c r="Q212" s="62">
        <f t="shared" si="55"/>
        <v>43.854524923882458</v>
      </c>
    </row>
    <row r="213" spans="1:19" s="69" customFormat="1">
      <c r="A213" s="83" t="s">
        <v>251</v>
      </c>
      <c r="B213" s="70">
        <v>14</v>
      </c>
      <c r="C213" s="72" t="s">
        <v>406</v>
      </c>
      <c r="D213" s="59" t="s">
        <v>142</v>
      </c>
      <c r="E213" s="59"/>
      <c r="F213" s="69" t="s">
        <v>252</v>
      </c>
      <c r="G213" s="56"/>
      <c r="H213" s="56"/>
      <c r="I213" s="56"/>
      <c r="J213" s="56">
        <v>10.199999999999999</v>
      </c>
      <c r="L213" s="75" t="s">
        <v>322</v>
      </c>
      <c r="N213" s="61" t="s">
        <v>538</v>
      </c>
      <c r="O213" s="62">
        <f>(3.1416/6*J213^3)*0.8</f>
        <v>444.5188070399999</v>
      </c>
      <c r="P213" s="64">
        <f t="shared" si="56"/>
        <v>266.71128422399994</v>
      </c>
      <c r="Q213" s="62">
        <f t="shared" si="55"/>
        <v>40.973835249925585</v>
      </c>
    </row>
    <row r="214" spans="1:19" s="69" customFormat="1">
      <c r="A214" s="83" t="s">
        <v>251</v>
      </c>
      <c r="B214" s="70">
        <v>15</v>
      </c>
      <c r="C214" s="72" t="s">
        <v>404</v>
      </c>
      <c r="D214" s="54" t="s">
        <v>142</v>
      </c>
      <c r="E214" s="59"/>
      <c r="F214" s="69" t="s">
        <v>102</v>
      </c>
      <c r="G214" s="56"/>
      <c r="H214" s="56"/>
      <c r="I214" s="56"/>
      <c r="J214" s="56">
        <v>10</v>
      </c>
      <c r="L214" s="69" t="s">
        <v>114</v>
      </c>
      <c r="N214" s="61" t="s">
        <v>137</v>
      </c>
      <c r="O214" s="62">
        <f t="shared" ref="O214:O219" si="57">3.1416/6*J214^3</f>
        <v>523.59999999999991</v>
      </c>
      <c r="P214" s="64">
        <f t="shared" si="56"/>
        <v>314.15999999999991</v>
      </c>
      <c r="Q214" s="62">
        <f t="shared" si="55"/>
        <v>47.783552577342846</v>
      </c>
    </row>
    <row r="215" spans="1:19" s="69" customFormat="1">
      <c r="A215" s="83" t="s">
        <v>251</v>
      </c>
      <c r="B215" s="70">
        <v>15</v>
      </c>
      <c r="C215" s="72" t="s">
        <v>404</v>
      </c>
      <c r="D215" s="54" t="s">
        <v>142</v>
      </c>
      <c r="E215" s="59"/>
      <c r="F215" s="69" t="s">
        <v>8</v>
      </c>
      <c r="G215" s="56"/>
      <c r="H215" s="56"/>
      <c r="I215" s="56"/>
      <c r="J215" s="56">
        <v>4.7</v>
      </c>
      <c r="L215" s="69" t="s">
        <v>114</v>
      </c>
      <c r="N215" s="61" t="s">
        <v>137</v>
      </c>
      <c r="O215" s="62">
        <f t="shared" si="57"/>
        <v>54.36172280000001</v>
      </c>
      <c r="P215" s="64">
        <f>O215*0.3</f>
        <v>16.308516840000003</v>
      </c>
      <c r="Q215" s="62">
        <f t="shared" si="55"/>
        <v>2.9710566664467191</v>
      </c>
      <c r="S215" s="63"/>
    </row>
    <row r="216" spans="1:19" s="69" customFormat="1">
      <c r="A216" s="83" t="s">
        <v>251</v>
      </c>
      <c r="B216" s="70">
        <v>16</v>
      </c>
      <c r="C216" s="72" t="s">
        <v>406</v>
      </c>
      <c r="D216" s="54" t="s">
        <v>142</v>
      </c>
      <c r="E216" s="59"/>
      <c r="F216" s="69" t="s">
        <v>3</v>
      </c>
      <c r="G216" s="56"/>
      <c r="H216" s="56"/>
      <c r="I216" s="56"/>
      <c r="J216" s="56">
        <v>6.63</v>
      </c>
      <c r="K216" s="69">
        <v>17.96</v>
      </c>
      <c r="L216" s="69" t="s">
        <v>114</v>
      </c>
      <c r="M216" s="69" t="s">
        <v>376</v>
      </c>
      <c r="N216" s="61" t="s">
        <v>137</v>
      </c>
      <c r="O216" s="62">
        <f t="shared" si="57"/>
        <v>152.59497172919998</v>
      </c>
      <c r="P216" s="64">
        <f t="shared" ref="P216:P217" si="58">O216*0.6</f>
        <v>91.556983037519984</v>
      </c>
      <c r="Q216" s="62">
        <f t="shared" si="55"/>
        <v>15.013503333915828</v>
      </c>
    </row>
    <row r="217" spans="1:19" s="69" customFormat="1">
      <c r="A217" s="83" t="s">
        <v>251</v>
      </c>
      <c r="B217" s="70">
        <v>17</v>
      </c>
      <c r="C217" s="72" t="s">
        <v>404</v>
      </c>
      <c r="D217" s="54" t="s">
        <v>142</v>
      </c>
      <c r="E217" s="59"/>
      <c r="F217" s="75" t="s">
        <v>14</v>
      </c>
      <c r="G217" s="56"/>
      <c r="H217" s="56"/>
      <c r="I217" s="56"/>
      <c r="J217" s="56">
        <v>13.13</v>
      </c>
      <c r="L217" s="69" t="s">
        <v>114</v>
      </c>
      <c r="N217" s="61" t="s">
        <v>137</v>
      </c>
      <c r="O217" s="62">
        <f t="shared" si="57"/>
        <v>1185.2059311092</v>
      </c>
      <c r="P217" s="64">
        <f t="shared" si="58"/>
        <v>711.12355866552002</v>
      </c>
      <c r="Q217" s="62">
        <f t="shared" si="55"/>
        <v>102.90350525802188</v>
      </c>
    </row>
    <row r="218" spans="1:19" s="69" customFormat="1">
      <c r="A218" s="83" t="s">
        <v>251</v>
      </c>
      <c r="B218" s="70">
        <v>17</v>
      </c>
      <c r="C218" s="72" t="s">
        <v>404</v>
      </c>
      <c r="D218" s="54" t="s">
        <v>142</v>
      </c>
      <c r="E218" s="59"/>
      <c r="F218" s="69" t="s">
        <v>8</v>
      </c>
      <c r="G218" s="56"/>
      <c r="H218" s="56"/>
      <c r="I218" s="56"/>
      <c r="J218" s="56">
        <v>3.8</v>
      </c>
      <c r="L218" s="69" t="s">
        <v>114</v>
      </c>
      <c r="N218" s="61" t="s">
        <v>137</v>
      </c>
      <c r="O218" s="62">
        <f t="shared" si="57"/>
        <v>28.730979199999993</v>
      </c>
      <c r="P218" s="64">
        <f>O218*0.3</f>
        <v>8.6192937599999979</v>
      </c>
      <c r="Q218" s="62">
        <f t="shared" si="55"/>
        <v>1.632531842634217</v>
      </c>
      <c r="S218" s="63"/>
    </row>
    <row r="219" spans="1:19" s="69" customFormat="1">
      <c r="A219" s="83" t="s">
        <v>251</v>
      </c>
      <c r="B219" s="70">
        <v>17</v>
      </c>
      <c r="C219" s="72" t="s">
        <v>404</v>
      </c>
      <c r="D219" s="67" t="s">
        <v>557</v>
      </c>
      <c r="E219" s="67"/>
      <c r="F219" s="73" t="s">
        <v>669</v>
      </c>
      <c r="G219" s="56"/>
      <c r="H219" s="56"/>
      <c r="I219" s="56"/>
      <c r="J219" s="56">
        <v>13</v>
      </c>
      <c r="L219" s="69" t="s">
        <v>114</v>
      </c>
      <c r="N219" s="61" t="s">
        <v>137</v>
      </c>
      <c r="O219" s="62">
        <f t="shared" si="57"/>
        <v>1150.3491999999999</v>
      </c>
      <c r="Q219" s="62">
        <f>0.216*O219^0.939</f>
        <v>161.64893012221899</v>
      </c>
    </row>
    <row r="220" spans="1:19" s="69" customFormat="1">
      <c r="A220" s="83" t="s">
        <v>251</v>
      </c>
      <c r="B220" s="70">
        <v>18</v>
      </c>
      <c r="C220" s="72" t="s">
        <v>406</v>
      </c>
      <c r="D220" s="54" t="s">
        <v>142</v>
      </c>
      <c r="E220" s="59"/>
      <c r="F220" s="60" t="s">
        <v>679</v>
      </c>
      <c r="G220" s="56">
        <v>15</v>
      </c>
      <c r="H220" s="56"/>
      <c r="I220" s="56"/>
      <c r="J220" s="56">
        <v>14</v>
      </c>
      <c r="L220" s="69" t="s">
        <v>101</v>
      </c>
      <c r="N220" s="65" t="s">
        <v>138</v>
      </c>
      <c r="O220" s="62">
        <f>(3.1416/6)*J220^2*G220</f>
        <v>1539.3839999999998</v>
      </c>
      <c r="P220" s="64">
        <f t="shared" ref="P220:P221" si="59">O220*0.6</f>
        <v>923.63039999999978</v>
      </c>
      <c r="Q220" s="62">
        <f t="shared" ref="Q220:Q221" si="60">0.216*P220^0.939</f>
        <v>131.53961866087405</v>
      </c>
    </row>
    <row r="221" spans="1:19" s="69" customFormat="1">
      <c r="A221" s="83" t="s">
        <v>251</v>
      </c>
      <c r="B221" s="70">
        <v>19</v>
      </c>
      <c r="C221" s="72" t="s">
        <v>404</v>
      </c>
      <c r="D221" s="59" t="s">
        <v>142</v>
      </c>
      <c r="E221" s="59"/>
      <c r="F221" s="69" t="s">
        <v>252</v>
      </c>
      <c r="G221" s="56"/>
      <c r="H221" s="56"/>
      <c r="I221" s="56"/>
      <c r="J221" s="56">
        <v>6.8</v>
      </c>
      <c r="L221" s="69" t="s">
        <v>322</v>
      </c>
      <c r="N221" s="61" t="s">
        <v>538</v>
      </c>
      <c r="O221" s="62">
        <f>(3.1416/6*J221^3)*0.8</f>
        <v>131.70927615999997</v>
      </c>
      <c r="P221" s="64">
        <f t="shared" si="59"/>
        <v>79.025565695999987</v>
      </c>
      <c r="Q221" s="62">
        <f t="shared" si="60"/>
        <v>13.075476969832504</v>
      </c>
    </row>
    <row r="222" spans="1:19" s="69" customFormat="1">
      <c r="A222" s="83" t="s">
        <v>251</v>
      </c>
      <c r="B222" s="70">
        <v>19</v>
      </c>
      <c r="C222" s="72" t="s">
        <v>404</v>
      </c>
      <c r="D222" s="59" t="s">
        <v>442</v>
      </c>
      <c r="E222" s="59"/>
      <c r="F222" s="69" t="s">
        <v>377</v>
      </c>
      <c r="G222" s="56">
        <v>8</v>
      </c>
      <c r="H222" s="56"/>
      <c r="I222" s="56"/>
      <c r="J222" s="56">
        <v>7</v>
      </c>
      <c r="L222" s="69" t="s">
        <v>101</v>
      </c>
      <c r="N222" s="65" t="s">
        <v>138</v>
      </c>
      <c r="O222" s="62">
        <f>(3.1416/6)*J222^2*G222</f>
        <v>205.25119999999998</v>
      </c>
      <c r="Q222" s="62">
        <f>0.216*O222^0.939</f>
        <v>32.039817086098999</v>
      </c>
    </row>
    <row r="223" spans="1:19" s="69" customFormat="1">
      <c r="A223" s="83" t="s">
        <v>251</v>
      </c>
      <c r="B223" s="70">
        <v>19</v>
      </c>
      <c r="C223" s="72" t="s">
        <v>404</v>
      </c>
      <c r="D223" s="59" t="s">
        <v>142</v>
      </c>
      <c r="E223" s="59"/>
      <c r="F223" s="69" t="s">
        <v>8</v>
      </c>
      <c r="G223" s="56"/>
      <c r="H223" s="56"/>
      <c r="I223" s="56"/>
      <c r="J223" s="56">
        <v>5</v>
      </c>
      <c r="L223" s="69" t="s">
        <v>114</v>
      </c>
      <c r="N223" s="61" t="s">
        <v>137</v>
      </c>
      <c r="O223" s="62">
        <f>3.1416/6*J223^3</f>
        <v>65.449999999999989</v>
      </c>
      <c r="P223" s="64">
        <f>O223*0.3</f>
        <v>19.634999999999994</v>
      </c>
      <c r="Q223" s="62">
        <f>0.216*P223^0.939</f>
        <v>3.5367940519289136</v>
      </c>
      <c r="S223" s="63"/>
    </row>
    <row r="224" spans="1:19" s="69" customFormat="1">
      <c r="A224" s="83" t="s">
        <v>251</v>
      </c>
      <c r="B224" s="70">
        <v>19</v>
      </c>
      <c r="C224" s="72" t="s">
        <v>404</v>
      </c>
      <c r="D224" s="59" t="s">
        <v>141</v>
      </c>
      <c r="E224" s="54" t="s">
        <v>561</v>
      </c>
      <c r="F224" s="69" t="s">
        <v>402</v>
      </c>
      <c r="G224" s="56">
        <v>3.7</v>
      </c>
      <c r="H224" s="56"/>
      <c r="I224" s="56"/>
      <c r="J224" s="56">
        <v>1.8</v>
      </c>
      <c r="L224" s="69" t="s">
        <v>101</v>
      </c>
      <c r="N224" s="65" t="s">
        <v>138</v>
      </c>
      <c r="O224" s="62">
        <f>(3.1416/6)*J224^2*G224</f>
        <v>6.2769168000000004</v>
      </c>
      <c r="Q224" s="62">
        <f>0.288*O224^0.811</f>
        <v>1.277511433183167</v>
      </c>
    </row>
    <row r="225" spans="1:19" s="69" customFormat="1">
      <c r="A225" s="83" t="s">
        <v>251</v>
      </c>
      <c r="B225" s="70">
        <v>20</v>
      </c>
      <c r="C225" s="72" t="s">
        <v>406</v>
      </c>
      <c r="D225" s="59" t="s">
        <v>142</v>
      </c>
      <c r="E225" s="59"/>
      <c r="F225" s="69" t="s">
        <v>627</v>
      </c>
      <c r="I225" s="56">
        <v>12.7</v>
      </c>
      <c r="J225" s="56">
        <v>3.2</v>
      </c>
      <c r="L225" s="69" t="s">
        <v>232</v>
      </c>
      <c r="N225" s="61" t="s">
        <v>139</v>
      </c>
      <c r="O225" s="66">
        <f>3.1416/4*(J225^2)*I225</f>
        <v>102.13969920000001</v>
      </c>
      <c r="P225" s="64">
        <f>O225*0.6</f>
        <v>61.283819520000002</v>
      </c>
      <c r="Q225" s="62">
        <f>0.216*P225^0.939</f>
        <v>10.298440893067351</v>
      </c>
    </row>
    <row r="226" spans="1:19" s="69" customFormat="1">
      <c r="A226" s="83" t="s">
        <v>251</v>
      </c>
      <c r="B226" s="70">
        <v>21</v>
      </c>
      <c r="C226" s="72" t="s">
        <v>404</v>
      </c>
      <c r="D226" s="59" t="s">
        <v>641</v>
      </c>
      <c r="E226" s="54" t="s">
        <v>644</v>
      </c>
      <c r="F226" s="69" t="s">
        <v>5</v>
      </c>
      <c r="G226" s="56"/>
      <c r="I226" s="56"/>
      <c r="J226" s="56">
        <v>4.8</v>
      </c>
      <c r="L226" s="69" t="s">
        <v>114</v>
      </c>
      <c r="N226" s="61" t="s">
        <v>137</v>
      </c>
      <c r="O226" s="62">
        <f>3.1416/6*J226^3</f>
        <v>57.905971199999996</v>
      </c>
      <c r="Q226" s="62">
        <f>0.216*O226^0.939</f>
        <v>9.7645217428313327</v>
      </c>
    </row>
    <row r="227" spans="1:19" s="69" customFormat="1">
      <c r="A227" s="83" t="s">
        <v>251</v>
      </c>
      <c r="B227" s="70">
        <v>22</v>
      </c>
      <c r="C227" s="72" t="s">
        <v>406</v>
      </c>
      <c r="D227" s="59" t="s">
        <v>142</v>
      </c>
      <c r="E227" s="59"/>
      <c r="F227" s="69" t="s">
        <v>102</v>
      </c>
      <c r="G227" s="56"/>
      <c r="I227" s="56"/>
      <c r="J227" s="56">
        <v>9.1999999999999993</v>
      </c>
      <c r="L227" s="69" t="s">
        <v>114</v>
      </c>
      <c r="N227" s="61" t="s">
        <v>137</v>
      </c>
      <c r="O227" s="62">
        <f>3.1416/6*J227^3</f>
        <v>407.72103679999987</v>
      </c>
      <c r="P227" s="64">
        <f>O227*0.6</f>
        <v>244.63262207999992</v>
      </c>
      <c r="Q227" s="62">
        <f t="shared" ref="Q227:Q233" si="61">0.216*P227^0.939</f>
        <v>37.780590789016195</v>
      </c>
    </row>
    <row r="228" spans="1:19" s="69" customFormat="1">
      <c r="A228" s="83" t="s">
        <v>251</v>
      </c>
      <c r="B228" s="70">
        <v>22</v>
      </c>
      <c r="C228" s="72" t="s">
        <v>406</v>
      </c>
      <c r="D228" s="59" t="s">
        <v>142</v>
      </c>
      <c r="E228" s="59"/>
      <c r="F228" s="69" t="s">
        <v>8</v>
      </c>
      <c r="G228" s="56"/>
      <c r="I228" s="56"/>
      <c r="J228" s="56">
        <v>4.2</v>
      </c>
      <c r="L228" s="69" t="s">
        <v>114</v>
      </c>
      <c r="N228" s="61" t="s">
        <v>137</v>
      </c>
      <c r="O228" s="62">
        <f>3.1416/6*J228^3</f>
        <v>38.792476800000003</v>
      </c>
      <c r="P228" s="64">
        <f>O228*0.3</f>
        <v>11.63774304</v>
      </c>
      <c r="Q228" s="62">
        <f t="shared" si="61"/>
        <v>2.1642355191849854</v>
      </c>
      <c r="S228" s="63"/>
    </row>
    <row r="229" spans="1:19" s="69" customFormat="1">
      <c r="A229" s="83" t="s">
        <v>251</v>
      </c>
      <c r="B229" s="70">
        <v>23</v>
      </c>
      <c r="C229" s="72" t="s">
        <v>406</v>
      </c>
      <c r="D229" s="59" t="s">
        <v>142</v>
      </c>
      <c r="E229" s="59"/>
      <c r="F229" s="69" t="s">
        <v>102</v>
      </c>
      <c r="G229" s="56"/>
      <c r="I229" s="56"/>
      <c r="J229" s="56">
        <v>8.73</v>
      </c>
      <c r="L229" s="69" t="s">
        <v>114</v>
      </c>
      <c r="N229" s="61" t="s">
        <v>137</v>
      </c>
      <c r="O229" s="62">
        <f>3.1416/6*J229^3</f>
        <v>348.37129986120004</v>
      </c>
      <c r="P229" s="64">
        <f t="shared" ref="P229:P232" si="62">O229*0.6</f>
        <v>209.02277991672003</v>
      </c>
      <c r="Q229" s="62">
        <f t="shared" si="61"/>
        <v>32.592341317216686</v>
      </c>
    </row>
    <row r="230" spans="1:19" s="69" customFormat="1">
      <c r="A230" s="83" t="s">
        <v>251</v>
      </c>
      <c r="B230" s="70">
        <v>23</v>
      </c>
      <c r="C230" s="72" t="s">
        <v>406</v>
      </c>
      <c r="D230" s="54" t="s">
        <v>142</v>
      </c>
      <c r="E230" s="59"/>
      <c r="F230" s="60" t="s">
        <v>679</v>
      </c>
      <c r="G230" s="56">
        <v>9.3000000000000007</v>
      </c>
      <c r="I230" s="56"/>
      <c r="J230" s="56">
        <v>8.5</v>
      </c>
      <c r="L230" s="69" t="s">
        <v>101</v>
      </c>
      <c r="N230" s="65" t="s">
        <v>138</v>
      </c>
      <c r="O230" s="62">
        <f>(3.1416/6)*J230^2*G230</f>
        <v>351.81993</v>
      </c>
      <c r="P230" s="64">
        <f t="shared" si="62"/>
        <v>211.09195800000001</v>
      </c>
      <c r="Q230" s="62">
        <f t="shared" si="61"/>
        <v>32.895210240466696</v>
      </c>
    </row>
    <row r="231" spans="1:19" s="69" customFormat="1">
      <c r="A231" s="83" t="s">
        <v>251</v>
      </c>
      <c r="B231" s="70">
        <v>24</v>
      </c>
      <c r="C231" s="72" t="s">
        <v>406</v>
      </c>
      <c r="D231" s="59" t="s">
        <v>142</v>
      </c>
      <c r="E231" s="59"/>
      <c r="F231" s="69" t="s">
        <v>626</v>
      </c>
      <c r="G231" s="56">
        <v>7.9</v>
      </c>
      <c r="I231" s="56"/>
      <c r="J231" s="56">
        <v>4</v>
      </c>
      <c r="L231" s="69" t="s">
        <v>101</v>
      </c>
      <c r="N231" s="65" t="s">
        <v>138</v>
      </c>
      <c r="O231" s="62">
        <f>(3.1416/6)*J231^2*G231</f>
        <v>66.183039999999991</v>
      </c>
      <c r="P231" s="64">
        <f t="shared" si="62"/>
        <v>39.70982399999999</v>
      </c>
      <c r="Q231" s="62">
        <f t="shared" si="61"/>
        <v>6.8520249813926446</v>
      </c>
    </row>
    <row r="232" spans="1:19" s="69" customFormat="1">
      <c r="A232" s="83" t="s">
        <v>251</v>
      </c>
      <c r="B232" s="70">
        <v>24</v>
      </c>
      <c r="C232" s="72" t="s">
        <v>406</v>
      </c>
      <c r="D232" s="59" t="s">
        <v>142</v>
      </c>
      <c r="E232" s="59"/>
      <c r="F232" s="69" t="s">
        <v>102</v>
      </c>
      <c r="G232" s="56"/>
      <c r="I232" s="56"/>
      <c r="J232" s="56">
        <v>7.4</v>
      </c>
      <c r="L232" s="69" t="s">
        <v>114</v>
      </c>
      <c r="N232" s="61" t="s">
        <v>137</v>
      </c>
      <c r="O232" s="62">
        <f>3.1416/6*J232^3</f>
        <v>212.1752864</v>
      </c>
      <c r="P232" s="64">
        <f t="shared" si="62"/>
        <v>127.30517184</v>
      </c>
      <c r="Q232" s="62">
        <f t="shared" si="61"/>
        <v>20.45993217622598</v>
      </c>
    </row>
    <row r="233" spans="1:19" s="69" customFormat="1">
      <c r="A233" s="83" t="s">
        <v>251</v>
      </c>
      <c r="B233" s="70">
        <v>24</v>
      </c>
      <c r="C233" s="72" t="s">
        <v>406</v>
      </c>
      <c r="D233" s="59" t="s">
        <v>142</v>
      </c>
      <c r="E233" s="59"/>
      <c r="F233" s="69" t="s">
        <v>8</v>
      </c>
      <c r="G233" s="56"/>
      <c r="I233" s="56"/>
      <c r="J233" s="56">
        <v>5</v>
      </c>
      <c r="L233" s="69" t="s">
        <v>114</v>
      </c>
      <c r="N233" s="61" t="s">
        <v>137</v>
      </c>
      <c r="O233" s="62">
        <f>3.1416/6*J233^3</f>
        <v>65.449999999999989</v>
      </c>
      <c r="P233" s="64">
        <f>O233*0.3</f>
        <v>19.634999999999994</v>
      </c>
      <c r="Q233" s="62">
        <f t="shared" si="61"/>
        <v>3.5367940519289136</v>
      </c>
      <c r="S233" s="63"/>
    </row>
    <row r="234" spans="1:19" s="69" customFormat="1">
      <c r="A234" s="83" t="s">
        <v>251</v>
      </c>
      <c r="B234" s="70">
        <v>24</v>
      </c>
      <c r="C234" s="72" t="s">
        <v>406</v>
      </c>
      <c r="D234" s="59" t="s">
        <v>442</v>
      </c>
      <c r="E234" s="59"/>
      <c r="F234" s="69" t="s">
        <v>377</v>
      </c>
      <c r="G234" s="56">
        <v>13</v>
      </c>
      <c r="I234" s="56"/>
      <c r="J234" s="56">
        <v>8</v>
      </c>
      <c r="L234" s="69" t="s">
        <v>101</v>
      </c>
      <c r="N234" s="65" t="s">
        <v>138</v>
      </c>
      <c r="O234" s="62">
        <f>(3.1416/6)*J234^2*G234</f>
        <v>435.63519999999994</v>
      </c>
      <c r="Q234" s="62">
        <f>0.216*O234^0.939</f>
        <v>64.951653941104382</v>
      </c>
    </row>
    <row r="235" spans="1:19" s="69" customFormat="1">
      <c r="A235" s="83" t="s">
        <v>251</v>
      </c>
      <c r="B235" s="70">
        <v>25</v>
      </c>
      <c r="C235" s="72" t="s">
        <v>406</v>
      </c>
      <c r="D235" s="59" t="s">
        <v>142</v>
      </c>
      <c r="E235" s="59"/>
      <c r="F235" s="69" t="s">
        <v>102</v>
      </c>
      <c r="G235" s="56"/>
      <c r="I235" s="56"/>
      <c r="J235" s="56">
        <v>8.8000000000000007</v>
      </c>
      <c r="L235" s="69" t="s">
        <v>114</v>
      </c>
      <c r="N235" s="61" t="s">
        <v>137</v>
      </c>
      <c r="O235" s="62">
        <f>3.1416/6*J235^3</f>
        <v>356.8187392000001</v>
      </c>
      <c r="P235" s="64">
        <f>O235*0.6</f>
        <v>214.09124352000006</v>
      </c>
      <c r="Q235" s="62">
        <f t="shared" ref="Q235:Q238" si="63">0.216*P235^0.939</f>
        <v>33.333899574209383</v>
      </c>
    </row>
    <row r="236" spans="1:19" s="69" customFormat="1">
      <c r="A236" s="83" t="s">
        <v>251</v>
      </c>
      <c r="B236" s="70">
        <v>25</v>
      </c>
      <c r="C236" s="72" t="s">
        <v>406</v>
      </c>
      <c r="D236" s="59" t="s">
        <v>142</v>
      </c>
      <c r="E236" s="59"/>
      <c r="F236" s="69" t="s">
        <v>8</v>
      </c>
      <c r="G236" s="56"/>
      <c r="I236" s="56"/>
      <c r="J236" s="56">
        <v>6.4</v>
      </c>
      <c r="L236" s="69" t="s">
        <v>114</v>
      </c>
      <c r="N236" s="61" t="s">
        <v>137</v>
      </c>
      <c r="O236" s="62">
        <f>3.1416/6*J236^3</f>
        <v>137.25859840000001</v>
      </c>
      <c r="P236" s="64">
        <f t="shared" ref="P236:P237" si="64">O236*0.3</f>
        <v>41.177579520000002</v>
      </c>
      <c r="Q236" s="62">
        <f t="shared" si="63"/>
        <v>7.0895758942112943</v>
      </c>
      <c r="S236" s="63"/>
    </row>
    <row r="237" spans="1:19" s="69" customFormat="1">
      <c r="A237" s="83" t="s">
        <v>251</v>
      </c>
      <c r="B237" s="70">
        <v>25</v>
      </c>
      <c r="C237" s="72" t="s">
        <v>406</v>
      </c>
      <c r="D237" s="59" t="s">
        <v>142</v>
      </c>
      <c r="E237" s="59"/>
      <c r="F237" s="69" t="s">
        <v>8</v>
      </c>
      <c r="G237" s="56"/>
      <c r="I237" s="56"/>
      <c r="J237" s="56">
        <v>6.4</v>
      </c>
      <c r="L237" s="69" t="s">
        <v>114</v>
      </c>
      <c r="N237" s="61" t="s">
        <v>137</v>
      </c>
      <c r="O237" s="62">
        <f>3.1416/6*J237^3</f>
        <v>137.25859840000001</v>
      </c>
      <c r="P237" s="64">
        <f t="shared" si="64"/>
        <v>41.177579520000002</v>
      </c>
      <c r="Q237" s="62">
        <f t="shared" si="63"/>
        <v>7.0895758942112943</v>
      </c>
      <c r="S237" s="63"/>
    </row>
    <row r="238" spans="1:19" s="69" customFormat="1">
      <c r="A238" s="83" t="s">
        <v>251</v>
      </c>
      <c r="B238" s="70">
        <v>26</v>
      </c>
      <c r="C238" s="72" t="s">
        <v>404</v>
      </c>
      <c r="D238" s="59" t="s">
        <v>142</v>
      </c>
      <c r="E238" s="59"/>
      <c r="F238" s="69" t="s">
        <v>102</v>
      </c>
      <c r="G238" s="56"/>
      <c r="I238" s="56"/>
      <c r="J238" s="56">
        <v>7</v>
      </c>
      <c r="L238" s="69" t="s">
        <v>114</v>
      </c>
      <c r="N238" s="61" t="s">
        <v>137</v>
      </c>
      <c r="O238" s="62">
        <f>3.1416/6*J238^3</f>
        <v>179.59479999999999</v>
      </c>
      <c r="P238" s="64">
        <f>O238*0.6</f>
        <v>107.75688</v>
      </c>
      <c r="Q238" s="62">
        <f t="shared" si="63"/>
        <v>17.495228294623921</v>
      </c>
    </row>
    <row r="239" spans="1:19" s="69" customFormat="1">
      <c r="A239" s="83" t="s">
        <v>251</v>
      </c>
      <c r="B239" s="70">
        <v>26</v>
      </c>
      <c r="C239" s="72" t="s">
        <v>404</v>
      </c>
      <c r="D239" s="59" t="s">
        <v>141</v>
      </c>
      <c r="E239" s="54" t="s">
        <v>561</v>
      </c>
      <c r="F239" s="60" t="s">
        <v>682</v>
      </c>
      <c r="G239" s="56"/>
      <c r="I239" s="84">
        <f>J239*0.4</f>
        <v>3.9200000000000004</v>
      </c>
      <c r="J239" s="56">
        <v>9.8000000000000007</v>
      </c>
      <c r="L239" s="69" t="s">
        <v>232</v>
      </c>
      <c r="M239" s="75" t="s">
        <v>674</v>
      </c>
      <c r="N239" s="61" t="s">
        <v>139</v>
      </c>
      <c r="O239" s="66">
        <f>3.1416/4*(J239^2)*I239</f>
        <v>295.68487872000009</v>
      </c>
      <c r="Q239" s="62">
        <f>0.288*O239^0.811</f>
        <v>29.055938010838492</v>
      </c>
    </row>
    <row r="240" spans="1:19" s="69" customFormat="1">
      <c r="A240" s="83" t="s">
        <v>251</v>
      </c>
      <c r="B240" s="70">
        <v>28</v>
      </c>
      <c r="C240" s="72" t="s">
        <v>406</v>
      </c>
      <c r="D240" s="59" t="s">
        <v>142</v>
      </c>
      <c r="E240" s="59"/>
      <c r="F240" s="69" t="s">
        <v>102</v>
      </c>
      <c r="G240" s="56"/>
      <c r="I240" s="56"/>
      <c r="J240" s="56">
        <v>7.6</v>
      </c>
      <c r="L240" s="69" t="s">
        <v>114</v>
      </c>
      <c r="N240" s="61" t="s">
        <v>137</v>
      </c>
      <c r="O240" s="62">
        <f>3.1416/6*J240^3</f>
        <v>229.84783359999994</v>
      </c>
      <c r="P240" s="64">
        <f>O240*0.6</f>
        <v>137.90870015999997</v>
      </c>
      <c r="Q240" s="62">
        <f>0.216*P240^0.939</f>
        <v>22.056181386686642</v>
      </c>
    </row>
    <row r="241" spans="1:19" s="69" customFormat="1">
      <c r="A241" s="83" t="s">
        <v>251</v>
      </c>
      <c r="B241" s="70">
        <v>29</v>
      </c>
      <c r="C241" s="72" t="s">
        <v>404</v>
      </c>
      <c r="D241" s="59" t="s">
        <v>141</v>
      </c>
      <c r="E241" s="54" t="s">
        <v>561</v>
      </c>
      <c r="F241" s="69" t="s">
        <v>402</v>
      </c>
      <c r="I241" s="69">
        <v>2.6</v>
      </c>
      <c r="J241" s="56">
        <v>4.0999999999999996</v>
      </c>
      <c r="L241" s="69" t="s">
        <v>232</v>
      </c>
      <c r="N241" s="61" t="s">
        <v>139</v>
      </c>
      <c r="O241" s="66">
        <f>3.1416/4*(J241^2)*I241</f>
        <v>34.326692399999999</v>
      </c>
      <c r="Q241" s="62">
        <f>0.288*O241^0.811</f>
        <v>5.067456227677849</v>
      </c>
    </row>
    <row r="242" spans="1:19" s="69" customFormat="1">
      <c r="A242" s="83" t="s">
        <v>251</v>
      </c>
      <c r="B242" s="70">
        <v>29</v>
      </c>
      <c r="C242" s="72" t="s">
        <v>404</v>
      </c>
      <c r="D242" s="59" t="s">
        <v>442</v>
      </c>
      <c r="E242" s="59"/>
      <c r="F242" s="69" t="s">
        <v>377</v>
      </c>
      <c r="G242" s="56"/>
      <c r="I242" s="56"/>
      <c r="J242" s="56">
        <v>5.8</v>
      </c>
      <c r="L242" s="69" t="s">
        <v>114</v>
      </c>
      <c r="N242" s="61" t="s">
        <v>137</v>
      </c>
      <c r="O242" s="62">
        <f>3.1416/6*J242^3</f>
        <v>102.16064319999998</v>
      </c>
      <c r="Q242" s="62">
        <f>0.216*O242^0.939</f>
        <v>16.640679991674528</v>
      </c>
    </row>
    <row r="243" spans="1:19" s="69" customFormat="1">
      <c r="A243" s="83" t="s">
        <v>251</v>
      </c>
      <c r="B243" s="70">
        <v>31</v>
      </c>
      <c r="C243" s="72" t="s">
        <v>404</v>
      </c>
      <c r="D243" s="54" t="s">
        <v>142</v>
      </c>
      <c r="E243" s="59"/>
      <c r="F243" s="60" t="s">
        <v>679</v>
      </c>
      <c r="G243" s="56"/>
      <c r="I243" s="56"/>
      <c r="J243" s="56">
        <v>10</v>
      </c>
      <c r="L243" s="69" t="s">
        <v>114</v>
      </c>
      <c r="N243" s="61" t="s">
        <v>137</v>
      </c>
      <c r="O243" s="62">
        <f>3.1416/6*J243^3</f>
        <v>523.59999999999991</v>
      </c>
      <c r="P243" s="64">
        <f t="shared" ref="P243:P248" si="65">O243*0.6</f>
        <v>314.15999999999991</v>
      </c>
      <c r="Q243" s="62">
        <f t="shared" ref="Q243:Q248" si="66">0.216*P243^0.939</f>
        <v>47.783552577342846</v>
      </c>
    </row>
    <row r="244" spans="1:19" s="69" customFormat="1">
      <c r="A244" s="83" t="s">
        <v>251</v>
      </c>
      <c r="B244" s="70">
        <v>50</v>
      </c>
      <c r="C244" s="72" t="s">
        <v>406</v>
      </c>
      <c r="D244" s="59" t="s">
        <v>142</v>
      </c>
      <c r="E244" s="59"/>
      <c r="F244" s="69" t="s">
        <v>11</v>
      </c>
      <c r="G244" s="56"/>
      <c r="H244" s="56"/>
      <c r="I244" s="56"/>
      <c r="J244" s="56">
        <v>15.5</v>
      </c>
      <c r="L244" s="69" t="s">
        <v>114</v>
      </c>
      <c r="N244" s="61" t="s">
        <v>137</v>
      </c>
      <c r="O244" s="62">
        <f>3.1416/6*J244^3</f>
        <v>1949.8209499999998</v>
      </c>
      <c r="P244" s="64">
        <f t="shared" si="65"/>
        <v>1169.8925699999998</v>
      </c>
      <c r="Q244" s="62">
        <f t="shared" si="66"/>
        <v>164.22634559944865</v>
      </c>
    </row>
    <row r="245" spans="1:19" s="69" customFormat="1">
      <c r="A245" s="83" t="s">
        <v>251</v>
      </c>
      <c r="B245" s="70">
        <v>50</v>
      </c>
      <c r="C245" s="72" t="s">
        <v>406</v>
      </c>
      <c r="D245" s="59" t="s">
        <v>142</v>
      </c>
      <c r="E245" s="59"/>
      <c r="F245" s="60" t="s">
        <v>679</v>
      </c>
      <c r="G245" s="56">
        <v>15.9</v>
      </c>
      <c r="I245" s="56"/>
      <c r="J245" s="56">
        <v>11.9</v>
      </c>
      <c r="L245" s="69" t="s">
        <v>101</v>
      </c>
      <c r="N245" s="65" t="s">
        <v>138</v>
      </c>
      <c r="O245" s="62">
        <f>(3.1416/6)*J245^2*G245</f>
        <v>1178.9372364000001</v>
      </c>
      <c r="P245" s="64">
        <f t="shared" si="65"/>
        <v>707.36234184</v>
      </c>
      <c r="Q245" s="62">
        <f t="shared" si="66"/>
        <v>102.3923542166885</v>
      </c>
    </row>
    <row r="246" spans="1:19" s="69" customFormat="1">
      <c r="A246" s="83" t="s">
        <v>251</v>
      </c>
      <c r="B246" s="70">
        <v>50</v>
      </c>
      <c r="C246" s="72" t="s">
        <v>406</v>
      </c>
      <c r="D246" s="59" t="s">
        <v>142</v>
      </c>
      <c r="E246" s="59"/>
      <c r="F246" s="75" t="s">
        <v>593</v>
      </c>
      <c r="G246" s="56"/>
      <c r="H246" s="56"/>
      <c r="I246" s="56"/>
      <c r="J246" s="56">
        <v>14</v>
      </c>
      <c r="L246" s="69" t="s">
        <v>114</v>
      </c>
      <c r="N246" s="61" t="s">
        <v>137</v>
      </c>
      <c r="O246" s="62">
        <f>3.1416/6*J246^3</f>
        <v>1436.7583999999999</v>
      </c>
      <c r="P246" s="64">
        <f t="shared" si="65"/>
        <v>862.05503999999996</v>
      </c>
      <c r="Q246" s="62">
        <f t="shared" si="66"/>
        <v>123.28808638475192</v>
      </c>
    </row>
    <row r="247" spans="1:19" s="89" customFormat="1" ht="12.5" customHeight="1">
      <c r="A247" s="85" t="s">
        <v>486</v>
      </c>
      <c r="B247" s="86">
        <v>1</v>
      </c>
      <c r="C247" s="87" t="s">
        <v>404</v>
      </c>
      <c r="D247" s="88" t="s">
        <v>142</v>
      </c>
      <c r="E247" s="88"/>
      <c r="F247" s="89" t="s">
        <v>11</v>
      </c>
      <c r="G247" s="90">
        <v>18.2</v>
      </c>
      <c r="H247" s="90"/>
      <c r="I247" s="90"/>
      <c r="J247" s="90">
        <v>13</v>
      </c>
      <c r="L247" s="89" t="s">
        <v>101</v>
      </c>
      <c r="N247" s="65" t="s">
        <v>138</v>
      </c>
      <c r="O247" s="91">
        <f>(3.1416/6)*J247^2*G247</f>
        <v>1610.4888799999999</v>
      </c>
      <c r="P247" s="64">
        <f t="shared" si="65"/>
        <v>966.29332799999986</v>
      </c>
      <c r="Q247" s="62">
        <f t="shared" si="66"/>
        <v>137.23695840380336</v>
      </c>
    </row>
    <row r="248" spans="1:19" s="89" customFormat="1" ht="12.5" customHeight="1">
      <c r="A248" s="83" t="s">
        <v>486</v>
      </c>
      <c r="B248" s="86">
        <v>1</v>
      </c>
      <c r="C248" s="87" t="s">
        <v>404</v>
      </c>
      <c r="D248" s="88" t="s">
        <v>142</v>
      </c>
      <c r="E248" s="88"/>
      <c r="F248" s="89" t="s">
        <v>11</v>
      </c>
      <c r="G248" s="90"/>
      <c r="H248" s="90"/>
      <c r="I248" s="90"/>
      <c r="J248" s="90">
        <v>19.2</v>
      </c>
      <c r="L248" s="89" t="s">
        <v>114</v>
      </c>
      <c r="N248" s="61" t="s">
        <v>137</v>
      </c>
      <c r="O248" s="91">
        <f>3.1416/6*J248^3</f>
        <v>3705.9821567999998</v>
      </c>
      <c r="P248" s="64">
        <f t="shared" si="65"/>
        <v>2223.5892940799999</v>
      </c>
      <c r="Q248" s="62">
        <f t="shared" si="66"/>
        <v>300.14975727518083</v>
      </c>
    </row>
    <row r="249" spans="1:19" s="69" customFormat="1">
      <c r="A249" s="85" t="s">
        <v>486</v>
      </c>
      <c r="B249" s="70">
        <v>1</v>
      </c>
      <c r="C249" s="72" t="s">
        <v>404</v>
      </c>
      <c r="D249" s="59" t="s">
        <v>442</v>
      </c>
      <c r="E249" s="59"/>
      <c r="F249" s="69" t="s">
        <v>109</v>
      </c>
      <c r="G249" s="56"/>
      <c r="H249" s="56"/>
      <c r="I249" s="56"/>
      <c r="J249" s="56">
        <v>9</v>
      </c>
      <c r="L249" s="69" t="s">
        <v>322</v>
      </c>
      <c r="N249" s="61" t="s">
        <v>538</v>
      </c>
      <c r="O249" s="62">
        <f>(3.1416/6*J249^3)*0.8</f>
        <v>305.36351999999999</v>
      </c>
      <c r="Q249" s="62">
        <f>0.216*O249^0.939</f>
        <v>46.526143730741957</v>
      </c>
    </row>
    <row r="250" spans="1:19" s="71" customFormat="1">
      <c r="A250" s="85" t="s">
        <v>486</v>
      </c>
      <c r="B250" s="70">
        <v>3</v>
      </c>
      <c r="C250" s="72" t="s">
        <v>406</v>
      </c>
      <c r="D250" s="59" t="s">
        <v>142</v>
      </c>
      <c r="E250" s="59"/>
      <c r="F250" s="71" t="s">
        <v>389</v>
      </c>
      <c r="G250" s="78"/>
      <c r="H250" s="78"/>
      <c r="I250" s="78"/>
      <c r="J250" s="78">
        <v>6.1</v>
      </c>
      <c r="L250" s="71" t="s">
        <v>114</v>
      </c>
      <c r="N250" s="61" t="s">
        <v>137</v>
      </c>
      <c r="O250" s="91">
        <f>3.1416/6*J250^3</f>
        <v>118.84725159999995</v>
      </c>
      <c r="P250" s="64">
        <f>O250*0.6</f>
        <v>71.30835095999997</v>
      </c>
      <c r="Q250" s="62">
        <f t="shared" ref="Q250:Q262" si="67">0.216*P250^0.939</f>
        <v>11.872784372955167</v>
      </c>
    </row>
    <row r="251" spans="1:19" s="71" customFormat="1">
      <c r="A251" s="85" t="s">
        <v>486</v>
      </c>
      <c r="B251" s="70">
        <v>4</v>
      </c>
      <c r="C251" s="72" t="s">
        <v>406</v>
      </c>
      <c r="D251" s="59" t="s">
        <v>142</v>
      </c>
      <c r="E251" s="59"/>
      <c r="F251" s="71" t="s">
        <v>8</v>
      </c>
      <c r="G251" s="78"/>
      <c r="H251" s="78"/>
      <c r="I251" s="78"/>
      <c r="J251" s="78">
        <v>5</v>
      </c>
      <c r="L251" s="71" t="s">
        <v>114</v>
      </c>
      <c r="N251" s="61" t="s">
        <v>137</v>
      </c>
      <c r="O251" s="91">
        <f>3.1416/6*J251^3</f>
        <v>65.449999999999989</v>
      </c>
      <c r="P251" s="64">
        <f t="shared" ref="P251:P253" si="68">O251*0.3</f>
        <v>19.634999999999994</v>
      </c>
      <c r="Q251" s="62">
        <f t="shared" si="67"/>
        <v>3.5367940519289136</v>
      </c>
      <c r="S251" s="63"/>
    </row>
    <row r="252" spans="1:19" s="71" customFormat="1">
      <c r="A252" s="85" t="s">
        <v>486</v>
      </c>
      <c r="B252" s="70">
        <v>4</v>
      </c>
      <c r="C252" s="72" t="s">
        <v>406</v>
      </c>
      <c r="D252" s="59" t="s">
        <v>142</v>
      </c>
      <c r="E252" s="59"/>
      <c r="F252" s="71" t="s">
        <v>8</v>
      </c>
      <c r="G252" s="78"/>
      <c r="H252" s="78"/>
      <c r="I252" s="78"/>
      <c r="J252" s="78">
        <v>4.8</v>
      </c>
      <c r="L252" s="71" t="s">
        <v>114</v>
      </c>
      <c r="N252" s="61" t="s">
        <v>137</v>
      </c>
      <c r="O252" s="91">
        <f>3.1416/6*J252^3</f>
        <v>57.905971199999996</v>
      </c>
      <c r="P252" s="64">
        <f t="shared" si="68"/>
        <v>17.37179136</v>
      </c>
      <c r="Q252" s="62">
        <f t="shared" si="67"/>
        <v>3.1525924778685157</v>
      </c>
      <c r="S252" s="63"/>
    </row>
    <row r="253" spans="1:19" s="71" customFormat="1">
      <c r="A253" s="85" t="s">
        <v>486</v>
      </c>
      <c r="B253" s="70">
        <v>4</v>
      </c>
      <c r="C253" s="72" t="s">
        <v>406</v>
      </c>
      <c r="D253" s="59" t="s">
        <v>142</v>
      </c>
      <c r="E253" s="59"/>
      <c r="F253" s="71" t="s">
        <v>8</v>
      </c>
      <c r="G253" s="78"/>
      <c r="H253" s="78"/>
      <c r="I253" s="78"/>
      <c r="J253" s="78">
        <v>5.3</v>
      </c>
      <c r="L253" s="71" t="s">
        <v>114</v>
      </c>
      <c r="N253" s="61" t="s">
        <v>137</v>
      </c>
      <c r="O253" s="91">
        <f>3.1416/6*J253^3</f>
        <v>77.95199719999998</v>
      </c>
      <c r="P253" s="64">
        <f t="shared" si="68"/>
        <v>23.385599159999995</v>
      </c>
      <c r="Q253" s="62">
        <f t="shared" si="67"/>
        <v>4.1676994625925534</v>
      </c>
      <c r="S253" s="63"/>
    </row>
    <row r="254" spans="1:19" s="71" customFormat="1">
      <c r="A254" s="85" t="s">
        <v>486</v>
      </c>
      <c r="B254" s="70">
        <v>4</v>
      </c>
      <c r="C254" s="72" t="s">
        <v>406</v>
      </c>
      <c r="D254" s="59" t="s">
        <v>142</v>
      </c>
      <c r="E254" s="59"/>
      <c r="F254" s="71" t="s">
        <v>102</v>
      </c>
      <c r="G254" s="78">
        <v>7.47</v>
      </c>
      <c r="H254" s="78"/>
      <c r="I254" s="78"/>
      <c r="J254" s="78">
        <v>4.8</v>
      </c>
      <c r="L254" s="71" t="s">
        <v>101</v>
      </c>
      <c r="N254" s="65" t="s">
        <v>138</v>
      </c>
      <c r="O254" s="91">
        <f>(3.1416/6)*J254^2*G254</f>
        <v>90.116167679999975</v>
      </c>
      <c r="P254" s="64">
        <f t="shared" ref="P254:P255" si="69">O254*0.6</f>
        <v>54.069700607999984</v>
      </c>
      <c r="Q254" s="62">
        <f t="shared" si="67"/>
        <v>9.1558258630499356</v>
      </c>
    </row>
    <row r="255" spans="1:19" s="71" customFormat="1">
      <c r="A255" s="85" t="s">
        <v>486</v>
      </c>
      <c r="B255" s="70">
        <v>5</v>
      </c>
      <c r="C255" s="72" t="s">
        <v>404</v>
      </c>
      <c r="D255" s="59" t="s">
        <v>142</v>
      </c>
      <c r="E255" s="59"/>
      <c r="F255" s="71" t="s">
        <v>102</v>
      </c>
      <c r="G255" s="78"/>
      <c r="H255" s="78"/>
      <c r="I255" s="78"/>
      <c r="J255" s="78">
        <v>8.3000000000000007</v>
      </c>
      <c r="L255" s="71" t="s">
        <v>114</v>
      </c>
      <c r="N255" s="61" t="s">
        <v>137</v>
      </c>
      <c r="O255" s="91">
        <f t="shared" ref="O255:O262" si="70">3.1416/6*J255^3</f>
        <v>299.38767320000005</v>
      </c>
      <c r="P255" s="64">
        <f t="shared" si="69"/>
        <v>179.63260392000004</v>
      </c>
      <c r="Q255" s="62">
        <f t="shared" si="67"/>
        <v>28.269714431313389</v>
      </c>
    </row>
    <row r="256" spans="1:19" s="71" customFormat="1">
      <c r="A256" s="85" t="s">
        <v>486</v>
      </c>
      <c r="B256" s="70">
        <v>7</v>
      </c>
      <c r="C256" s="72" t="s">
        <v>406</v>
      </c>
      <c r="D256" s="59" t="s">
        <v>142</v>
      </c>
      <c r="E256" s="59"/>
      <c r="F256" s="71" t="s">
        <v>8</v>
      </c>
      <c r="G256" s="78"/>
      <c r="H256" s="78"/>
      <c r="I256" s="78"/>
      <c r="J256" s="78">
        <v>5.0999999999999996</v>
      </c>
      <c r="L256" s="71" t="s">
        <v>114</v>
      </c>
      <c r="N256" s="61" t="s">
        <v>137</v>
      </c>
      <c r="O256" s="91">
        <f t="shared" si="70"/>
        <v>69.456063599999979</v>
      </c>
      <c r="P256" s="64">
        <f t="shared" ref="P256:P257" si="71">O256*0.3</f>
        <v>20.836819079999994</v>
      </c>
      <c r="Q256" s="62">
        <f t="shared" si="67"/>
        <v>3.7396973393918316</v>
      </c>
      <c r="S256" s="63"/>
    </row>
    <row r="257" spans="1:19" s="71" customFormat="1">
      <c r="A257" s="85" t="s">
        <v>486</v>
      </c>
      <c r="B257" s="70">
        <v>8</v>
      </c>
      <c r="C257" s="72" t="s">
        <v>404</v>
      </c>
      <c r="D257" s="59" t="s">
        <v>142</v>
      </c>
      <c r="E257" s="59"/>
      <c r="F257" s="71" t="s">
        <v>8</v>
      </c>
      <c r="G257" s="78"/>
      <c r="H257" s="78"/>
      <c r="I257" s="78"/>
      <c r="J257" s="78">
        <v>5.4</v>
      </c>
      <c r="L257" s="71" t="s">
        <v>114</v>
      </c>
      <c r="N257" s="61" t="s">
        <v>137</v>
      </c>
      <c r="O257" s="91">
        <f t="shared" si="70"/>
        <v>82.448150400000003</v>
      </c>
      <c r="P257" s="64">
        <f t="shared" si="71"/>
        <v>24.73444512</v>
      </c>
      <c r="Q257" s="62">
        <f t="shared" si="67"/>
        <v>4.3930332535939298</v>
      </c>
      <c r="S257" s="63"/>
    </row>
    <row r="258" spans="1:19" s="71" customFormat="1">
      <c r="A258" s="85" t="s">
        <v>486</v>
      </c>
      <c r="B258" s="70">
        <v>8</v>
      </c>
      <c r="C258" s="72" t="s">
        <v>404</v>
      </c>
      <c r="D258" s="59" t="s">
        <v>142</v>
      </c>
      <c r="E258" s="59"/>
      <c r="F258" s="60" t="s">
        <v>679</v>
      </c>
      <c r="G258" s="78"/>
      <c r="H258" s="78"/>
      <c r="I258" s="78"/>
      <c r="J258" s="78">
        <v>10.7</v>
      </c>
      <c r="L258" s="71" t="s">
        <v>114</v>
      </c>
      <c r="N258" s="61" t="s">
        <v>137</v>
      </c>
      <c r="O258" s="91">
        <f t="shared" si="70"/>
        <v>641.43251479999981</v>
      </c>
      <c r="P258" s="64">
        <f>O258*0.6</f>
        <v>384.85950887999985</v>
      </c>
      <c r="Q258" s="62">
        <f t="shared" si="67"/>
        <v>57.816598440057724</v>
      </c>
    </row>
    <row r="259" spans="1:19" s="71" customFormat="1">
      <c r="A259" s="85" t="s">
        <v>486</v>
      </c>
      <c r="B259" s="70">
        <v>9</v>
      </c>
      <c r="C259" s="72" t="s">
        <v>404</v>
      </c>
      <c r="D259" s="59" t="s">
        <v>142</v>
      </c>
      <c r="E259" s="59"/>
      <c r="F259" s="71" t="s">
        <v>8</v>
      </c>
      <c r="G259" s="78"/>
      <c r="H259" s="78"/>
      <c r="I259" s="78"/>
      <c r="J259" s="78">
        <v>5.3</v>
      </c>
      <c r="L259" s="71" t="s">
        <v>114</v>
      </c>
      <c r="N259" s="61" t="s">
        <v>137</v>
      </c>
      <c r="O259" s="91">
        <f t="shared" si="70"/>
        <v>77.95199719999998</v>
      </c>
      <c r="P259" s="64">
        <f t="shared" ref="P259:P262" si="72">O259*0.3</f>
        <v>23.385599159999995</v>
      </c>
      <c r="Q259" s="62">
        <f t="shared" si="67"/>
        <v>4.1676994625925534</v>
      </c>
      <c r="S259" s="63"/>
    </row>
    <row r="260" spans="1:19" s="71" customFormat="1">
      <c r="A260" s="85" t="s">
        <v>486</v>
      </c>
      <c r="B260" s="70">
        <v>10</v>
      </c>
      <c r="C260" s="72" t="s">
        <v>404</v>
      </c>
      <c r="D260" s="59" t="s">
        <v>142</v>
      </c>
      <c r="E260" s="59"/>
      <c r="F260" s="71" t="s">
        <v>8</v>
      </c>
      <c r="G260" s="78"/>
      <c r="H260" s="78"/>
      <c r="I260" s="78"/>
      <c r="J260" s="78">
        <v>4.9000000000000004</v>
      </c>
      <c r="L260" s="71" t="s">
        <v>114</v>
      </c>
      <c r="N260" s="61" t="s">
        <v>137</v>
      </c>
      <c r="O260" s="91">
        <f t="shared" si="70"/>
        <v>61.601016400000013</v>
      </c>
      <c r="P260" s="64">
        <f t="shared" si="72"/>
        <v>18.480304920000002</v>
      </c>
      <c r="Q260" s="62">
        <f t="shared" si="67"/>
        <v>3.34113194495673</v>
      </c>
      <c r="S260" s="63"/>
    </row>
    <row r="261" spans="1:19" s="71" customFormat="1">
      <c r="A261" s="85" t="s">
        <v>486</v>
      </c>
      <c r="B261" s="70">
        <v>10</v>
      </c>
      <c r="C261" s="72" t="s">
        <v>404</v>
      </c>
      <c r="D261" s="59" t="s">
        <v>142</v>
      </c>
      <c r="E261" s="59"/>
      <c r="F261" s="71" t="s">
        <v>8</v>
      </c>
      <c r="G261" s="78"/>
      <c r="H261" s="78"/>
      <c r="I261" s="78"/>
      <c r="J261" s="78">
        <v>4.9000000000000004</v>
      </c>
      <c r="L261" s="71" t="s">
        <v>114</v>
      </c>
      <c r="N261" s="61" t="s">
        <v>137</v>
      </c>
      <c r="O261" s="91">
        <f t="shared" si="70"/>
        <v>61.601016400000013</v>
      </c>
      <c r="P261" s="64">
        <f t="shared" si="72"/>
        <v>18.480304920000002</v>
      </c>
      <c r="Q261" s="62">
        <f t="shared" si="67"/>
        <v>3.34113194495673</v>
      </c>
      <c r="S261" s="63"/>
    </row>
    <row r="262" spans="1:19" s="71" customFormat="1">
      <c r="A262" s="85" t="s">
        <v>486</v>
      </c>
      <c r="B262" s="70">
        <v>11</v>
      </c>
      <c r="C262" s="72" t="s">
        <v>404</v>
      </c>
      <c r="D262" s="59" t="s">
        <v>142</v>
      </c>
      <c r="E262" s="59"/>
      <c r="F262" s="71" t="s">
        <v>8</v>
      </c>
      <c r="G262" s="78"/>
      <c r="H262" s="78"/>
      <c r="I262" s="78"/>
      <c r="J262" s="78">
        <v>5</v>
      </c>
      <c r="L262" s="71" t="s">
        <v>114</v>
      </c>
      <c r="N262" s="61" t="s">
        <v>137</v>
      </c>
      <c r="O262" s="91">
        <f t="shared" si="70"/>
        <v>65.449999999999989</v>
      </c>
      <c r="P262" s="64">
        <f t="shared" si="72"/>
        <v>19.634999999999994</v>
      </c>
      <c r="Q262" s="62">
        <f t="shared" si="67"/>
        <v>3.5367940519289136</v>
      </c>
      <c r="S262" s="63"/>
    </row>
    <row r="263" spans="1:19" s="71" customFormat="1">
      <c r="A263" s="85" t="s">
        <v>486</v>
      </c>
      <c r="B263" s="70">
        <v>11</v>
      </c>
      <c r="C263" s="72" t="s">
        <v>404</v>
      </c>
      <c r="D263" s="59" t="s">
        <v>141</v>
      </c>
      <c r="E263" s="60" t="s">
        <v>595</v>
      </c>
      <c r="F263" s="75" t="s">
        <v>615</v>
      </c>
      <c r="G263" s="78">
        <v>11.5</v>
      </c>
      <c r="H263" s="78">
        <v>2.4</v>
      </c>
      <c r="I263" s="76">
        <v>2.09</v>
      </c>
      <c r="J263" s="78"/>
      <c r="L263" s="71" t="s">
        <v>577</v>
      </c>
      <c r="M263" s="75" t="s">
        <v>551</v>
      </c>
      <c r="N263" s="61" t="s">
        <v>140</v>
      </c>
      <c r="O263" s="66">
        <f>G263*H263*I263</f>
        <v>57.68399999999999</v>
      </c>
      <c r="Q263" s="62">
        <f t="shared" ref="Q263:Q264" si="73">0.288*O263^0.811</f>
        <v>7.7198416358810213</v>
      </c>
    </row>
    <row r="264" spans="1:19" s="71" customFormat="1">
      <c r="A264" s="85" t="s">
        <v>486</v>
      </c>
      <c r="B264" s="70">
        <v>11</v>
      </c>
      <c r="C264" s="72" t="s">
        <v>404</v>
      </c>
      <c r="D264" s="59" t="s">
        <v>141</v>
      </c>
      <c r="E264" s="60" t="s">
        <v>595</v>
      </c>
      <c r="F264" s="75" t="s">
        <v>615</v>
      </c>
      <c r="G264" s="78">
        <v>11.5</v>
      </c>
      <c r="H264" s="78">
        <v>2.6</v>
      </c>
      <c r="I264" s="76">
        <v>2.09</v>
      </c>
      <c r="J264" s="78"/>
      <c r="L264" s="71" t="s">
        <v>577</v>
      </c>
      <c r="M264" s="75" t="s">
        <v>551</v>
      </c>
      <c r="N264" s="61" t="s">
        <v>140</v>
      </c>
      <c r="O264" s="66">
        <f>G264*H264*I264</f>
        <v>62.491</v>
      </c>
      <c r="Q264" s="62">
        <f t="shared" si="73"/>
        <v>8.2375954438028209</v>
      </c>
    </row>
    <row r="265" spans="1:19" s="71" customFormat="1">
      <c r="A265" s="85" t="s">
        <v>486</v>
      </c>
      <c r="B265" s="70">
        <v>11</v>
      </c>
      <c r="C265" s="72" t="s">
        <v>404</v>
      </c>
      <c r="D265" s="54" t="s">
        <v>442</v>
      </c>
      <c r="E265" s="59"/>
      <c r="F265" s="82" t="s">
        <v>625</v>
      </c>
      <c r="G265" s="78"/>
      <c r="H265" s="78"/>
      <c r="I265" s="78"/>
      <c r="J265" s="78">
        <v>5.14</v>
      </c>
      <c r="L265" s="71" t="s">
        <v>114</v>
      </c>
      <c r="N265" s="61" t="s">
        <v>137</v>
      </c>
      <c r="O265" s="91">
        <f>3.1416/6*J265^3</f>
        <v>71.103175158399978</v>
      </c>
      <c r="Q265" s="62">
        <f>0.216*O265^0.939</f>
        <v>11.840703803544208</v>
      </c>
    </row>
    <row r="266" spans="1:19" s="71" customFormat="1">
      <c r="A266" s="85" t="s">
        <v>486</v>
      </c>
      <c r="B266" s="70">
        <v>12</v>
      </c>
      <c r="C266" s="72" t="s">
        <v>404</v>
      </c>
      <c r="D266" s="59" t="s">
        <v>142</v>
      </c>
      <c r="E266" s="59"/>
      <c r="F266" s="71" t="s">
        <v>102</v>
      </c>
      <c r="G266" s="78"/>
      <c r="H266" s="78"/>
      <c r="I266" s="78"/>
      <c r="J266" s="78">
        <v>9.8000000000000007</v>
      </c>
      <c r="L266" s="71" t="s">
        <v>114</v>
      </c>
      <c r="N266" s="61" t="s">
        <v>137</v>
      </c>
      <c r="O266" s="91">
        <f>3.1416/6*J266^3</f>
        <v>492.8081312000001</v>
      </c>
      <c r="P266" s="64">
        <f t="shared" ref="P266:P268" si="74">O266*0.6</f>
        <v>295.68487872000003</v>
      </c>
      <c r="Q266" s="62">
        <f t="shared" ref="Q266:Q276" si="75">0.216*P266^0.939</f>
        <v>45.140076469142564</v>
      </c>
    </row>
    <row r="267" spans="1:19" s="71" customFormat="1">
      <c r="A267" s="85" t="s">
        <v>486</v>
      </c>
      <c r="B267" s="70">
        <v>12</v>
      </c>
      <c r="C267" s="72" t="s">
        <v>404</v>
      </c>
      <c r="D267" s="59" t="s">
        <v>142</v>
      </c>
      <c r="E267" s="59"/>
      <c r="F267" s="71" t="s">
        <v>102</v>
      </c>
      <c r="G267" s="78">
        <v>8.8000000000000007</v>
      </c>
      <c r="H267" s="78"/>
      <c r="I267" s="78"/>
      <c r="J267" s="78">
        <v>7.4</v>
      </c>
      <c r="L267" s="71" t="s">
        <v>101</v>
      </c>
      <c r="N267" s="65" t="s">
        <v>138</v>
      </c>
      <c r="O267" s="91">
        <f>(3.1416/6)*J267^2*G267</f>
        <v>252.31655680000003</v>
      </c>
      <c r="P267" s="64">
        <f t="shared" si="74"/>
        <v>151.38993408000002</v>
      </c>
      <c r="Q267" s="62">
        <f t="shared" si="75"/>
        <v>24.074918967662384</v>
      </c>
    </row>
    <row r="268" spans="1:19" s="71" customFormat="1">
      <c r="A268" s="85" t="s">
        <v>486</v>
      </c>
      <c r="B268" s="70">
        <v>12</v>
      </c>
      <c r="C268" s="72" t="s">
        <v>404</v>
      </c>
      <c r="D268" s="59" t="s">
        <v>142</v>
      </c>
      <c r="E268" s="59"/>
      <c r="F268" s="71" t="s">
        <v>102</v>
      </c>
      <c r="G268" s="78"/>
      <c r="H268" s="78"/>
      <c r="I268" s="78"/>
      <c r="J268" s="78">
        <v>7.5</v>
      </c>
      <c r="L268" s="71" t="s">
        <v>114</v>
      </c>
      <c r="N268" s="61" t="s">
        <v>137</v>
      </c>
      <c r="O268" s="91">
        <f>3.1416/6*J268^3</f>
        <v>220.89374999999998</v>
      </c>
      <c r="P268" s="64">
        <f t="shared" si="74"/>
        <v>132.53625</v>
      </c>
      <c r="Q268" s="62">
        <f t="shared" si="75"/>
        <v>21.24838927871081</v>
      </c>
    </row>
    <row r="269" spans="1:19" s="71" customFormat="1">
      <c r="A269" s="85" t="s">
        <v>486</v>
      </c>
      <c r="B269" s="70">
        <v>12</v>
      </c>
      <c r="C269" s="72" t="s">
        <v>404</v>
      </c>
      <c r="D269" s="59" t="s">
        <v>142</v>
      </c>
      <c r="E269" s="59"/>
      <c r="F269" s="71" t="s">
        <v>8</v>
      </c>
      <c r="G269" s="78"/>
      <c r="H269" s="78"/>
      <c r="I269" s="78"/>
      <c r="J269" s="78">
        <v>5.3</v>
      </c>
      <c r="L269" s="71" t="s">
        <v>114</v>
      </c>
      <c r="N269" s="61" t="s">
        <v>137</v>
      </c>
      <c r="O269" s="91">
        <f>3.1416/6*J269^3</f>
        <v>77.95199719999998</v>
      </c>
      <c r="P269" s="64">
        <f t="shared" ref="P269:P270" si="76">O269*0.3</f>
        <v>23.385599159999995</v>
      </c>
      <c r="Q269" s="62">
        <f t="shared" si="75"/>
        <v>4.1676994625925534</v>
      </c>
      <c r="S269" s="63"/>
    </row>
    <row r="270" spans="1:19" s="71" customFormat="1">
      <c r="A270" s="85" t="s">
        <v>486</v>
      </c>
      <c r="B270" s="70">
        <v>12</v>
      </c>
      <c r="C270" s="72" t="s">
        <v>404</v>
      </c>
      <c r="D270" s="59" t="s">
        <v>142</v>
      </c>
      <c r="E270" s="59"/>
      <c r="F270" s="71" t="s">
        <v>8</v>
      </c>
      <c r="G270" s="78"/>
      <c r="H270" s="78"/>
      <c r="I270" s="78"/>
      <c r="J270" s="78">
        <v>6.4</v>
      </c>
      <c r="L270" s="71" t="s">
        <v>114</v>
      </c>
      <c r="N270" s="61" t="s">
        <v>137</v>
      </c>
      <c r="O270" s="91">
        <f>3.1416/6*J270^3</f>
        <v>137.25859840000001</v>
      </c>
      <c r="P270" s="64">
        <f t="shared" si="76"/>
        <v>41.177579520000002</v>
      </c>
      <c r="Q270" s="62">
        <f t="shared" si="75"/>
        <v>7.0895758942112943</v>
      </c>
      <c r="S270" s="63"/>
    </row>
    <row r="271" spans="1:19" s="71" customFormat="1">
      <c r="A271" s="85" t="s">
        <v>486</v>
      </c>
      <c r="B271" s="70">
        <v>12</v>
      </c>
      <c r="C271" s="72" t="s">
        <v>404</v>
      </c>
      <c r="D271" s="59" t="s">
        <v>142</v>
      </c>
      <c r="E271" s="59"/>
      <c r="F271" s="71" t="s">
        <v>92</v>
      </c>
      <c r="G271" s="78">
        <v>13.5</v>
      </c>
      <c r="H271" s="78"/>
      <c r="I271" s="78"/>
      <c r="J271" s="78">
        <v>11</v>
      </c>
      <c r="L271" s="71" t="s">
        <v>101</v>
      </c>
      <c r="N271" s="65" t="s">
        <v>138</v>
      </c>
      <c r="O271" s="91">
        <f>(3.1416/6)*J271^2*G271</f>
        <v>855.30059999999992</v>
      </c>
      <c r="P271" s="64">
        <f>O271*0.6</f>
        <v>513.18035999999995</v>
      </c>
      <c r="Q271" s="62">
        <f t="shared" si="75"/>
        <v>75.752558691810151</v>
      </c>
    </row>
    <row r="272" spans="1:19" s="71" customFormat="1">
      <c r="A272" s="85" t="s">
        <v>486</v>
      </c>
      <c r="B272" s="70">
        <v>13</v>
      </c>
      <c r="C272" s="72" t="s">
        <v>406</v>
      </c>
      <c r="D272" s="59" t="s">
        <v>142</v>
      </c>
      <c r="E272" s="59"/>
      <c r="F272" s="71" t="s">
        <v>8</v>
      </c>
      <c r="G272" s="78">
        <v>7.2</v>
      </c>
      <c r="H272" s="78"/>
      <c r="I272" s="78"/>
      <c r="J272" s="78">
        <v>6.2</v>
      </c>
      <c r="L272" s="71" t="s">
        <v>101</v>
      </c>
      <c r="N272" s="65" t="s">
        <v>138</v>
      </c>
      <c r="O272" s="91">
        <f>(3.1416/6)*J272^2*G272</f>
        <v>144.91572479999999</v>
      </c>
      <c r="P272" s="64">
        <f>O272*0.3</f>
        <v>43.474717439999999</v>
      </c>
      <c r="Q272" s="62">
        <f t="shared" si="75"/>
        <v>7.4603306503887614</v>
      </c>
      <c r="S272" s="63"/>
    </row>
    <row r="273" spans="1:19" s="71" customFormat="1">
      <c r="A273" s="85" t="s">
        <v>486</v>
      </c>
      <c r="B273" s="70">
        <v>14</v>
      </c>
      <c r="C273" s="72" t="s">
        <v>406</v>
      </c>
      <c r="D273" s="59" t="s">
        <v>142</v>
      </c>
      <c r="E273" s="59"/>
      <c r="F273" s="60" t="s">
        <v>679</v>
      </c>
      <c r="G273" s="78">
        <v>7.3</v>
      </c>
      <c r="H273" s="78"/>
      <c r="I273" s="78"/>
      <c r="J273" s="78">
        <v>6</v>
      </c>
      <c r="L273" s="71" t="s">
        <v>101</v>
      </c>
      <c r="N273" s="65" t="s">
        <v>138</v>
      </c>
      <c r="O273" s="91">
        <f>(3.1416/6)*J273^2*G273</f>
        <v>137.60208</v>
      </c>
      <c r="P273" s="64">
        <f t="shared" ref="P273:P274" si="77">O273*0.6</f>
        <v>82.561247999999992</v>
      </c>
      <c r="Q273" s="62">
        <f t="shared" si="75"/>
        <v>13.624063184824324</v>
      </c>
    </row>
    <row r="274" spans="1:19" s="71" customFormat="1">
      <c r="A274" s="85" t="s">
        <v>486</v>
      </c>
      <c r="B274" s="70">
        <v>14</v>
      </c>
      <c r="C274" s="72" t="s">
        <v>406</v>
      </c>
      <c r="D274" s="59" t="s">
        <v>142</v>
      </c>
      <c r="E274" s="59"/>
      <c r="F274" s="71" t="s">
        <v>112</v>
      </c>
      <c r="G274" s="78">
        <v>15</v>
      </c>
      <c r="H274" s="78"/>
      <c r="I274" s="78"/>
      <c r="J274" s="78">
        <v>13.6</v>
      </c>
      <c r="L274" s="71" t="s">
        <v>101</v>
      </c>
      <c r="N274" s="65" t="s">
        <v>138</v>
      </c>
      <c r="O274" s="91">
        <f>(3.1416/6)*J274^2*G274</f>
        <v>1452.6758399999999</v>
      </c>
      <c r="P274" s="64">
        <f t="shared" si="77"/>
        <v>871.60550399999988</v>
      </c>
      <c r="Q274" s="62">
        <f t="shared" si="75"/>
        <v>124.57021023541692</v>
      </c>
    </row>
    <row r="275" spans="1:19" s="71" customFormat="1">
      <c r="A275" s="85" t="s">
        <v>486</v>
      </c>
      <c r="B275" s="70">
        <v>15</v>
      </c>
      <c r="C275" s="72" t="s">
        <v>404</v>
      </c>
      <c r="D275" s="59" t="s">
        <v>142</v>
      </c>
      <c r="E275" s="59"/>
      <c r="F275" s="71" t="s">
        <v>8</v>
      </c>
      <c r="G275" s="78"/>
      <c r="H275" s="78"/>
      <c r="I275" s="78"/>
      <c r="J275" s="78">
        <v>4.9000000000000004</v>
      </c>
      <c r="L275" s="71" t="s">
        <v>114</v>
      </c>
      <c r="N275" s="61" t="s">
        <v>137</v>
      </c>
      <c r="O275" s="91">
        <f>3.1416/6*J275^3</f>
        <v>61.601016400000013</v>
      </c>
      <c r="P275" s="64">
        <f>O275*0.3</f>
        <v>18.480304920000002</v>
      </c>
      <c r="Q275" s="62">
        <f t="shared" si="75"/>
        <v>3.34113194495673</v>
      </c>
      <c r="S275" s="63"/>
    </row>
    <row r="276" spans="1:19" s="71" customFormat="1">
      <c r="A276" s="85" t="s">
        <v>486</v>
      </c>
      <c r="B276" s="70">
        <v>15</v>
      </c>
      <c r="C276" s="72" t="s">
        <v>404</v>
      </c>
      <c r="D276" s="59" t="s">
        <v>142</v>
      </c>
      <c r="E276" s="59"/>
      <c r="F276" s="71" t="s">
        <v>102</v>
      </c>
      <c r="G276" s="78">
        <v>9.6999999999999993</v>
      </c>
      <c r="H276" s="78"/>
      <c r="I276" s="78"/>
      <c r="J276" s="78">
        <v>8.9</v>
      </c>
      <c r="L276" s="71" t="s">
        <v>101</v>
      </c>
      <c r="N276" s="65" t="s">
        <v>138</v>
      </c>
      <c r="O276" s="91">
        <f>(3.1416/6)*J276^2*G276</f>
        <v>402.30125319999996</v>
      </c>
      <c r="P276" s="64">
        <f>O276*0.6</f>
        <v>241.38075191999997</v>
      </c>
      <c r="Q276" s="62">
        <f t="shared" si="75"/>
        <v>37.308821095583177</v>
      </c>
    </row>
    <row r="277" spans="1:19" s="71" customFormat="1">
      <c r="A277" s="85" t="s">
        <v>486</v>
      </c>
      <c r="B277" s="70">
        <v>15</v>
      </c>
      <c r="C277" s="72" t="s">
        <v>404</v>
      </c>
      <c r="D277" s="54" t="s">
        <v>637</v>
      </c>
      <c r="E277" s="59" t="s">
        <v>638</v>
      </c>
      <c r="F277" s="71" t="s">
        <v>75</v>
      </c>
      <c r="G277" s="78"/>
      <c r="H277" s="78"/>
      <c r="I277" s="78"/>
      <c r="J277" s="78">
        <v>5.6</v>
      </c>
      <c r="L277" s="71" t="s">
        <v>114</v>
      </c>
      <c r="M277" s="71" t="s">
        <v>461</v>
      </c>
      <c r="N277" s="61" t="s">
        <v>137</v>
      </c>
      <c r="O277" s="91">
        <f>3.1416/6*J277^3</f>
        <v>91.952537599999971</v>
      </c>
      <c r="Q277" s="62">
        <f>0.216*O277^0.939</f>
        <v>15.074401668855408</v>
      </c>
    </row>
    <row r="278" spans="1:19" s="71" customFormat="1">
      <c r="A278" s="85" t="s">
        <v>486</v>
      </c>
      <c r="B278" s="70">
        <v>15</v>
      </c>
      <c r="C278" s="72" t="s">
        <v>404</v>
      </c>
      <c r="D278" s="67" t="s">
        <v>557</v>
      </c>
      <c r="E278" s="67"/>
      <c r="F278" s="71" t="s">
        <v>397</v>
      </c>
      <c r="G278" s="78">
        <v>7.6</v>
      </c>
      <c r="H278" s="78"/>
      <c r="I278" s="78"/>
      <c r="J278" s="78">
        <v>5.3</v>
      </c>
      <c r="L278" s="71" t="s">
        <v>101</v>
      </c>
      <c r="N278" s="65" t="s">
        <v>138</v>
      </c>
      <c r="O278" s="91">
        <f>(3.1416/6)*J278^2*G278</f>
        <v>111.78022239999999</v>
      </c>
      <c r="Q278" s="62">
        <f>0.216*O278^0.939</f>
        <v>18.107915423871315</v>
      </c>
    </row>
    <row r="279" spans="1:19" s="71" customFormat="1">
      <c r="A279" s="85" t="s">
        <v>486</v>
      </c>
      <c r="B279" s="70">
        <v>16</v>
      </c>
      <c r="C279" s="72" t="s">
        <v>406</v>
      </c>
      <c r="D279" s="59" t="s">
        <v>142</v>
      </c>
      <c r="E279" s="59"/>
      <c r="F279" s="71" t="s">
        <v>8</v>
      </c>
      <c r="G279" s="78">
        <v>5.6</v>
      </c>
      <c r="H279" s="78"/>
      <c r="I279" s="78"/>
      <c r="J279" s="78">
        <v>4.9000000000000004</v>
      </c>
      <c r="L279" s="71" t="s">
        <v>101</v>
      </c>
      <c r="N279" s="65" t="s">
        <v>138</v>
      </c>
      <c r="O279" s="91">
        <f>(3.1416/6)*J279^2*G279</f>
        <v>70.401161600000009</v>
      </c>
      <c r="P279" s="64">
        <f>O279*0.3</f>
        <v>21.120348480000001</v>
      </c>
      <c r="Q279" s="62">
        <f t="shared" ref="Q279:Q281" si="78">0.216*P279^0.939</f>
        <v>3.7874600878673053</v>
      </c>
      <c r="S279" s="63"/>
    </row>
    <row r="280" spans="1:19" s="71" customFormat="1">
      <c r="A280" s="85" t="s">
        <v>486</v>
      </c>
      <c r="B280" s="70" t="s">
        <v>283</v>
      </c>
      <c r="C280" s="72" t="s">
        <v>404</v>
      </c>
      <c r="D280" s="59" t="s">
        <v>142</v>
      </c>
      <c r="E280" s="59"/>
      <c r="F280" s="71" t="s">
        <v>14</v>
      </c>
      <c r="G280" s="78">
        <v>12</v>
      </c>
      <c r="H280" s="78"/>
      <c r="I280" s="78"/>
      <c r="J280" s="78">
        <v>3.1</v>
      </c>
      <c r="L280" s="71" t="s">
        <v>101</v>
      </c>
      <c r="N280" s="65" t="s">
        <v>138</v>
      </c>
      <c r="O280" s="91">
        <f>(3.1416/6)*J280^2*G280</f>
        <v>60.381551999999999</v>
      </c>
      <c r="P280" s="64">
        <f t="shared" ref="P280:P281" si="79">O280*0.6</f>
        <v>36.228931199999998</v>
      </c>
      <c r="Q280" s="62">
        <f t="shared" si="78"/>
        <v>6.2864705632888809</v>
      </c>
    </row>
    <row r="281" spans="1:19" s="71" customFormat="1">
      <c r="A281" s="85" t="s">
        <v>486</v>
      </c>
      <c r="B281" s="70" t="s">
        <v>283</v>
      </c>
      <c r="C281" s="72" t="s">
        <v>404</v>
      </c>
      <c r="D281" s="59" t="s">
        <v>142</v>
      </c>
      <c r="E281" s="59"/>
      <c r="F281" s="71" t="s">
        <v>14</v>
      </c>
      <c r="G281" s="78"/>
      <c r="H281" s="78"/>
      <c r="I281" s="78"/>
      <c r="J281" s="78">
        <v>9.5</v>
      </c>
      <c r="L281" s="71" t="s">
        <v>114</v>
      </c>
      <c r="N281" s="61" t="s">
        <v>137</v>
      </c>
      <c r="O281" s="91">
        <f>3.1416/6*J281^3</f>
        <v>448.92154999999997</v>
      </c>
      <c r="P281" s="64">
        <f t="shared" si="79"/>
        <v>269.35292999999996</v>
      </c>
      <c r="Q281" s="62">
        <f t="shared" si="78"/>
        <v>41.354791096230116</v>
      </c>
    </row>
    <row r="282" spans="1:19" s="71" customFormat="1">
      <c r="A282" s="85" t="s">
        <v>486</v>
      </c>
      <c r="B282" s="70">
        <v>17</v>
      </c>
      <c r="C282" s="72" t="s">
        <v>404</v>
      </c>
      <c r="D282" s="81" t="s">
        <v>141</v>
      </c>
      <c r="E282" s="60" t="s">
        <v>595</v>
      </c>
      <c r="F282" s="60" t="s">
        <v>576</v>
      </c>
      <c r="G282" s="78">
        <v>21.5</v>
      </c>
      <c r="H282" s="78">
        <v>4.3</v>
      </c>
      <c r="I282" s="78">
        <v>1</v>
      </c>
      <c r="J282" s="78"/>
      <c r="L282" s="60" t="s">
        <v>578</v>
      </c>
      <c r="M282" s="60"/>
      <c r="N282" s="61" t="s">
        <v>580</v>
      </c>
      <c r="O282" s="62">
        <f>G282*H282*I282*0.9</f>
        <v>83.204999999999998</v>
      </c>
      <c r="Q282" s="62">
        <f>0.288*O282^0.811</f>
        <v>10.390433600858122</v>
      </c>
    </row>
    <row r="283" spans="1:19" s="71" customFormat="1">
      <c r="A283" s="85" t="s">
        <v>486</v>
      </c>
      <c r="B283" s="70">
        <v>17</v>
      </c>
      <c r="C283" s="72" t="s">
        <v>404</v>
      </c>
      <c r="D283" s="59" t="s">
        <v>142</v>
      </c>
      <c r="E283" s="59"/>
      <c r="F283" s="71" t="s">
        <v>8</v>
      </c>
      <c r="G283" s="78"/>
      <c r="H283" s="78"/>
      <c r="I283" s="78"/>
      <c r="J283" s="78">
        <v>6.8</v>
      </c>
      <c r="K283" s="71">
        <v>4.5</v>
      </c>
      <c r="L283" s="71" t="s">
        <v>114</v>
      </c>
      <c r="N283" s="61" t="s">
        <v>137</v>
      </c>
      <c r="O283" s="91">
        <f t="shared" ref="O283:P285" si="80">3.1416/6*J283^3</f>
        <v>164.63659519999996</v>
      </c>
      <c r="P283" s="62">
        <f t="shared" si="80"/>
        <v>47.713049999999996</v>
      </c>
      <c r="Q283" s="62">
        <f t="shared" ref="Q283:Q290" si="81">0.216*P283^0.939</f>
        <v>8.1413056988589698</v>
      </c>
      <c r="S283" s="63"/>
    </row>
    <row r="284" spans="1:19" s="71" customFormat="1">
      <c r="A284" s="85" t="s">
        <v>486</v>
      </c>
      <c r="B284" s="70">
        <v>17</v>
      </c>
      <c r="C284" s="72" t="s">
        <v>404</v>
      </c>
      <c r="D284" s="59" t="s">
        <v>142</v>
      </c>
      <c r="E284" s="59"/>
      <c r="F284" s="71" t="s">
        <v>8</v>
      </c>
      <c r="G284" s="78"/>
      <c r="H284" s="78"/>
      <c r="I284" s="78"/>
      <c r="J284" s="78">
        <v>6.3</v>
      </c>
      <c r="K284" s="71">
        <v>4.5999999999999996</v>
      </c>
      <c r="L284" s="71" t="s">
        <v>114</v>
      </c>
      <c r="N284" s="61" t="s">
        <v>137</v>
      </c>
      <c r="O284" s="91">
        <f t="shared" si="80"/>
        <v>130.92460919999996</v>
      </c>
      <c r="P284" s="62">
        <f t="shared" si="80"/>
        <v>50.965129599999983</v>
      </c>
      <c r="Q284" s="62">
        <f t="shared" si="81"/>
        <v>8.6613028223832362</v>
      </c>
      <c r="S284" s="63"/>
    </row>
    <row r="285" spans="1:19" s="71" customFormat="1">
      <c r="A285" s="85" t="s">
        <v>486</v>
      </c>
      <c r="B285" s="70">
        <v>17</v>
      </c>
      <c r="C285" s="72" t="s">
        <v>404</v>
      </c>
      <c r="D285" s="59" t="s">
        <v>142</v>
      </c>
      <c r="E285" s="59"/>
      <c r="F285" s="71" t="s">
        <v>8</v>
      </c>
      <c r="G285" s="78"/>
      <c r="H285" s="78"/>
      <c r="I285" s="78"/>
      <c r="J285" s="78">
        <v>5.5</v>
      </c>
      <c r="K285" s="71">
        <v>4.2</v>
      </c>
      <c r="L285" s="71" t="s">
        <v>114</v>
      </c>
      <c r="N285" s="61" t="s">
        <v>137</v>
      </c>
      <c r="O285" s="91">
        <f t="shared" si="80"/>
        <v>87.113949999999988</v>
      </c>
      <c r="P285" s="62">
        <f t="shared" si="80"/>
        <v>38.792476800000003</v>
      </c>
      <c r="Q285" s="62">
        <f t="shared" si="81"/>
        <v>6.7032846560547519</v>
      </c>
      <c r="S285" s="63"/>
    </row>
    <row r="286" spans="1:19" s="71" customFormat="1">
      <c r="A286" s="85" t="s">
        <v>486</v>
      </c>
      <c r="B286" s="70">
        <v>17</v>
      </c>
      <c r="C286" s="72" t="s">
        <v>404</v>
      </c>
      <c r="D286" s="59" t="s">
        <v>142</v>
      </c>
      <c r="E286" s="59"/>
      <c r="F286" s="71" t="s">
        <v>8</v>
      </c>
      <c r="G286" s="78"/>
      <c r="H286" s="78"/>
      <c r="I286" s="78"/>
      <c r="J286" s="78">
        <v>4.8499999999999996</v>
      </c>
      <c r="L286" s="71" t="s">
        <v>114</v>
      </c>
      <c r="N286" s="61" t="s">
        <v>137</v>
      </c>
      <c r="O286" s="91">
        <f>3.1416/6*J286^3</f>
        <v>59.734447849999981</v>
      </c>
      <c r="P286" s="64">
        <f>O286*0.3</f>
        <v>17.920334354999994</v>
      </c>
      <c r="Q286" s="62">
        <f t="shared" si="81"/>
        <v>3.2459793074175982</v>
      </c>
      <c r="S286" s="63"/>
    </row>
    <row r="287" spans="1:19" s="71" customFormat="1">
      <c r="A287" s="85" t="s">
        <v>486</v>
      </c>
      <c r="B287" s="70">
        <v>18</v>
      </c>
      <c r="C287" s="72" t="s">
        <v>406</v>
      </c>
      <c r="D287" s="59" t="s">
        <v>142</v>
      </c>
      <c r="E287" s="59"/>
      <c r="F287" s="71" t="s">
        <v>102</v>
      </c>
      <c r="G287" s="78">
        <v>8</v>
      </c>
      <c r="H287" s="78"/>
      <c r="I287" s="78"/>
      <c r="J287" s="78">
        <v>5.2</v>
      </c>
      <c r="L287" s="71" t="s">
        <v>101</v>
      </c>
      <c r="N287" s="65" t="s">
        <v>138</v>
      </c>
      <c r="O287" s="91">
        <f>(3.1416/6)*J287^2*G287</f>
        <v>113.265152</v>
      </c>
      <c r="P287" s="64">
        <f t="shared" ref="P287:P289" si="82">O287*0.6</f>
        <v>67.959091200000003</v>
      </c>
      <c r="Q287" s="62">
        <f t="shared" si="81"/>
        <v>11.348388953974863</v>
      </c>
    </row>
    <row r="288" spans="1:19" s="71" customFormat="1">
      <c r="A288" s="85" t="s">
        <v>486</v>
      </c>
      <c r="B288" s="70">
        <v>18</v>
      </c>
      <c r="C288" s="72" t="s">
        <v>406</v>
      </c>
      <c r="D288" s="59" t="s">
        <v>142</v>
      </c>
      <c r="E288" s="59"/>
      <c r="F288" s="71" t="s">
        <v>102</v>
      </c>
      <c r="G288" s="78">
        <v>9.6999999999999993</v>
      </c>
      <c r="H288" s="78"/>
      <c r="I288" s="78"/>
      <c r="J288" s="78">
        <v>6.8</v>
      </c>
      <c r="L288" s="71" t="s">
        <v>101</v>
      </c>
      <c r="N288" s="65" t="s">
        <v>138</v>
      </c>
      <c r="O288" s="91">
        <f>(3.1416/6)*J288^2*G288</f>
        <v>234.84926079999994</v>
      </c>
      <c r="P288" s="64">
        <f t="shared" si="82"/>
        <v>140.90955647999996</v>
      </c>
      <c r="Q288" s="62">
        <f t="shared" si="81"/>
        <v>22.506545030451019</v>
      </c>
    </row>
    <row r="289" spans="1:19" s="71" customFormat="1">
      <c r="A289" s="85" t="s">
        <v>486</v>
      </c>
      <c r="B289" s="70">
        <v>18</v>
      </c>
      <c r="C289" s="72" t="s">
        <v>406</v>
      </c>
      <c r="D289" s="59" t="s">
        <v>142</v>
      </c>
      <c r="E289" s="59"/>
      <c r="F289" s="74" t="s">
        <v>592</v>
      </c>
      <c r="G289" s="78">
        <v>10.8</v>
      </c>
      <c r="H289" s="78"/>
      <c r="I289" s="78"/>
      <c r="J289" s="78">
        <v>9.8000000000000007</v>
      </c>
      <c r="L289" s="71" t="s">
        <v>101</v>
      </c>
      <c r="N289" s="65" t="s">
        <v>138</v>
      </c>
      <c r="O289" s="91">
        <f>(3.1416/6)*J289^2*G289</f>
        <v>543.0946752000001</v>
      </c>
      <c r="P289" s="64">
        <f t="shared" si="82"/>
        <v>325.85680512000005</v>
      </c>
      <c r="Q289" s="62">
        <f t="shared" si="81"/>
        <v>49.452233566559379</v>
      </c>
    </row>
    <row r="290" spans="1:19" s="71" customFormat="1">
      <c r="A290" s="85" t="s">
        <v>486</v>
      </c>
      <c r="B290" s="70" t="s">
        <v>464</v>
      </c>
      <c r="C290" s="72" t="s">
        <v>406</v>
      </c>
      <c r="D290" s="59" t="s">
        <v>142</v>
      </c>
      <c r="E290" s="59"/>
      <c r="F290" s="71" t="s">
        <v>8</v>
      </c>
      <c r="G290" s="78"/>
      <c r="H290" s="78"/>
      <c r="I290" s="78"/>
      <c r="J290" s="78">
        <v>5.3</v>
      </c>
      <c r="K290" s="71">
        <v>3.3</v>
      </c>
      <c r="L290" s="71" t="s">
        <v>114</v>
      </c>
      <c r="N290" s="61" t="s">
        <v>137</v>
      </c>
      <c r="O290" s="91">
        <f>3.1416/6*J290^3</f>
        <v>77.95199719999998</v>
      </c>
      <c r="P290" s="62">
        <f>3.1416/6*K290^3</f>
        <v>18.816613199999995</v>
      </c>
      <c r="Q290" s="62">
        <f t="shared" si="81"/>
        <v>3.3981940861676136</v>
      </c>
      <c r="S290" s="63"/>
    </row>
    <row r="291" spans="1:19" s="71" customFormat="1">
      <c r="A291" s="85" t="s">
        <v>486</v>
      </c>
      <c r="B291" s="70" t="s">
        <v>464</v>
      </c>
      <c r="C291" s="72" t="s">
        <v>406</v>
      </c>
      <c r="D291" s="59" t="s">
        <v>442</v>
      </c>
      <c r="E291" s="59"/>
      <c r="F291" s="71" t="s">
        <v>109</v>
      </c>
      <c r="G291" s="78">
        <v>5</v>
      </c>
      <c r="H291" s="78"/>
      <c r="I291" s="78"/>
      <c r="J291" s="78">
        <v>3.7</v>
      </c>
      <c r="L291" s="71" t="s">
        <v>101</v>
      </c>
      <c r="M291" s="71" t="s">
        <v>185</v>
      </c>
      <c r="N291" s="65" t="s">
        <v>138</v>
      </c>
      <c r="O291" s="91">
        <f>(3.1416/6)*J291^2*G291</f>
        <v>35.840420000000002</v>
      </c>
      <c r="Q291" s="62">
        <f>0.216*O291^0.939</f>
        <v>6.2231473324448325</v>
      </c>
    </row>
    <row r="292" spans="1:19" s="71" customFormat="1">
      <c r="A292" s="85" t="s">
        <v>486</v>
      </c>
      <c r="B292" s="70">
        <v>19</v>
      </c>
      <c r="C292" s="72" t="s">
        <v>406</v>
      </c>
      <c r="D292" s="59" t="s">
        <v>142</v>
      </c>
      <c r="E292" s="59"/>
      <c r="F292" s="71" t="s">
        <v>8</v>
      </c>
      <c r="G292" s="78">
        <v>5.0999999999999996</v>
      </c>
      <c r="H292" s="78"/>
      <c r="I292" s="78"/>
      <c r="J292" s="78">
        <v>4.5999999999999996</v>
      </c>
      <c r="L292" s="71" t="s">
        <v>101</v>
      </c>
      <c r="N292" s="65" t="s">
        <v>138</v>
      </c>
      <c r="O292" s="91">
        <f>(3.1416/6)*J292^2*G292</f>
        <v>56.504817599999988</v>
      </c>
      <c r="P292" s="64">
        <f>O292*0.3</f>
        <v>16.951445279999994</v>
      </c>
      <c r="Q292" s="62">
        <f t="shared" ref="Q292:Q305" si="83">0.216*P292^0.939</f>
        <v>3.0809090119920914</v>
      </c>
      <c r="S292" s="63"/>
    </row>
    <row r="293" spans="1:19" s="71" customFormat="1">
      <c r="A293" s="85" t="s">
        <v>486</v>
      </c>
      <c r="B293" s="70">
        <v>19</v>
      </c>
      <c r="C293" s="72" t="s">
        <v>406</v>
      </c>
      <c r="D293" s="59" t="s">
        <v>142</v>
      </c>
      <c r="E293" s="59"/>
      <c r="F293" s="71" t="s">
        <v>8</v>
      </c>
      <c r="G293" s="78"/>
      <c r="H293" s="78"/>
      <c r="I293" s="78"/>
      <c r="J293" s="78">
        <v>6.2</v>
      </c>
      <c r="K293" s="71">
        <v>3.9</v>
      </c>
      <c r="L293" s="71" t="s">
        <v>114</v>
      </c>
      <c r="N293" s="61" t="s">
        <v>137</v>
      </c>
      <c r="O293" s="91">
        <f>3.1416/6*J293^3</f>
        <v>124.78854080000001</v>
      </c>
      <c r="P293" s="62">
        <f>3.1416/6*K293^3</f>
        <v>31.059428399999994</v>
      </c>
      <c r="Q293" s="62">
        <f t="shared" si="83"/>
        <v>5.4403070151311272</v>
      </c>
      <c r="S293" s="63"/>
    </row>
    <row r="294" spans="1:19" s="71" customFormat="1">
      <c r="A294" s="85" t="s">
        <v>486</v>
      </c>
      <c r="B294" s="70">
        <v>19</v>
      </c>
      <c r="C294" s="72" t="s">
        <v>406</v>
      </c>
      <c r="D294" s="59" t="s">
        <v>142</v>
      </c>
      <c r="E294" s="59"/>
      <c r="F294" s="71" t="s">
        <v>8</v>
      </c>
      <c r="G294" s="78"/>
      <c r="H294" s="78"/>
      <c r="I294" s="78"/>
      <c r="J294" s="78">
        <v>4.8</v>
      </c>
      <c r="L294" s="71" t="s">
        <v>114</v>
      </c>
      <c r="N294" s="61" t="s">
        <v>137</v>
      </c>
      <c r="O294" s="91">
        <f>3.1416/6*J294^3</f>
        <v>57.905971199999996</v>
      </c>
      <c r="P294" s="64">
        <f t="shared" ref="P294:P295" si="84">O294*0.3</f>
        <v>17.37179136</v>
      </c>
      <c r="Q294" s="62">
        <f t="shared" si="83"/>
        <v>3.1525924778685157</v>
      </c>
      <c r="S294" s="63"/>
    </row>
    <row r="295" spans="1:19" s="71" customFormat="1">
      <c r="A295" s="85" t="s">
        <v>486</v>
      </c>
      <c r="B295" s="70">
        <v>19</v>
      </c>
      <c r="C295" s="72" t="s">
        <v>406</v>
      </c>
      <c r="D295" s="59" t="s">
        <v>142</v>
      </c>
      <c r="E295" s="59"/>
      <c r="F295" s="71" t="s">
        <v>8</v>
      </c>
      <c r="G295" s="78"/>
      <c r="H295" s="78"/>
      <c r="I295" s="78"/>
      <c r="J295" s="78">
        <v>4.8</v>
      </c>
      <c r="L295" s="71" t="s">
        <v>114</v>
      </c>
      <c r="N295" s="61" t="s">
        <v>137</v>
      </c>
      <c r="O295" s="91">
        <f>3.1416/6*J295^3</f>
        <v>57.905971199999996</v>
      </c>
      <c r="P295" s="64">
        <f t="shared" si="84"/>
        <v>17.37179136</v>
      </c>
      <c r="Q295" s="62">
        <f t="shared" si="83"/>
        <v>3.1525924778685157</v>
      </c>
      <c r="S295" s="63"/>
    </row>
    <row r="296" spans="1:19" s="71" customFormat="1">
      <c r="A296" s="85" t="s">
        <v>486</v>
      </c>
      <c r="B296" s="70">
        <v>20</v>
      </c>
      <c r="C296" s="72" t="s">
        <v>404</v>
      </c>
      <c r="D296" s="59" t="s">
        <v>142</v>
      </c>
      <c r="E296" s="59"/>
      <c r="F296" s="71" t="s">
        <v>14</v>
      </c>
      <c r="G296" s="78"/>
      <c r="H296" s="78"/>
      <c r="I296" s="78"/>
      <c r="J296" s="78">
        <v>6.35</v>
      </c>
      <c r="L296" s="71" t="s">
        <v>114</v>
      </c>
      <c r="N296" s="61" t="s">
        <v>137</v>
      </c>
      <c r="O296" s="91">
        <f>3.1416/6*J296^3</f>
        <v>134.06666734999999</v>
      </c>
      <c r="P296" s="64">
        <f t="shared" ref="P296:P301" si="85">O296*0.6</f>
        <v>80.440000409999996</v>
      </c>
      <c r="Q296" s="62">
        <f t="shared" si="83"/>
        <v>13.295112585705901</v>
      </c>
    </row>
    <row r="297" spans="1:19" s="71" customFormat="1">
      <c r="A297" s="85" t="s">
        <v>486</v>
      </c>
      <c r="B297" s="70">
        <v>21</v>
      </c>
      <c r="C297" s="72" t="s">
        <v>404</v>
      </c>
      <c r="D297" s="59" t="s">
        <v>142</v>
      </c>
      <c r="E297" s="59"/>
      <c r="F297" s="71" t="s">
        <v>102</v>
      </c>
      <c r="G297" s="78"/>
      <c r="H297" s="78"/>
      <c r="I297" s="78"/>
      <c r="J297" s="78">
        <v>7</v>
      </c>
      <c r="L297" s="71" t="s">
        <v>114</v>
      </c>
      <c r="N297" s="61" t="s">
        <v>137</v>
      </c>
      <c r="O297" s="91">
        <f>3.1416/6*J297^3</f>
        <v>179.59479999999999</v>
      </c>
      <c r="P297" s="64">
        <f t="shared" si="85"/>
        <v>107.75688</v>
      </c>
      <c r="Q297" s="62">
        <f t="shared" si="83"/>
        <v>17.495228294623921</v>
      </c>
    </row>
    <row r="298" spans="1:19" s="71" customFormat="1">
      <c r="A298" s="85" t="s">
        <v>486</v>
      </c>
      <c r="B298" s="70">
        <v>21</v>
      </c>
      <c r="C298" s="72" t="s">
        <v>404</v>
      </c>
      <c r="D298" s="59" t="s">
        <v>142</v>
      </c>
      <c r="E298" s="59"/>
      <c r="F298" s="60" t="s">
        <v>632</v>
      </c>
      <c r="G298" s="78">
        <v>12.57</v>
      </c>
      <c r="H298" s="78"/>
      <c r="I298" s="78"/>
      <c r="J298" s="78">
        <v>9.6</v>
      </c>
      <c r="L298" s="71" t="s">
        <v>101</v>
      </c>
      <c r="N298" s="65" t="s">
        <v>138</v>
      </c>
      <c r="O298" s="91">
        <f>(3.1416/6)*J298^2*G298</f>
        <v>606.56504831999996</v>
      </c>
      <c r="P298" s="64">
        <f t="shared" si="85"/>
        <v>363.93902899199998</v>
      </c>
      <c r="Q298" s="62">
        <f t="shared" si="83"/>
        <v>54.86048423099556</v>
      </c>
    </row>
    <row r="299" spans="1:19" s="71" customFormat="1">
      <c r="A299" s="85" t="s">
        <v>486</v>
      </c>
      <c r="B299" s="70" t="s">
        <v>481</v>
      </c>
      <c r="C299" s="72" t="s">
        <v>404</v>
      </c>
      <c r="D299" s="59" t="s">
        <v>142</v>
      </c>
      <c r="E299" s="59"/>
      <c r="F299" s="71" t="s">
        <v>91</v>
      </c>
      <c r="G299" s="78"/>
      <c r="H299" s="78"/>
      <c r="I299" s="78"/>
      <c r="J299" s="78">
        <v>7.9</v>
      </c>
      <c r="L299" s="71" t="s">
        <v>114</v>
      </c>
      <c r="N299" s="61" t="s">
        <v>137</v>
      </c>
      <c r="O299" s="91">
        <f>3.1416/6*J299^3</f>
        <v>258.15522040000002</v>
      </c>
      <c r="P299" s="64">
        <f t="shared" si="85"/>
        <v>154.89313224</v>
      </c>
      <c r="Q299" s="62">
        <f t="shared" si="83"/>
        <v>24.597668903217016</v>
      </c>
    </row>
    <row r="300" spans="1:19" s="71" customFormat="1">
      <c r="A300" s="85" t="s">
        <v>486</v>
      </c>
      <c r="B300" s="70" t="s">
        <v>481</v>
      </c>
      <c r="C300" s="72" t="s">
        <v>404</v>
      </c>
      <c r="D300" s="59" t="s">
        <v>142</v>
      </c>
      <c r="E300" s="59"/>
      <c r="F300" s="71" t="s">
        <v>91</v>
      </c>
      <c r="G300" s="78"/>
      <c r="H300" s="78"/>
      <c r="I300" s="78"/>
      <c r="J300" s="78">
        <v>6.4</v>
      </c>
      <c r="L300" s="71" t="s">
        <v>114</v>
      </c>
      <c r="N300" s="61" t="s">
        <v>137</v>
      </c>
      <c r="O300" s="91">
        <f>3.1416/6*J300^3</f>
        <v>137.25859840000001</v>
      </c>
      <c r="P300" s="64">
        <f t="shared" si="85"/>
        <v>82.355159040000004</v>
      </c>
      <c r="Q300" s="62">
        <f t="shared" si="83"/>
        <v>13.592126942688578</v>
      </c>
    </row>
    <row r="301" spans="1:19" s="71" customFormat="1">
      <c r="A301" s="85" t="s">
        <v>486</v>
      </c>
      <c r="B301" s="70" t="s">
        <v>482</v>
      </c>
      <c r="C301" s="72" t="s">
        <v>406</v>
      </c>
      <c r="D301" s="59" t="s">
        <v>142</v>
      </c>
      <c r="E301" s="59"/>
      <c r="F301" s="73" t="s">
        <v>589</v>
      </c>
      <c r="G301" s="78">
        <v>9.8000000000000007</v>
      </c>
      <c r="H301" s="78"/>
      <c r="I301" s="78"/>
      <c r="J301" s="78">
        <v>6.7</v>
      </c>
      <c r="L301" s="71" t="s">
        <v>101</v>
      </c>
      <c r="N301" s="65" t="s">
        <v>138</v>
      </c>
      <c r="O301" s="91">
        <f>(3.1416/6)*J301^2*G301</f>
        <v>230.3431592</v>
      </c>
      <c r="P301" s="64">
        <f t="shared" si="85"/>
        <v>138.20589551999998</v>
      </c>
      <c r="Q301" s="62">
        <f t="shared" si="83"/>
        <v>22.100810447961543</v>
      </c>
    </row>
    <row r="302" spans="1:19" s="71" customFormat="1">
      <c r="A302" s="85" t="s">
        <v>486</v>
      </c>
      <c r="B302" s="70" t="s">
        <v>481</v>
      </c>
      <c r="C302" s="72" t="s">
        <v>404</v>
      </c>
      <c r="D302" s="59" t="s">
        <v>142</v>
      </c>
      <c r="E302" s="59"/>
      <c r="F302" s="71" t="s">
        <v>8</v>
      </c>
      <c r="G302" s="78"/>
      <c r="H302" s="78"/>
      <c r="I302" s="78"/>
      <c r="J302" s="78">
        <v>4.7</v>
      </c>
      <c r="K302" s="71">
        <v>3.3</v>
      </c>
      <c r="L302" s="71" t="s">
        <v>114</v>
      </c>
      <c r="N302" s="61" t="s">
        <v>137</v>
      </c>
      <c r="O302" s="91">
        <f>3.1416/6*J302^3</f>
        <v>54.36172280000001</v>
      </c>
      <c r="P302" s="62">
        <f>3.1416/6*K302^3</f>
        <v>18.816613199999995</v>
      </c>
      <c r="Q302" s="62">
        <f t="shared" si="83"/>
        <v>3.3981940861676136</v>
      </c>
      <c r="S302" s="63"/>
    </row>
    <row r="303" spans="1:19" s="71" customFormat="1">
      <c r="A303" s="85" t="s">
        <v>486</v>
      </c>
      <c r="B303" s="70" t="s">
        <v>274</v>
      </c>
      <c r="C303" s="72" t="s">
        <v>404</v>
      </c>
      <c r="D303" s="59" t="s">
        <v>142</v>
      </c>
      <c r="E303" s="59"/>
      <c r="F303" s="71" t="s">
        <v>525</v>
      </c>
      <c r="G303" s="78"/>
      <c r="H303" s="78"/>
      <c r="I303" s="78"/>
      <c r="J303" s="78">
        <v>9.3000000000000007</v>
      </c>
      <c r="L303" s="71" t="s">
        <v>114</v>
      </c>
      <c r="N303" s="61" t="s">
        <v>137</v>
      </c>
      <c r="O303" s="91">
        <f>3.1416/6*J303^3</f>
        <v>421.16132520000008</v>
      </c>
      <c r="P303" s="64">
        <f>O303*0.6</f>
        <v>252.69679512000005</v>
      </c>
      <c r="Q303" s="62">
        <f t="shared" si="83"/>
        <v>38.948873500995482</v>
      </c>
    </row>
    <row r="304" spans="1:19" s="71" customFormat="1">
      <c r="A304" s="85" t="s">
        <v>486</v>
      </c>
      <c r="B304" s="70" t="s">
        <v>274</v>
      </c>
      <c r="C304" s="72" t="s">
        <v>404</v>
      </c>
      <c r="D304" s="59" t="s">
        <v>142</v>
      </c>
      <c r="E304" s="59"/>
      <c r="F304" s="71" t="s">
        <v>8</v>
      </c>
      <c r="G304" s="78"/>
      <c r="H304" s="78"/>
      <c r="I304" s="78"/>
      <c r="J304" s="78">
        <v>4.9000000000000004</v>
      </c>
      <c r="K304" s="71">
        <v>2.9</v>
      </c>
      <c r="L304" s="71" t="s">
        <v>114</v>
      </c>
      <c r="N304" s="61" t="s">
        <v>137</v>
      </c>
      <c r="O304" s="91">
        <f>3.1416/6*J304^3</f>
        <v>61.601016400000013</v>
      </c>
      <c r="P304" s="62">
        <f>3.1416/6*K304^3</f>
        <v>12.770080399999998</v>
      </c>
      <c r="Q304" s="62">
        <f t="shared" si="83"/>
        <v>2.3614000668610675</v>
      </c>
      <c r="S304" s="63"/>
    </row>
    <row r="305" spans="1:19" s="71" customFormat="1">
      <c r="A305" s="85" t="s">
        <v>486</v>
      </c>
      <c r="B305" s="70" t="s">
        <v>274</v>
      </c>
      <c r="C305" s="72" t="s">
        <v>404</v>
      </c>
      <c r="D305" s="59" t="s">
        <v>142</v>
      </c>
      <c r="E305" s="59"/>
      <c r="F305" s="71" t="s">
        <v>8</v>
      </c>
      <c r="G305" s="78"/>
      <c r="H305" s="78"/>
      <c r="I305" s="78"/>
      <c r="J305" s="78">
        <v>5.0999999999999996</v>
      </c>
      <c r="L305" s="71" t="s">
        <v>114</v>
      </c>
      <c r="N305" s="61" t="s">
        <v>137</v>
      </c>
      <c r="O305" s="91">
        <f>3.1416/6*J305^3</f>
        <v>69.456063599999979</v>
      </c>
      <c r="P305" s="64">
        <f>O305*0.3</f>
        <v>20.836819079999994</v>
      </c>
      <c r="Q305" s="62">
        <f t="shared" si="83"/>
        <v>3.7396973393918316</v>
      </c>
      <c r="S305" s="63"/>
    </row>
    <row r="306" spans="1:19" s="71" customFormat="1">
      <c r="A306" s="85" t="s">
        <v>486</v>
      </c>
      <c r="B306" s="70" t="s">
        <v>274</v>
      </c>
      <c r="C306" s="72" t="s">
        <v>404</v>
      </c>
      <c r="D306" s="59" t="s">
        <v>141</v>
      </c>
      <c r="E306" s="54" t="s">
        <v>561</v>
      </c>
      <c r="F306" s="71" t="s">
        <v>402</v>
      </c>
      <c r="I306" s="78">
        <v>2.5299999999999998</v>
      </c>
      <c r="J306" s="78">
        <v>3.48</v>
      </c>
      <c r="L306" s="71" t="s">
        <v>232</v>
      </c>
      <c r="N306" s="61" t="s">
        <v>139</v>
      </c>
      <c r="O306" s="66">
        <f>3.1416/4*(J306^2)*I306</f>
        <v>24.064115644799998</v>
      </c>
      <c r="Q306" s="62">
        <f>0.288*O306^0.811</f>
        <v>3.799124111617965</v>
      </c>
    </row>
    <row r="307" spans="1:19" s="71" customFormat="1">
      <c r="A307" s="85" t="s">
        <v>486</v>
      </c>
      <c r="B307" s="70">
        <v>24</v>
      </c>
      <c r="C307" s="72" t="s">
        <v>404</v>
      </c>
      <c r="D307" s="59" t="s">
        <v>142</v>
      </c>
      <c r="E307" s="59"/>
      <c r="F307" s="71" t="s">
        <v>8</v>
      </c>
      <c r="G307" s="78">
        <v>6</v>
      </c>
      <c r="H307" s="78"/>
      <c r="I307" s="78"/>
      <c r="J307" s="78">
        <v>5.5</v>
      </c>
      <c r="L307" s="71" t="s">
        <v>101</v>
      </c>
      <c r="N307" s="65" t="s">
        <v>138</v>
      </c>
      <c r="O307" s="91">
        <f>(3.1416/6)*J307^2*G307</f>
        <v>95.0334</v>
      </c>
      <c r="P307" s="64">
        <f>O307*0.3</f>
        <v>28.510020000000001</v>
      </c>
      <c r="Q307" s="62">
        <f>0.216*P307^0.939</f>
        <v>5.0199157026618932</v>
      </c>
      <c r="S307" s="63"/>
    </row>
    <row r="308" spans="1:19" s="71" customFormat="1">
      <c r="A308" s="85" t="s">
        <v>486</v>
      </c>
      <c r="B308" s="70">
        <v>24</v>
      </c>
      <c r="C308" s="72" t="s">
        <v>404</v>
      </c>
      <c r="D308" s="59" t="s">
        <v>141</v>
      </c>
      <c r="E308" s="54" t="s">
        <v>561</v>
      </c>
      <c r="F308" s="71" t="s">
        <v>402</v>
      </c>
      <c r="H308" s="78"/>
      <c r="I308" s="78">
        <v>3.24</v>
      </c>
      <c r="J308" s="78">
        <v>2.38</v>
      </c>
      <c r="L308" s="71" t="s">
        <v>232</v>
      </c>
      <c r="N308" s="61" t="s">
        <v>139</v>
      </c>
      <c r="O308" s="66">
        <f>3.1416/4*(J308^2)*I308</f>
        <v>14.414176022399998</v>
      </c>
      <c r="Q308" s="62">
        <f t="shared" ref="Q308:Q309" si="86">0.288*O308^0.811</f>
        <v>2.507096397245554</v>
      </c>
    </row>
    <row r="309" spans="1:19" s="71" customFormat="1">
      <c r="A309" s="85" t="s">
        <v>486</v>
      </c>
      <c r="B309" s="70">
        <v>24</v>
      </c>
      <c r="C309" s="72" t="s">
        <v>404</v>
      </c>
      <c r="D309" s="59" t="s">
        <v>141</v>
      </c>
      <c r="E309" s="54" t="s">
        <v>561</v>
      </c>
      <c r="F309" s="71" t="s">
        <v>402</v>
      </c>
      <c r="H309" s="78"/>
      <c r="I309" s="78">
        <v>3.62</v>
      </c>
      <c r="J309" s="78">
        <v>2.62</v>
      </c>
      <c r="L309" s="71" t="s">
        <v>232</v>
      </c>
      <c r="N309" s="61" t="s">
        <v>139</v>
      </c>
      <c r="O309" s="66">
        <f>3.1416/4*(J309^2)*I309</f>
        <v>19.516505131200002</v>
      </c>
      <c r="Q309" s="62">
        <f t="shared" si="86"/>
        <v>3.2055942498652135</v>
      </c>
    </row>
    <row r="310" spans="1:19" s="71" customFormat="1">
      <c r="A310" s="85" t="s">
        <v>486</v>
      </c>
      <c r="B310" s="70">
        <v>24</v>
      </c>
      <c r="C310" s="72" t="s">
        <v>404</v>
      </c>
      <c r="D310" s="59" t="s">
        <v>142</v>
      </c>
      <c r="E310" s="59"/>
      <c r="F310" s="71" t="s">
        <v>14</v>
      </c>
      <c r="G310" s="78"/>
      <c r="H310" s="78"/>
      <c r="I310" s="78"/>
      <c r="J310" s="78">
        <v>7.92</v>
      </c>
      <c r="L310" s="71" t="s">
        <v>114</v>
      </c>
      <c r="N310" s="61" t="s">
        <v>137</v>
      </c>
      <c r="O310" s="91">
        <f>3.1416/6*J310^3</f>
        <v>260.12086087679995</v>
      </c>
      <c r="P310" s="64">
        <f>O310*0.6</f>
        <v>156.07251652607997</v>
      </c>
      <c r="Q310" s="62">
        <f t="shared" ref="Q310:Q322" si="87">0.216*P310^0.939</f>
        <v>24.773494508084436</v>
      </c>
    </row>
    <row r="311" spans="1:19" s="71" customFormat="1">
      <c r="A311" s="85" t="s">
        <v>486</v>
      </c>
      <c r="B311" s="70">
        <v>25</v>
      </c>
      <c r="C311" s="72" t="s">
        <v>406</v>
      </c>
      <c r="D311" s="59" t="s">
        <v>142</v>
      </c>
      <c r="E311" s="59"/>
      <c r="F311" s="71" t="s">
        <v>8</v>
      </c>
      <c r="G311" s="78"/>
      <c r="H311" s="78"/>
      <c r="I311" s="78"/>
      <c r="J311" s="78">
        <v>3.8</v>
      </c>
      <c r="L311" s="71" t="s">
        <v>114</v>
      </c>
      <c r="N311" s="61" t="s">
        <v>137</v>
      </c>
      <c r="O311" s="91">
        <f>3.1416/6*J311^3</f>
        <v>28.730979199999993</v>
      </c>
      <c r="P311" s="64">
        <f>O311*0.3</f>
        <v>8.6192937599999979</v>
      </c>
      <c r="Q311" s="62">
        <f t="shared" si="87"/>
        <v>1.632531842634217</v>
      </c>
      <c r="S311" s="63"/>
    </row>
    <row r="312" spans="1:19" s="71" customFormat="1">
      <c r="A312" s="85" t="s">
        <v>486</v>
      </c>
      <c r="B312" s="70">
        <v>26</v>
      </c>
      <c r="C312" s="72" t="s">
        <v>406</v>
      </c>
      <c r="D312" s="59" t="s">
        <v>142</v>
      </c>
      <c r="E312" s="59"/>
      <c r="F312" s="71" t="s">
        <v>8</v>
      </c>
      <c r="G312" s="78"/>
      <c r="H312" s="78"/>
      <c r="I312" s="78"/>
      <c r="J312" s="78">
        <v>5.93</v>
      </c>
      <c r="K312" s="71">
        <v>3.63</v>
      </c>
      <c r="L312" s="71" t="s">
        <v>114</v>
      </c>
      <c r="N312" s="61" t="s">
        <v>137</v>
      </c>
      <c r="O312" s="91">
        <f>3.1416/6*J312^3</f>
        <v>109.18518592519996</v>
      </c>
      <c r="P312" s="62">
        <f>3.1416/6*K312^3</f>
        <v>25.044912169199996</v>
      </c>
      <c r="Q312" s="62">
        <f t="shared" si="87"/>
        <v>4.4447912984907143</v>
      </c>
      <c r="S312" s="63"/>
    </row>
    <row r="313" spans="1:19" s="71" customFormat="1">
      <c r="A313" s="85" t="s">
        <v>486</v>
      </c>
      <c r="B313" s="70">
        <v>26</v>
      </c>
      <c r="C313" s="72" t="s">
        <v>406</v>
      </c>
      <c r="D313" s="59" t="s">
        <v>142</v>
      </c>
      <c r="E313" s="59"/>
      <c r="F313" s="71" t="s">
        <v>8</v>
      </c>
      <c r="G313" s="78"/>
      <c r="H313" s="78"/>
      <c r="I313" s="78"/>
      <c r="J313" s="78">
        <v>5</v>
      </c>
      <c r="L313" s="71" t="s">
        <v>114</v>
      </c>
      <c r="N313" s="61" t="s">
        <v>137</v>
      </c>
      <c r="O313" s="91">
        <f>3.1416/6*J313^3</f>
        <v>65.449999999999989</v>
      </c>
      <c r="P313" s="64">
        <f>O313*0.3</f>
        <v>19.634999999999994</v>
      </c>
      <c r="Q313" s="62">
        <f t="shared" si="87"/>
        <v>3.5367940519289136</v>
      </c>
      <c r="S313" s="63"/>
    </row>
    <row r="314" spans="1:19" s="71" customFormat="1">
      <c r="A314" s="85" t="s">
        <v>486</v>
      </c>
      <c r="B314" s="70">
        <v>26</v>
      </c>
      <c r="C314" s="72" t="s">
        <v>406</v>
      </c>
      <c r="D314" s="59" t="s">
        <v>142</v>
      </c>
      <c r="E314" s="59"/>
      <c r="F314" s="60" t="s">
        <v>632</v>
      </c>
      <c r="G314" s="78">
        <v>12.15</v>
      </c>
      <c r="H314" s="78"/>
      <c r="I314" s="78"/>
      <c r="J314" s="78">
        <v>9.1</v>
      </c>
      <c r="L314" s="71" t="s">
        <v>101</v>
      </c>
      <c r="N314" s="65" t="s">
        <v>138</v>
      </c>
      <c r="O314" s="91">
        <f>(3.1416/6)*J314^2*G314</f>
        <v>526.81568939999988</v>
      </c>
      <c r="P314" s="64">
        <f t="shared" ref="P314:P316" si="88">O314*0.6</f>
        <v>316.08941363999992</v>
      </c>
      <c r="Q314" s="62">
        <f t="shared" si="87"/>
        <v>48.059062536277864</v>
      </c>
    </row>
    <row r="315" spans="1:19" s="71" customFormat="1">
      <c r="A315" s="85" t="s">
        <v>486</v>
      </c>
      <c r="B315" s="70">
        <v>26</v>
      </c>
      <c r="C315" s="72" t="s">
        <v>406</v>
      </c>
      <c r="D315" s="59" t="s">
        <v>142</v>
      </c>
      <c r="E315" s="59"/>
      <c r="F315" s="71" t="s">
        <v>102</v>
      </c>
      <c r="G315" s="78"/>
      <c r="H315" s="78"/>
      <c r="I315" s="78"/>
      <c r="J315" s="78">
        <v>5.5</v>
      </c>
      <c r="L315" s="71" t="s">
        <v>114</v>
      </c>
      <c r="N315" s="61" t="s">
        <v>137</v>
      </c>
      <c r="O315" s="91">
        <f>3.1416/6*J315^3</f>
        <v>87.113949999999988</v>
      </c>
      <c r="P315" s="64">
        <f t="shared" si="88"/>
        <v>52.26836999999999</v>
      </c>
      <c r="Q315" s="62">
        <f t="shared" si="87"/>
        <v>8.8691118425417113</v>
      </c>
    </row>
    <row r="316" spans="1:19" s="71" customFormat="1">
      <c r="A316" s="85" t="s">
        <v>486</v>
      </c>
      <c r="B316" s="70">
        <v>26</v>
      </c>
      <c r="C316" s="72" t="s">
        <v>406</v>
      </c>
      <c r="D316" s="59" t="s">
        <v>142</v>
      </c>
      <c r="E316" s="59"/>
      <c r="F316" s="71" t="s">
        <v>483</v>
      </c>
      <c r="G316" s="78">
        <v>8.5</v>
      </c>
      <c r="H316" s="78"/>
      <c r="I316" s="78"/>
      <c r="J316" s="78">
        <v>5.6</v>
      </c>
      <c r="L316" s="71" t="s">
        <v>101</v>
      </c>
      <c r="N316" s="65" t="s">
        <v>138</v>
      </c>
      <c r="O316" s="91">
        <f>(3.1416/6)*J316^2*G316</f>
        <v>139.57081599999998</v>
      </c>
      <c r="P316" s="64">
        <f t="shared" si="88"/>
        <v>83.742489599999985</v>
      </c>
      <c r="Q316" s="62">
        <f t="shared" si="87"/>
        <v>13.807018958789595</v>
      </c>
      <c r="S316" s="63"/>
    </row>
    <row r="317" spans="1:19" s="71" customFormat="1">
      <c r="A317" s="85" t="s">
        <v>486</v>
      </c>
      <c r="B317" s="70">
        <v>27</v>
      </c>
      <c r="C317" s="72" t="s">
        <v>404</v>
      </c>
      <c r="D317" s="59" t="s">
        <v>142</v>
      </c>
      <c r="E317" s="59"/>
      <c r="F317" s="71" t="s">
        <v>8</v>
      </c>
      <c r="G317" s="78"/>
      <c r="H317" s="78"/>
      <c r="I317" s="78"/>
      <c r="J317" s="78">
        <v>5</v>
      </c>
      <c r="K317" s="71">
        <v>3.3</v>
      </c>
      <c r="L317" s="71" t="s">
        <v>114</v>
      </c>
      <c r="N317" s="61" t="s">
        <v>137</v>
      </c>
      <c r="O317" s="91">
        <f>3.1416/6*J317^3</f>
        <v>65.449999999999989</v>
      </c>
      <c r="P317" s="62">
        <f>3.1416/6*K317^3</f>
        <v>18.816613199999995</v>
      </c>
      <c r="Q317" s="62">
        <f t="shared" si="87"/>
        <v>3.3981940861676136</v>
      </c>
      <c r="S317" s="63"/>
    </row>
    <row r="318" spans="1:19" s="71" customFormat="1">
      <c r="A318" s="85" t="s">
        <v>486</v>
      </c>
      <c r="B318" s="70">
        <v>27</v>
      </c>
      <c r="C318" s="72" t="s">
        <v>404</v>
      </c>
      <c r="D318" s="59" t="s">
        <v>142</v>
      </c>
      <c r="E318" s="59"/>
      <c r="F318" s="71" t="s">
        <v>8</v>
      </c>
      <c r="G318" s="78"/>
      <c r="H318" s="78"/>
      <c r="I318" s="78"/>
      <c r="J318" s="78">
        <v>4.5</v>
      </c>
      <c r="K318" s="71">
        <v>3.15</v>
      </c>
      <c r="L318" s="71" t="s">
        <v>114</v>
      </c>
      <c r="N318" s="61" t="s">
        <v>137</v>
      </c>
      <c r="O318" s="91">
        <f>3.1416/6*J318^3</f>
        <v>47.713049999999996</v>
      </c>
      <c r="P318" s="62">
        <f>3.1416/6*K318^3</f>
        <v>16.365576149999995</v>
      </c>
      <c r="Q318" s="62">
        <f t="shared" si="87"/>
        <v>2.9808164972103208</v>
      </c>
      <c r="S318" s="63"/>
    </row>
    <row r="319" spans="1:19" s="71" customFormat="1">
      <c r="A319" s="85" t="s">
        <v>486</v>
      </c>
      <c r="B319" s="70">
        <v>27</v>
      </c>
      <c r="C319" s="72" t="s">
        <v>404</v>
      </c>
      <c r="D319" s="59" t="s">
        <v>142</v>
      </c>
      <c r="E319" s="59"/>
      <c r="F319" s="71" t="s">
        <v>102</v>
      </c>
      <c r="G319" s="78">
        <v>5.6</v>
      </c>
      <c r="H319" s="78"/>
      <c r="I319" s="78"/>
      <c r="J319" s="78">
        <v>5</v>
      </c>
      <c r="L319" s="71" t="s">
        <v>101</v>
      </c>
      <c r="N319" s="65" t="s">
        <v>138</v>
      </c>
      <c r="O319" s="91">
        <f>(3.1416/6)*J319^2*G319</f>
        <v>73.303999999999988</v>
      </c>
      <c r="P319" s="64">
        <f t="shared" ref="P319:P322" si="89">O319*0.6</f>
        <v>43.982399999999991</v>
      </c>
      <c r="Q319" s="62">
        <f t="shared" si="87"/>
        <v>7.5421065011459376</v>
      </c>
    </row>
    <row r="320" spans="1:19" s="71" customFormat="1">
      <c r="A320" s="85" t="s">
        <v>486</v>
      </c>
      <c r="B320" s="70">
        <v>27</v>
      </c>
      <c r="C320" s="72" t="s">
        <v>404</v>
      </c>
      <c r="D320" s="59" t="s">
        <v>142</v>
      </c>
      <c r="E320" s="59"/>
      <c r="F320" s="71" t="s">
        <v>102</v>
      </c>
      <c r="G320" s="78"/>
      <c r="H320" s="78"/>
      <c r="I320" s="78"/>
      <c r="J320" s="78">
        <v>7.5</v>
      </c>
      <c r="L320" s="71" t="s">
        <v>114</v>
      </c>
      <c r="N320" s="61" t="s">
        <v>137</v>
      </c>
      <c r="O320" s="91">
        <f>3.1416/6*J320^3</f>
        <v>220.89374999999998</v>
      </c>
      <c r="P320" s="64">
        <f t="shared" si="89"/>
        <v>132.53625</v>
      </c>
      <c r="Q320" s="62">
        <f t="shared" si="87"/>
        <v>21.24838927871081</v>
      </c>
    </row>
    <row r="321" spans="1:19" s="71" customFormat="1">
      <c r="A321" s="85" t="s">
        <v>486</v>
      </c>
      <c r="B321" s="70">
        <v>28</v>
      </c>
      <c r="C321" s="72" t="s">
        <v>404</v>
      </c>
      <c r="D321" s="59" t="s">
        <v>142</v>
      </c>
      <c r="E321" s="59"/>
      <c r="F321" s="60" t="s">
        <v>632</v>
      </c>
      <c r="G321" s="78">
        <v>11.3</v>
      </c>
      <c r="H321" s="78"/>
      <c r="I321" s="78"/>
      <c r="J321" s="78">
        <v>10.5</v>
      </c>
      <c r="L321" s="71" t="s">
        <v>101</v>
      </c>
      <c r="N321" s="65" t="s">
        <v>138</v>
      </c>
      <c r="O321" s="91">
        <f>(3.1416/6)*J321^2*G321</f>
        <v>652.31396999999993</v>
      </c>
      <c r="P321" s="64">
        <f t="shared" si="89"/>
        <v>391.38838199999992</v>
      </c>
      <c r="Q321" s="62">
        <f t="shared" si="87"/>
        <v>58.737113094698358</v>
      </c>
    </row>
    <row r="322" spans="1:19" s="71" customFormat="1">
      <c r="A322" s="85" t="s">
        <v>486</v>
      </c>
      <c r="B322" s="70">
        <v>28</v>
      </c>
      <c r="C322" s="72" t="s">
        <v>404</v>
      </c>
      <c r="D322" s="59" t="s">
        <v>142</v>
      </c>
      <c r="E322" s="59"/>
      <c r="F322" s="60" t="s">
        <v>632</v>
      </c>
      <c r="G322" s="78"/>
      <c r="H322" s="78"/>
      <c r="I322" s="78"/>
      <c r="J322" s="78">
        <v>14.9</v>
      </c>
      <c r="L322" s="71" t="s">
        <v>114</v>
      </c>
      <c r="N322" s="61" t="s">
        <v>137</v>
      </c>
      <c r="O322" s="91">
        <f>3.1416/6*J322^3</f>
        <v>1732.0420964000002</v>
      </c>
      <c r="P322" s="64">
        <f t="shared" si="89"/>
        <v>1039.22525784</v>
      </c>
      <c r="Q322" s="62">
        <f t="shared" si="87"/>
        <v>146.94139324365051</v>
      </c>
    </row>
    <row r="323" spans="1:19" s="71" customFormat="1">
      <c r="A323" s="85" t="s">
        <v>486</v>
      </c>
      <c r="B323" s="70">
        <v>28</v>
      </c>
      <c r="C323" s="72" t="s">
        <v>404</v>
      </c>
      <c r="D323" s="67" t="s">
        <v>557</v>
      </c>
      <c r="E323" s="67"/>
      <c r="F323" s="74" t="s">
        <v>106</v>
      </c>
      <c r="G323" s="78"/>
      <c r="H323" s="78"/>
      <c r="I323" s="78"/>
      <c r="J323" s="78">
        <v>3.8</v>
      </c>
      <c r="K323" s="71">
        <v>3.8</v>
      </c>
      <c r="L323" s="71" t="s">
        <v>309</v>
      </c>
      <c r="M323" s="69" t="s">
        <v>556</v>
      </c>
      <c r="N323" s="92" t="s">
        <v>529</v>
      </c>
      <c r="O323" s="66">
        <f>3.1416/6*J323^3+(3.1416/6*K323^3)</f>
        <v>57.461958399999986</v>
      </c>
      <c r="Q323" s="62">
        <f>0.216*O323^0.939</f>
        <v>9.6941998516734369</v>
      </c>
    </row>
    <row r="324" spans="1:19" s="71" customFormat="1">
      <c r="A324" s="85" t="s">
        <v>486</v>
      </c>
      <c r="B324" s="70" t="s">
        <v>260</v>
      </c>
      <c r="C324" s="72" t="s">
        <v>406</v>
      </c>
      <c r="D324" s="59" t="s">
        <v>142</v>
      </c>
      <c r="E324" s="59"/>
      <c r="F324" s="71" t="s">
        <v>252</v>
      </c>
      <c r="G324" s="78"/>
      <c r="H324" s="78"/>
      <c r="I324" s="78"/>
      <c r="J324" s="78">
        <v>9.9</v>
      </c>
      <c r="L324" s="71" t="s">
        <v>114</v>
      </c>
      <c r="N324" s="61" t="s">
        <v>137</v>
      </c>
      <c r="O324" s="91">
        <f>3.1416/6*J324^3</f>
        <v>508.0485564</v>
      </c>
      <c r="P324" s="64">
        <f>O324*0.6</f>
        <v>304.82913384</v>
      </c>
      <c r="Q324" s="62">
        <f t="shared" ref="Q324:Q357" si="90">0.216*P324^0.939</f>
        <v>46.449685561791682</v>
      </c>
    </row>
    <row r="325" spans="1:19" s="71" customFormat="1">
      <c r="A325" s="85" t="s">
        <v>486</v>
      </c>
      <c r="B325" s="70">
        <v>29</v>
      </c>
      <c r="C325" s="72" t="s">
        <v>406</v>
      </c>
      <c r="D325" s="59" t="s">
        <v>142</v>
      </c>
      <c r="E325" s="59"/>
      <c r="F325" s="71" t="s">
        <v>8</v>
      </c>
      <c r="G325" s="78"/>
      <c r="H325" s="78"/>
      <c r="I325" s="78"/>
      <c r="J325" s="78">
        <v>4.17</v>
      </c>
      <c r="L325" s="71" t="s">
        <v>114</v>
      </c>
      <c r="N325" s="61" t="s">
        <v>137</v>
      </c>
      <c r="O325" s="91">
        <f>3.1416/6*J325^3</f>
        <v>37.967132926799998</v>
      </c>
      <c r="P325" s="64">
        <f t="shared" ref="P325:P327" si="91">O325*0.3</f>
        <v>11.390139878039999</v>
      </c>
      <c r="Q325" s="62">
        <f t="shared" si="90"/>
        <v>2.1209700511220326</v>
      </c>
      <c r="S325" s="63"/>
    </row>
    <row r="326" spans="1:19" s="71" customFormat="1">
      <c r="A326" s="85" t="s">
        <v>486</v>
      </c>
      <c r="B326" s="70">
        <v>29</v>
      </c>
      <c r="C326" s="72" t="s">
        <v>406</v>
      </c>
      <c r="D326" s="59" t="s">
        <v>142</v>
      </c>
      <c r="E326" s="59"/>
      <c r="F326" s="71" t="s">
        <v>8</v>
      </c>
      <c r="J326" s="78">
        <v>4.3</v>
      </c>
      <c r="L326" s="71" t="s">
        <v>114</v>
      </c>
      <c r="N326" s="61" t="s">
        <v>137</v>
      </c>
      <c r="O326" s="91">
        <f>3.1416/6*J326^3</f>
        <v>41.62986519999999</v>
      </c>
      <c r="P326" s="64">
        <f t="shared" si="91"/>
        <v>12.488959559999996</v>
      </c>
      <c r="Q326" s="62">
        <f t="shared" si="90"/>
        <v>2.312554138514344</v>
      </c>
      <c r="S326" s="63"/>
    </row>
    <row r="327" spans="1:19" s="71" customFormat="1">
      <c r="A327" s="85" t="s">
        <v>486</v>
      </c>
      <c r="B327" s="70">
        <v>29</v>
      </c>
      <c r="C327" s="72" t="s">
        <v>406</v>
      </c>
      <c r="D327" s="59" t="s">
        <v>142</v>
      </c>
      <c r="E327" s="59"/>
      <c r="F327" s="71" t="s">
        <v>8</v>
      </c>
      <c r="G327" s="78"/>
      <c r="H327" s="78"/>
      <c r="I327" s="78"/>
      <c r="J327" s="78">
        <v>4</v>
      </c>
      <c r="L327" s="71" t="s">
        <v>114</v>
      </c>
      <c r="N327" s="61" t="s">
        <v>137</v>
      </c>
      <c r="O327" s="91">
        <f>3.1416/6*J327^3</f>
        <v>33.510399999999997</v>
      </c>
      <c r="P327" s="64">
        <f t="shared" si="91"/>
        <v>10.053119999999998</v>
      </c>
      <c r="Q327" s="62">
        <f t="shared" si="90"/>
        <v>1.8863152023952485</v>
      </c>
      <c r="S327" s="63"/>
    </row>
    <row r="328" spans="1:19" s="71" customFormat="1">
      <c r="A328" s="85" t="s">
        <v>486</v>
      </c>
      <c r="B328" s="70">
        <v>29</v>
      </c>
      <c r="C328" s="72" t="s">
        <v>406</v>
      </c>
      <c r="D328" s="59" t="s">
        <v>142</v>
      </c>
      <c r="E328" s="59"/>
      <c r="F328" s="71" t="s">
        <v>484</v>
      </c>
      <c r="G328" s="71">
        <v>6</v>
      </c>
      <c r="J328" s="78">
        <v>4</v>
      </c>
      <c r="L328" s="71" t="s">
        <v>101</v>
      </c>
      <c r="N328" s="65" t="s">
        <v>138</v>
      </c>
      <c r="O328" s="91">
        <f>(3.1416/6)*J328^2*G328</f>
        <v>50.265599999999992</v>
      </c>
      <c r="P328" s="64">
        <f t="shared" ref="P328:P330" si="92">O328*0.6</f>
        <v>30.159359999999992</v>
      </c>
      <c r="Q328" s="62">
        <f t="shared" si="90"/>
        <v>5.2921375436017239</v>
      </c>
    </row>
    <row r="329" spans="1:19" s="71" customFormat="1">
      <c r="A329" s="85" t="s">
        <v>486</v>
      </c>
      <c r="B329" s="70">
        <v>30</v>
      </c>
      <c r="C329" s="72" t="s">
        <v>406</v>
      </c>
      <c r="D329" s="59" t="s">
        <v>142</v>
      </c>
      <c r="E329" s="59"/>
      <c r="F329" s="71" t="s">
        <v>484</v>
      </c>
      <c r="G329" s="71">
        <v>6.8</v>
      </c>
      <c r="J329" s="78">
        <v>4.3</v>
      </c>
      <c r="L329" s="71" t="s">
        <v>101</v>
      </c>
      <c r="N329" s="65" t="s">
        <v>138</v>
      </c>
      <c r="O329" s="91">
        <f>(3.1416/6)*J329^2*G329</f>
        <v>65.833275199999989</v>
      </c>
      <c r="P329" s="64">
        <f t="shared" si="92"/>
        <v>39.499965119999992</v>
      </c>
      <c r="Q329" s="62">
        <f t="shared" si="90"/>
        <v>6.8180167500332356</v>
      </c>
    </row>
    <row r="330" spans="1:19" s="71" customFormat="1">
      <c r="A330" s="85" t="s">
        <v>486</v>
      </c>
      <c r="B330" s="70">
        <v>31</v>
      </c>
      <c r="C330" s="72" t="s">
        <v>404</v>
      </c>
      <c r="D330" s="59" t="s">
        <v>142</v>
      </c>
      <c r="E330" s="59"/>
      <c r="F330" s="74" t="s">
        <v>11</v>
      </c>
      <c r="G330" s="78">
        <v>13.4</v>
      </c>
      <c r="H330" s="78"/>
      <c r="I330" s="78"/>
      <c r="J330" s="78">
        <v>10.8</v>
      </c>
      <c r="L330" s="71" t="s">
        <v>101</v>
      </c>
      <c r="N330" s="65" t="s">
        <v>138</v>
      </c>
      <c r="O330" s="91">
        <f>(3.1416/6)*J330^2*G330</f>
        <v>818.37423360000003</v>
      </c>
      <c r="P330" s="64">
        <f t="shared" si="92"/>
        <v>491.02454016000002</v>
      </c>
      <c r="Q330" s="62">
        <f t="shared" si="90"/>
        <v>72.677445428809875</v>
      </c>
    </row>
    <row r="331" spans="1:19" s="71" customFormat="1">
      <c r="A331" s="85" t="s">
        <v>486</v>
      </c>
      <c r="B331" s="70">
        <v>32</v>
      </c>
      <c r="C331" s="72" t="s">
        <v>406</v>
      </c>
      <c r="D331" s="59" t="s">
        <v>142</v>
      </c>
      <c r="E331" s="59"/>
      <c r="F331" s="71" t="s">
        <v>8</v>
      </c>
      <c r="G331" s="78"/>
      <c r="H331" s="78"/>
      <c r="I331" s="78"/>
      <c r="J331" s="78">
        <v>5.3</v>
      </c>
      <c r="K331" s="71">
        <v>4.13</v>
      </c>
      <c r="L331" s="71" t="s">
        <v>114</v>
      </c>
      <c r="N331" s="61" t="s">
        <v>137</v>
      </c>
      <c r="O331" s="91">
        <f t="shared" ref="O331:P333" si="93">3.1416/6*J331^3</f>
        <v>77.95199719999998</v>
      </c>
      <c r="P331" s="62">
        <f t="shared" si="93"/>
        <v>36.885000429199991</v>
      </c>
      <c r="Q331" s="62">
        <f t="shared" si="90"/>
        <v>6.3933091688355814</v>
      </c>
      <c r="S331" s="63"/>
    </row>
    <row r="332" spans="1:19" s="71" customFormat="1">
      <c r="A332" s="85" t="s">
        <v>486</v>
      </c>
      <c r="B332" s="70">
        <v>32</v>
      </c>
      <c r="C332" s="72" t="s">
        <v>406</v>
      </c>
      <c r="D332" s="59" t="s">
        <v>142</v>
      </c>
      <c r="E332" s="59"/>
      <c r="F332" s="71" t="s">
        <v>8</v>
      </c>
      <c r="G332" s="78"/>
      <c r="H332" s="78"/>
      <c r="I332" s="78"/>
      <c r="J332" s="78">
        <v>7.1</v>
      </c>
      <c r="K332" s="71">
        <v>4.8</v>
      </c>
      <c r="L332" s="71" t="s">
        <v>114</v>
      </c>
      <c r="N332" s="61" t="s">
        <v>137</v>
      </c>
      <c r="O332" s="91">
        <f t="shared" si="93"/>
        <v>187.40219959999996</v>
      </c>
      <c r="P332" s="62">
        <f t="shared" si="93"/>
        <v>57.905971199999996</v>
      </c>
      <c r="Q332" s="62">
        <f t="shared" si="90"/>
        <v>9.7645217428313327</v>
      </c>
      <c r="S332" s="63"/>
    </row>
    <row r="333" spans="1:19" s="71" customFormat="1">
      <c r="A333" s="85" t="s">
        <v>486</v>
      </c>
      <c r="B333" s="70">
        <v>32</v>
      </c>
      <c r="C333" s="72" t="s">
        <v>406</v>
      </c>
      <c r="D333" s="59" t="s">
        <v>142</v>
      </c>
      <c r="E333" s="59"/>
      <c r="F333" s="71" t="s">
        <v>8</v>
      </c>
      <c r="G333" s="78"/>
      <c r="H333" s="78"/>
      <c r="I333" s="78"/>
      <c r="J333" s="78">
        <v>4.5999999999999996</v>
      </c>
      <c r="K333" s="71">
        <v>3.5</v>
      </c>
      <c r="L333" s="71" t="s">
        <v>114</v>
      </c>
      <c r="N333" s="61" t="s">
        <v>137</v>
      </c>
      <c r="O333" s="91">
        <f t="shared" si="93"/>
        <v>50.965129599999983</v>
      </c>
      <c r="P333" s="62">
        <f t="shared" si="93"/>
        <v>22.449349999999999</v>
      </c>
      <c r="Q333" s="62">
        <f t="shared" si="90"/>
        <v>4.0108284979630158</v>
      </c>
      <c r="S333" s="63"/>
    </row>
    <row r="334" spans="1:19" s="71" customFormat="1">
      <c r="A334" s="85" t="s">
        <v>486</v>
      </c>
      <c r="B334" s="70">
        <v>33</v>
      </c>
      <c r="C334" s="72" t="s">
        <v>406</v>
      </c>
      <c r="D334" s="59" t="s">
        <v>142</v>
      </c>
      <c r="E334" s="59"/>
      <c r="F334" s="71" t="s">
        <v>252</v>
      </c>
      <c r="G334" s="78"/>
      <c r="H334" s="78"/>
      <c r="I334" s="78"/>
      <c r="J334" s="78">
        <v>7.8</v>
      </c>
      <c r="L334" s="71" t="s">
        <v>114</v>
      </c>
      <c r="N334" s="61" t="s">
        <v>137</v>
      </c>
      <c r="O334" s="91">
        <f>3.1416/6*J334^3</f>
        <v>248.47542719999996</v>
      </c>
      <c r="P334" s="64">
        <f t="shared" ref="P334:P346" si="94">O334*0.6</f>
        <v>149.08525631999996</v>
      </c>
      <c r="Q334" s="62">
        <f t="shared" si="90"/>
        <v>23.730611585836204</v>
      </c>
    </row>
    <row r="335" spans="1:19" s="69" customFormat="1">
      <c r="A335" s="83" t="s">
        <v>485</v>
      </c>
      <c r="B335" s="93" t="s">
        <v>487</v>
      </c>
      <c r="C335" s="72" t="s">
        <v>406</v>
      </c>
      <c r="D335" s="59" t="s">
        <v>142</v>
      </c>
      <c r="E335" s="59"/>
      <c r="F335" s="69" t="s">
        <v>80</v>
      </c>
      <c r="H335" s="56"/>
      <c r="I335" s="56">
        <v>134</v>
      </c>
      <c r="J335" s="56">
        <v>7.14</v>
      </c>
      <c r="L335" s="69" t="s">
        <v>232</v>
      </c>
      <c r="N335" s="61" t="s">
        <v>139</v>
      </c>
      <c r="O335" s="66">
        <f>3.1416/4*(J335^2)*I335</f>
        <v>5365.2766305599998</v>
      </c>
      <c r="P335" s="64">
        <f t="shared" si="94"/>
        <v>3219.1659783359996</v>
      </c>
      <c r="Q335" s="62">
        <f t="shared" si="90"/>
        <v>424.8393883087291</v>
      </c>
    </row>
    <row r="336" spans="1:19" s="69" customFormat="1">
      <c r="A336" s="83" t="s">
        <v>485</v>
      </c>
      <c r="B336" s="70">
        <v>1</v>
      </c>
      <c r="C336" s="72" t="s">
        <v>406</v>
      </c>
      <c r="D336" s="59" t="s">
        <v>142</v>
      </c>
      <c r="E336" s="59"/>
      <c r="F336" s="69" t="s">
        <v>102</v>
      </c>
      <c r="G336" s="56">
        <v>9.6</v>
      </c>
      <c r="H336" s="56"/>
      <c r="I336" s="56"/>
      <c r="J336" s="56">
        <v>8.5</v>
      </c>
      <c r="L336" s="69" t="s">
        <v>101</v>
      </c>
      <c r="N336" s="65" t="s">
        <v>138</v>
      </c>
      <c r="O336" s="91">
        <f>(3.1416/6)*J336^2*G336</f>
        <v>363.16895999999991</v>
      </c>
      <c r="P336" s="64">
        <f t="shared" si="94"/>
        <v>217.90137599999994</v>
      </c>
      <c r="Q336" s="62">
        <f t="shared" si="90"/>
        <v>33.890647436508864</v>
      </c>
    </row>
    <row r="337" spans="1:19" s="71" customFormat="1">
      <c r="A337" s="85" t="s">
        <v>485</v>
      </c>
      <c r="B337" s="70">
        <v>1</v>
      </c>
      <c r="C337" s="72" t="s">
        <v>406</v>
      </c>
      <c r="D337" s="59" t="s">
        <v>142</v>
      </c>
      <c r="E337" s="59"/>
      <c r="F337" s="71" t="s">
        <v>11</v>
      </c>
      <c r="H337" s="78"/>
      <c r="I337" s="78">
        <v>21</v>
      </c>
      <c r="J337" s="78">
        <v>19.5</v>
      </c>
      <c r="L337" s="71" t="s">
        <v>100</v>
      </c>
      <c r="N337" s="61" t="s">
        <v>536</v>
      </c>
      <c r="O337" s="66">
        <f>3.1416/12*(J337^2)*I337</f>
        <v>2090.53845</v>
      </c>
      <c r="P337" s="64">
        <f t="shared" si="94"/>
        <v>1254.3230699999999</v>
      </c>
      <c r="Q337" s="62">
        <f t="shared" si="90"/>
        <v>175.33159644222894</v>
      </c>
    </row>
    <row r="338" spans="1:19" s="69" customFormat="1">
      <c r="A338" s="83" t="s">
        <v>485</v>
      </c>
      <c r="B338" s="70">
        <v>1</v>
      </c>
      <c r="C338" s="72" t="s">
        <v>406</v>
      </c>
      <c r="D338" s="59" t="s">
        <v>142</v>
      </c>
      <c r="E338" s="59"/>
      <c r="F338" s="69" t="s">
        <v>483</v>
      </c>
      <c r="G338" s="56">
        <v>5.7</v>
      </c>
      <c r="H338" s="56"/>
      <c r="I338" s="56"/>
      <c r="J338" s="56">
        <v>4.5</v>
      </c>
      <c r="L338" s="69" t="s">
        <v>101</v>
      </c>
      <c r="N338" s="65" t="s">
        <v>138</v>
      </c>
      <c r="O338" s="91">
        <f>(3.1416/6)*J338^2*G338</f>
        <v>60.436529999999991</v>
      </c>
      <c r="P338" s="64">
        <f t="shared" si="94"/>
        <v>36.261917999999994</v>
      </c>
      <c r="Q338" s="62">
        <f t="shared" si="90"/>
        <v>6.2918451501613708</v>
      </c>
    </row>
    <row r="339" spans="1:19" s="69" customFormat="1">
      <c r="A339" s="83" t="s">
        <v>485</v>
      </c>
      <c r="B339" s="70">
        <v>1</v>
      </c>
      <c r="C339" s="72" t="s">
        <v>406</v>
      </c>
      <c r="D339" s="59" t="s">
        <v>142</v>
      </c>
      <c r="E339" s="59"/>
      <c r="F339" s="69" t="s">
        <v>103</v>
      </c>
      <c r="G339" s="56">
        <v>15</v>
      </c>
      <c r="H339" s="56"/>
      <c r="I339" s="56"/>
      <c r="J339" s="69">
        <v>12</v>
      </c>
      <c r="L339" s="69" t="s">
        <v>101</v>
      </c>
      <c r="N339" s="65" t="s">
        <v>138</v>
      </c>
      <c r="O339" s="91">
        <f>(3.1416/6)*J339^2*G339</f>
        <v>1130.9759999999999</v>
      </c>
      <c r="P339" s="64">
        <f t="shared" si="94"/>
        <v>678.58559999999989</v>
      </c>
      <c r="Q339" s="62">
        <f t="shared" si="90"/>
        <v>98.476024466452913</v>
      </c>
    </row>
    <row r="340" spans="1:19" s="69" customFormat="1">
      <c r="A340" s="83" t="s">
        <v>485</v>
      </c>
      <c r="B340" s="70">
        <v>6</v>
      </c>
      <c r="C340" s="72" t="s">
        <v>406</v>
      </c>
      <c r="D340" s="59" t="s">
        <v>142</v>
      </c>
      <c r="E340" s="59"/>
      <c r="F340" s="69" t="s">
        <v>483</v>
      </c>
      <c r="G340" s="56"/>
      <c r="H340" s="56"/>
      <c r="I340" s="56"/>
      <c r="J340" s="56">
        <v>10.199999999999999</v>
      </c>
      <c r="L340" s="69" t="s">
        <v>114</v>
      </c>
      <c r="N340" s="61" t="s">
        <v>137</v>
      </c>
      <c r="O340" s="91">
        <f>3.1416/6*J340^3</f>
        <v>555.64850879999983</v>
      </c>
      <c r="P340" s="64">
        <f t="shared" si="94"/>
        <v>333.38910527999991</v>
      </c>
      <c r="Q340" s="62">
        <f t="shared" si="90"/>
        <v>50.524860033261113</v>
      </c>
    </row>
    <row r="341" spans="1:19" s="69" customFormat="1">
      <c r="A341" s="83" t="s">
        <v>485</v>
      </c>
      <c r="B341" s="70">
        <v>6</v>
      </c>
      <c r="C341" s="72" t="s">
        <v>406</v>
      </c>
      <c r="D341" s="59" t="s">
        <v>142</v>
      </c>
      <c r="E341" s="59"/>
      <c r="F341" s="69" t="s">
        <v>80</v>
      </c>
      <c r="H341" s="56"/>
      <c r="I341" s="56">
        <v>59</v>
      </c>
      <c r="J341" s="56">
        <v>6.5</v>
      </c>
      <c r="L341" s="69" t="s">
        <v>232</v>
      </c>
      <c r="N341" s="61" t="s">
        <v>139</v>
      </c>
      <c r="O341" s="66">
        <f>3.1416/4*(J341^2)*I341</f>
        <v>1957.80585</v>
      </c>
      <c r="P341" s="64">
        <f t="shared" si="94"/>
        <v>1174.6835099999998</v>
      </c>
      <c r="Q341" s="62">
        <f t="shared" si="90"/>
        <v>164.85778110785063</v>
      </c>
    </row>
    <row r="342" spans="1:19" s="69" customFormat="1">
      <c r="A342" s="83" t="s">
        <v>485</v>
      </c>
      <c r="B342" s="70">
        <v>8</v>
      </c>
      <c r="C342" s="72" t="s">
        <v>406</v>
      </c>
      <c r="D342" s="59" t="s">
        <v>142</v>
      </c>
      <c r="E342" s="59"/>
      <c r="F342" s="69" t="s">
        <v>69</v>
      </c>
      <c r="G342" s="56">
        <v>18.2</v>
      </c>
      <c r="H342" s="56"/>
      <c r="I342" s="56"/>
      <c r="J342" s="56">
        <v>15.2</v>
      </c>
      <c r="L342" s="69" t="s">
        <v>101</v>
      </c>
      <c r="N342" s="65" t="s">
        <v>138</v>
      </c>
      <c r="O342" s="91">
        <f>(3.1416/6)*J342^2*G342</f>
        <v>2201.7003007999997</v>
      </c>
      <c r="P342" s="64">
        <f t="shared" si="94"/>
        <v>1321.0201804799997</v>
      </c>
      <c r="Q342" s="62">
        <f t="shared" si="90"/>
        <v>184.07199814346072</v>
      </c>
    </row>
    <row r="343" spans="1:19" s="69" customFormat="1">
      <c r="A343" s="83" t="s">
        <v>485</v>
      </c>
      <c r="B343" s="70">
        <v>8</v>
      </c>
      <c r="C343" s="72" t="s">
        <v>406</v>
      </c>
      <c r="D343" s="59" t="s">
        <v>142</v>
      </c>
      <c r="E343" s="59"/>
      <c r="F343" s="69" t="s">
        <v>172</v>
      </c>
      <c r="G343" s="56">
        <v>26.7</v>
      </c>
      <c r="H343" s="56"/>
      <c r="I343" s="56"/>
      <c r="J343" s="56">
        <v>24.5</v>
      </c>
      <c r="L343" s="69" t="s">
        <v>101</v>
      </c>
      <c r="N343" s="65" t="s">
        <v>138</v>
      </c>
      <c r="O343" s="91">
        <f>(3.1416/6)*J343^2*G343</f>
        <v>8391.5670299999983</v>
      </c>
      <c r="P343" s="64">
        <f t="shared" si="94"/>
        <v>5034.9402179999988</v>
      </c>
      <c r="Q343" s="62">
        <f t="shared" si="90"/>
        <v>646.58617736984445</v>
      </c>
    </row>
    <row r="344" spans="1:19" s="69" customFormat="1">
      <c r="A344" s="83" t="s">
        <v>485</v>
      </c>
      <c r="B344" s="70">
        <v>9</v>
      </c>
      <c r="C344" s="72" t="s">
        <v>406</v>
      </c>
      <c r="D344" s="59" t="s">
        <v>142</v>
      </c>
      <c r="E344" s="59"/>
      <c r="F344" s="75" t="s">
        <v>593</v>
      </c>
      <c r="G344" s="56">
        <v>18.5</v>
      </c>
      <c r="H344" s="56"/>
      <c r="I344" s="56"/>
      <c r="J344" s="56">
        <v>12</v>
      </c>
      <c r="L344" s="69" t="s">
        <v>101</v>
      </c>
      <c r="N344" s="65" t="s">
        <v>138</v>
      </c>
      <c r="O344" s="91">
        <f>(3.1416/6)*J344^2*G344</f>
        <v>1394.8704</v>
      </c>
      <c r="P344" s="64">
        <f t="shared" si="94"/>
        <v>836.92223999999999</v>
      </c>
      <c r="Q344" s="62">
        <f t="shared" si="90"/>
        <v>119.90990758764823</v>
      </c>
    </row>
    <row r="345" spans="1:19" s="69" customFormat="1">
      <c r="A345" s="83" t="s">
        <v>485</v>
      </c>
      <c r="B345" s="70">
        <v>10</v>
      </c>
      <c r="C345" s="72" t="s">
        <v>406</v>
      </c>
      <c r="D345" s="59" t="s">
        <v>142</v>
      </c>
      <c r="E345" s="59"/>
      <c r="F345" s="71" t="s">
        <v>83</v>
      </c>
      <c r="G345" s="56">
        <v>14.6</v>
      </c>
      <c r="H345" s="56"/>
      <c r="I345" s="56"/>
      <c r="J345" s="56">
        <v>11.3</v>
      </c>
      <c r="L345" s="69" t="s">
        <v>101</v>
      </c>
      <c r="N345" s="65" t="s">
        <v>138</v>
      </c>
      <c r="O345" s="91">
        <f>(3.1416/6)*J345^2*G345</f>
        <v>976.13386639999999</v>
      </c>
      <c r="P345" s="64">
        <f t="shared" si="94"/>
        <v>585.68031983999992</v>
      </c>
      <c r="Q345" s="62">
        <f t="shared" si="90"/>
        <v>85.760456417674177</v>
      </c>
    </row>
    <row r="346" spans="1:19" s="69" customFormat="1">
      <c r="A346" s="83" t="s">
        <v>485</v>
      </c>
      <c r="B346" s="70">
        <v>11</v>
      </c>
      <c r="C346" s="72" t="s">
        <v>406</v>
      </c>
      <c r="D346" s="59" t="s">
        <v>142</v>
      </c>
      <c r="E346" s="59"/>
      <c r="F346" s="71" t="s">
        <v>80</v>
      </c>
      <c r="H346" s="56"/>
      <c r="I346" s="56">
        <v>35</v>
      </c>
      <c r="J346" s="56">
        <v>3.5</v>
      </c>
      <c r="L346" s="69" t="s">
        <v>232</v>
      </c>
      <c r="N346" s="61" t="s">
        <v>139</v>
      </c>
      <c r="O346" s="66">
        <f>3.1416/4*(J346^2)*I346</f>
        <v>336.74025</v>
      </c>
      <c r="P346" s="64">
        <f t="shared" si="94"/>
        <v>202.04415</v>
      </c>
      <c r="Q346" s="62">
        <f t="shared" si="90"/>
        <v>31.569507622259753</v>
      </c>
    </row>
    <row r="347" spans="1:19" s="69" customFormat="1">
      <c r="A347" s="83" t="s">
        <v>485</v>
      </c>
      <c r="B347" s="70">
        <v>12</v>
      </c>
      <c r="C347" s="72" t="s">
        <v>406</v>
      </c>
      <c r="D347" s="59" t="s">
        <v>142</v>
      </c>
      <c r="E347" s="59"/>
      <c r="F347" s="71" t="s">
        <v>8</v>
      </c>
      <c r="G347" s="56"/>
      <c r="H347" s="56"/>
      <c r="I347" s="56"/>
      <c r="J347" s="56">
        <v>6</v>
      </c>
      <c r="L347" s="69" t="s">
        <v>114</v>
      </c>
      <c r="N347" s="61" t="s">
        <v>137</v>
      </c>
      <c r="O347" s="91">
        <f>3.1416/6*J347^3</f>
        <v>113.09759999999999</v>
      </c>
      <c r="P347" s="64">
        <f>O347*0.3</f>
        <v>33.929279999999991</v>
      </c>
      <c r="Q347" s="62">
        <f t="shared" si="90"/>
        <v>5.9110324243386305</v>
      </c>
      <c r="S347" s="63"/>
    </row>
    <row r="348" spans="1:19" s="69" customFormat="1">
      <c r="A348" s="83" t="s">
        <v>485</v>
      </c>
      <c r="B348" s="70">
        <v>12</v>
      </c>
      <c r="C348" s="72" t="s">
        <v>406</v>
      </c>
      <c r="D348" s="59" t="s">
        <v>142</v>
      </c>
      <c r="E348" s="59"/>
      <c r="F348" s="71" t="s">
        <v>626</v>
      </c>
      <c r="G348" s="56"/>
      <c r="H348" s="56"/>
      <c r="I348" s="56"/>
      <c r="J348" s="56">
        <v>6.5</v>
      </c>
      <c r="L348" s="69" t="s">
        <v>258</v>
      </c>
      <c r="N348" s="61" t="s">
        <v>544</v>
      </c>
      <c r="O348" s="66">
        <f>(3.1416/6*J348^3)*0.5</f>
        <v>71.896824999999993</v>
      </c>
      <c r="P348" s="64">
        <f t="shared" ref="P348:P353" si="95">O348*0.6</f>
        <v>43.138094999999993</v>
      </c>
      <c r="Q348" s="62">
        <f t="shared" si="90"/>
        <v>7.4060765212289574</v>
      </c>
    </row>
    <row r="349" spans="1:19" s="69" customFormat="1">
      <c r="A349" s="83" t="s">
        <v>485</v>
      </c>
      <c r="B349" s="70">
        <v>13</v>
      </c>
      <c r="C349" s="72" t="s">
        <v>406</v>
      </c>
      <c r="D349" s="59" t="s">
        <v>142</v>
      </c>
      <c r="E349" s="59"/>
      <c r="F349" s="69" t="s">
        <v>483</v>
      </c>
      <c r="G349" s="56">
        <v>15.7</v>
      </c>
      <c r="H349" s="56"/>
      <c r="I349" s="56"/>
      <c r="J349" s="56">
        <v>9</v>
      </c>
      <c r="L349" s="69" t="s">
        <v>101</v>
      </c>
      <c r="N349" s="65" t="s">
        <v>138</v>
      </c>
      <c r="O349" s="91">
        <f>(3.1416/6)*J349^2*G349</f>
        <v>665.86211999999989</v>
      </c>
      <c r="P349" s="64">
        <f t="shared" si="95"/>
        <v>399.51727199999993</v>
      </c>
      <c r="Q349" s="62">
        <f t="shared" si="90"/>
        <v>59.881909637646089</v>
      </c>
    </row>
    <row r="350" spans="1:19" s="69" customFormat="1">
      <c r="A350" s="83" t="s">
        <v>485</v>
      </c>
      <c r="B350" s="70">
        <v>14</v>
      </c>
      <c r="C350" s="72" t="s">
        <v>406</v>
      </c>
      <c r="D350" s="59" t="s">
        <v>142</v>
      </c>
      <c r="E350" s="59"/>
      <c r="F350" s="60" t="s">
        <v>632</v>
      </c>
      <c r="G350" s="56">
        <v>14.3</v>
      </c>
      <c r="H350" s="56"/>
      <c r="I350" s="56"/>
      <c r="J350" s="56">
        <v>13.5</v>
      </c>
      <c r="L350" s="69" t="s">
        <v>101</v>
      </c>
      <c r="N350" s="65" t="s">
        <v>138</v>
      </c>
      <c r="O350" s="91">
        <f>(3.1416/6)*J350^2*G350</f>
        <v>1364.5932299999999</v>
      </c>
      <c r="P350" s="64">
        <f t="shared" si="95"/>
        <v>818.7559379999999</v>
      </c>
      <c r="Q350" s="62">
        <f t="shared" si="90"/>
        <v>117.4642720560614</v>
      </c>
    </row>
    <row r="351" spans="1:19" s="69" customFormat="1">
      <c r="A351" s="83" t="s">
        <v>485</v>
      </c>
      <c r="B351" s="70">
        <v>14</v>
      </c>
      <c r="C351" s="72" t="s">
        <v>406</v>
      </c>
      <c r="D351" s="59" t="s">
        <v>142</v>
      </c>
      <c r="E351" s="59"/>
      <c r="F351" s="60" t="s">
        <v>632</v>
      </c>
      <c r="G351" s="56"/>
      <c r="H351" s="56"/>
      <c r="I351" s="56"/>
      <c r="J351" s="56">
        <v>8</v>
      </c>
      <c r="L351" s="69" t="s">
        <v>114</v>
      </c>
      <c r="N351" s="61" t="s">
        <v>137</v>
      </c>
      <c r="O351" s="91">
        <f>3.1416/6*J351^3</f>
        <v>268.08319999999998</v>
      </c>
      <c r="P351" s="64">
        <f t="shared" si="95"/>
        <v>160.84991999999997</v>
      </c>
      <c r="Q351" s="62">
        <f t="shared" si="90"/>
        <v>25.484899693816295</v>
      </c>
    </row>
    <row r="352" spans="1:19" s="69" customFormat="1">
      <c r="A352" s="83" t="s">
        <v>485</v>
      </c>
      <c r="B352" s="70">
        <v>16</v>
      </c>
      <c r="C352" s="72" t="s">
        <v>406</v>
      </c>
      <c r="D352" s="59" t="s">
        <v>142</v>
      </c>
      <c r="E352" s="59"/>
      <c r="F352" s="71" t="s">
        <v>80</v>
      </c>
      <c r="H352" s="56"/>
      <c r="I352" s="56">
        <v>97.3</v>
      </c>
      <c r="J352" s="56">
        <v>8.1999999999999993</v>
      </c>
      <c r="L352" s="69" t="s">
        <v>232</v>
      </c>
      <c r="N352" s="61" t="s">
        <v>139</v>
      </c>
      <c r="O352" s="66">
        <f>3.1416/4*(J352^2)*I352</f>
        <v>5138.4418007999993</v>
      </c>
      <c r="P352" s="64">
        <f t="shared" si="95"/>
        <v>3083.0650804799993</v>
      </c>
      <c r="Q352" s="62">
        <f t="shared" si="90"/>
        <v>407.95146706857565</v>
      </c>
    </row>
    <row r="353" spans="1:19" s="69" customFormat="1">
      <c r="A353" s="83" t="s">
        <v>485</v>
      </c>
      <c r="B353" s="70">
        <v>16</v>
      </c>
      <c r="C353" s="72" t="s">
        <v>406</v>
      </c>
      <c r="D353" s="59" t="s">
        <v>142</v>
      </c>
      <c r="E353" s="59"/>
      <c r="F353" s="71" t="s">
        <v>80</v>
      </c>
      <c r="H353" s="56"/>
      <c r="I353" s="56">
        <v>95</v>
      </c>
      <c r="J353" s="56">
        <v>6.6</v>
      </c>
      <c r="L353" s="69" t="s">
        <v>232</v>
      </c>
      <c r="N353" s="61" t="s">
        <v>139</v>
      </c>
      <c r="O353" s="66">
        <f>3.1416/4*(J353^2)*I353</f>
        <v>3250.1422799999991</v>
      </c>
      <c r="P353" s="64">
        <f t="shared" si="95"/>
        <v>1950.0853679999993</v>
      </c>
      <c r="Q353" s="62">
        <f t="shared" si="90"/>
        <v>265.34695229138038</v>
      </c>
    </row>
    <row r="354" spans="1:19" s="69" customFormat="1">
      <c r="A354" s="83" t="s">
        <v>485</v>
      </c>
      <c r="B354" s="70">
        <v>17</v>
      </c>
      <c r="C354" s="72" t="s">
        <v>406</v>
      </c>
      <c r="D354" s="59" t="s">
        <v>142</v>
      </c>
      <c r="E354" s="59"/>
      <c r="F354" s="71" t="s">
        <v>8</v>
      </c>
      <c r="G354" s="56">
        <v>6.7</v>
      </c>
      <c r="H354" s="56"/>
      <c r="I354" s="56"/>
      <c r="J354" s="56">
        <v>5.4</v>
      </c>
      <c r="L354" s="69" t="s">
        <v>101</v>
      </c>
      <c r="N354" s="65" t="s">
        <v>138</v>
      </c>
      <c r="O354" s="91">
        <f>(3.1416/6)*J354^2*G354</f>
        <v>102.2967792</v>
      </c>
      <c r="P354" s="64">
        <f>O354*0.3</f>
        <v>30.689033760000001</v>
      </c>
      <c r="Q354" s="62">
        <f t="shared" si="90"/>
        <v>5.3793647152113193</v>
      </c>
      <c r="S354" s="63"/>
    </row>
    <row r="355" spans="1:19" s="69" customFormat="1">
      <c r="A355" s="83" t="s">
        <v>485</v>
      </c>
      <c r="B355" s="70">
        <v>17</v>
      </c>
      <c r="C355" s="72" t="s">
        <v>406</v>
      </c>
      <c r="D355" s="59" t="s">
        <v>142</v>
      </c>
      <c r="E355" s="59"/>
      <c r="F355" s="71" t="s">
        <v>525</v>
      </c>
      <c r="G355" s="56"/>
      <c r="H355" s="56"/>
      <c r="I355" s="56"/>
      <c r="J355" s="56">
        <v>8.6999999999999993</v>
      </c>
      <c r="L355" s="69" t="s">
        <v>114</v>
      </c>
      <c r="N355" s="61" t="s">
        <v>137</v>
      </c>
      <c r="O355" s="91">
        <f t="shared" ref="O355:O361" si="96">3.1416/6*J355^3</f>
        <v>344.79217079999989</v>
      </c>
      <c r="P355" s="64">
        <f>O355*0.6</f>
        <v>206.87530247999993</v>
      </c>
      <c r="Q355" s="62">
        <f t="shared" si="90"/>
        <v>32.277818102788679</v>
      </c>
    </row>
    <row r="356" spans="1:19" s="69" customFormat="1">
      <c r="A356" s="83" t="s">
        <v>485</v>
      </c>
      <c r="B356" s="70">
        <v>18</v>
      </c>
      <c r="C356" s="72" t="s">
        <v>406</v>
      </c>
      <c r="D356" s="59" t="s">
        <v>142</v>
      </c>
      <c r="E356" s="59"/>
      <c r="F356" s="71" t="s">
        <v>8</v>
      </c>
      <c r="G356" s="56"/>
      <c r="H356" s="56"/>
      <c r="I356" s="56"/>
      <c r="J356" s="56">
        <v>8.3000000000000007</v>
      </c>
      <c r="K356" s="69">
        <v>5</v>
      </c>
      <c r="L356" s="69" t="s">
        <v>114</v>
      </c>
      <c r="N356" s="61" t="s">
        <v>137</v>
      </c>
      <c r="O356" s="91">
        <f t="shared" si="96"/>
        <v>299.38767320000005</v>
      </c>
      <c r="P356" s="62">
        <f>3.1416/6*K356^3</f>
        <v>65.449999999999989</v>
      </c>
      <c r="Q356" s="62">
        <f t="shared" si="90"/>
        <v>10.954508920012959</v>
      </c>
      <c r="S356" s="63"/>
    </row>
    <row r="357" spans="1:19" s="69" customFormat="1">
      <c r="A357" s="83" t="s">
        <v>485</v>
      </c>
      <c r="B357" s="70">
        <v>19</v>
      </c>
      <c r="C357" s="72" t="s">
        <v>406</v>
      </c>
      <c r="D357" s="59" t="s">
        <v>142</v>
      </c>
      <c r="E357" s="59"/>
      <c r="F357" s="71" t="s">
        <v>8</v>
      </c>
      <c r="G357" s="56"/>
      <c r="H357" s="56"/>
      <c r="I357" s="56"/>
      <c r="J357" s="56">
        <v>5.2</v>
      </c>
      <c r="L357" s="69" t="s">
        <v>114</v>
      </c>
      <c r="N357" s="61" t="s">
        <v>137</v>
      </c>
      <c r="O357" s="91">
        <f t="shared" si="96"/>
        <v>73.622348800000012</v>
      </c>
      <c r="P357" s="64">
        <f>O357*0.3</f>
        <v>22.086704640000004</v>
      </c>
      <c r="Q357" s="62">
        <f t="shared" si="90"/>
        <v>3.9499599148210418</v>
      </c>
      <c r="S357" s="63"/>
    </row>
    <row r="358" spans="1:19" s="69" customFormat="1">
      <c r="A358" s="83" t="s">
        <v>485</v>
      </c>
      <c r="B358" s="70">
        <v>20</v>
      </c>
      <c r="C358" s="72" t="s">
        <v>404</v>
      </c>
      <c r="D358" s="59" t="s">
        <v>442</v>
      </c>
      <c r="E358" s="59"/>
      <c r="F358" s="69" t="s">
        <v>109</v>
      </c>
      <c r="G358" s="56"/>
      <c r="H358" s="56"/>
      <c r="I358" s="56"/>
      <c r="J358" s="56">
        <v>9.1</v>
      </c>
      <c r="L358" s="69" t="s">
        <v>114</v>
      </c>
      <c r="N358" s="61" t="s">
        <v>137</v>
      </c>
      <c r="O358" s="91">
        <f t="shared" si="96"/>
        <v>394.5697755999999</v>
      </c>
      <c r="Q358" s="62">
        <f>0.216*O358^0.939</f>
        <v>59.185321800683759</v>
      </c>
    </row>
    <row r="359" spans="1:19" s="69" customFormat="1">
      <c r="A359" s="83" t="s">
        <v>485</v>
      </c>
      <c r="B359" s="70">
        <v>21</v>
      </c>
      <c r="C359" s="72" t="s">
        <v>406</v>
      </c>
      <c r="D359" s="59" t="s">
        <v>142</v>
      </c>
      <c r="E359" s="59"/>
      <c r="F359" s="60" t="s">
        <v>679</v>
      </c>
      <c r="G359" s="56"/>
      <c r="H359" s="56"/>
      <c r="I359" s="56"/>
      <c r="J359" s="56">
        <v>13</v>
      </c>
      <c r="L359" s="69" t="s">
        <v>114</v>
      </c>
      <c r="N359" s="61" t="s">
        <v>137</v>
      </c>
      <c r="O359" s="91">
        <f t="shared" si="96"/>
        <v>1150.3491999999999</v>
      </c>
      <c r="P359" s="64">
        <f>O359*0.6</f>
        <v>690.20951999999988</v>
      </c>
      <c r="Q359" s="62">
        <f t="shared" ref="Q359:Q365" si="97">0.216*P359^0.939</f>
        <v>100.05916138966661</v>
      </c>
    </row>
    <row r="360" spans="1:19" s="69" customFormat="1">
      <c r="A360" s="83" t="s">
        <v>485</v>
      </c>
      <c r="B360" s="70" t="s">
        <v>481</v>
      </c>
      <c r="C360" s="72" t="s">
        <v>406</v>
      </c>
      <c r="D360" s="59" t="s">
        <v>142</v>
      </c>
      <c r="E360" s="59"/>
      <c r="F360" s="69" t="s">
        <v>8</v>
      </c>
      <c r="G360" s="56"/>
      <c r="H360" s="56"/>
      <c r="I360" s="56"/>
      <c r="J360" s="56">
        <v>4.7</v>
      </c>
      <c r="L360" s="69" t="s">
        <v>114</v>
      </c>
      <c r="N360" s="61" t="s">
        <v>137</v>
      </c>
      <c r="O360" s="91">
        <f t="shared" si="96"/>
        <v>54.36172280000001</v>
      </c>
      <c r="P360" s="64">
        <f t="shared" ref="P360:P361" si="98">O360*0.3</f>
        <v>16.308516840000003</v>
      </c>
      <c r="Q360" s="62">
        <f t="shared" si="97"/>
        <v>2.9710566664467191</v>
      </c>
      <c r="S360" s="63"/>
    </row>
    <row r="361" spans="1:19" s="69" customFormat="1">
      <c r="A361" s="83" t="s">
        <v>485</v>
      </c>
      <c r="B361" s="70">
        <v>23</v>
      </c>
      <c r="C361" s="72" t="s">
        <v>406</v>
      </c>
      <c r="D361" s="59" t="s">
        <v>142</v>
      </c>
      <c r="E361" s="59"/>
      <c r="F361" s="69" t="s">
        <v>8</v>
      </c>
      <c r="G361" s="56"/>
      <c r="H361" s="56"/>
      <c r="J361" s="56">
        <v>5.5</v>
      </c>
      <c r="L361" s="69" t="s">
        <v>114</v>
      </c>
      <c r="N361" s="61" t="s">
        <v>137</v>
      </c>
      <c r="O361" s="91">
        <f t="shared" si="96"/>
        <v>87.113949999999988</v>
      </c>
      <c r="P361" s="64">
        <f t="shared" si="98"/>
        <v>26.134184999999995</v>
      </c>
      <c r="Q361" s="62">
        <f t="shared" si="97"/>
        <v>4.626078154440048</v>
      </c>
      <c r="S361" s="63"/>
    </row>
    <row r="362" spans="1:19" s="69" customFormat="1">
      <c r="A362" s="83" t="s">
        <v>485</v>
      </c>
      <c r="B362" s="70">
        <v>24</v>
      </c>
      <c r="C362" s="72" t="s">
        <v>406</v>
      </c>
      <c r="D362" s="59" t="s">
        <v>142</v>
      </c>
      <c r="E362" s="59"/>
      <c r="F362" s="69" t="s">
        <v>11</v>
      </c>
      <c r="G362" s="56"/>
      <c r="H362" s="56"/>
      <c r="I362" s="56">
        <v>21.9</v>
      </c>
      <c r="J362" s="56">
        <v>19.7</v>
      </c>
      <c r="K362" s="69">
        <v>7.1</v>
      </c>
      <c r="L362" s="69" t="s">
        <v>530</v>
      </c>
      <c r="M362" s="74" t="s">
        <v>533</v>
      </c>
      <c r="N362" s="61" t="s">
        <v>531</v>
      </c>
      <c r="O362" s="94">
        <f>3.1416/3*I362*(J362+J362/2*K362/2+K362)</f>
        <v>1416.5560793999996</v>
      </c>
      <c r="P362" s="64">
        <f t="shared" ref="P362:P365" si="99">O362*0.6</f>
        <v>849.93364763999978</v>
      </c>
      <c r="Q362" s="62">
        <f t="shared" si="97"/>
        <v>121.65957288555495</v>
      </c>
    </row>
    <row r="363" spans="1:19" s="69" customFormat="1">
      <c r="A363" s="83" t="s">
        <v>485</v>
      </c>
      <c r="B363" s="70">
        <v>24</v>
      </c>
      <c r="C363" s="72" t="s">
        <v>406</v>
      </c>
      <c r="D363" s="59" t="s">
        <v>142</v>
      </c>
      <c r="E363" s="59"/>
      <c r="F363" s="69" t="s">
        <v>632</v>
      </c>
      <c r="G363" s="56">
        <v>8.1</v>
      </c>
      <c r="H363" s="56"/>
      <c r="I363" s="56"/>
      <c r="J363" s="56">
        <v>6.6</v>
      </c>
      <c r="L363" s="69" t="s">
        <v>101</v>
      </c>
      <c r="N363" s="65" t="s">
        <v>138</v>
      </c>
      <c r="O363" s="91">
        <f>(3.1416/6)*J363^2*G363</f>
        <v>184.74492959999995</v>
      </c>
      <c r="P363" s="64">
        <f t="shared" si="99"/>
        <v>110.84695775999997</v>
      </c>
      <c r="Q363" s="62">
        <f t="shared" si="97"/>
        <v>17.96591658356887</v>
      </c>
    </row>
    <row r="364" spans="1:19" s="69" customFormat="1">
      <c r="A364" s="83" t="s">
        <v>485</v>
      </c>
      <c r="B364" s="70">
        <v>25</v>
      </c>
      <c r="C364" s="72" t="s">
        <v>406</v>
      </c>
      <c r="D364" s="59" t="s">
        <v>142</v>
      </c>
      <c r="E364" s="59"/>
      <c r="F364" s="69" t="s">
        <v>11</v>
      </c>
      <c r="G364" s="56">
        <v>21.42</v>
      </c>
      <c r="H364" s="56"/>
      <c r="I364" s="56"/>
      <c r="J364" s="56">
        <v>14.9</v>
      </c>
      <c r="L364" s="69" t="s">
        <v>101</v>
      </c>
      <c r="N364" s="65" t="s">
        <v>138</v>
      </c>
      <c r="O364" s="91">
        <f>(3.1416/6)*J364^2*G364</f>
        <v>2489.9558191199999</v>
      </c>
      <c r="P364" s="64">
        <f t="shared" si="99"/>
        <v>1493.973491472</v>
      </c>
      <c r="Q364" s="62">
        <f t="shared" si="97"/>
        <v>206.61494232166291</v>
      </c>
    </row>
    <row r="365" spans="1:19" s="69" customFormat="1">
      <c r="A365" s="83" t="s">
        <v>485</v>
      </c>
      <c r="B365" s="70">
        <v>25</v>
      </c>
      <c r="C365" s="72" t="s">
        <v>406</v>
      </c>
      <c r="D365" s="59" t="s">
        <v>142</v>
      </c>
      <c r="E365" s="59"/>
      <c r="F365" s="75" t="s">
        <v>83</v>
      </c>
      <c r="G365" s="56"/>
      <c r="H365" s="56"/>
      <c r="I365" s="56"/>
      <c r="J365" s="56">
        <v>9.1999999999999993</v>
      </c>
      <c r="L365" s="69" t="s">
        <v>114</v>
      </c>
      <c r="N365" s="61" t="s">
        <v>137</v>
      </c>
      <c r="O365" s="91">
        <f t="shared" ref="O365" si="100">3.1416/6*J365^3</f>
        <v>407.72103679999987</v>
      </c>
      <c r="P365" s="64">
        <f t="shared" si="99"/>
        <v>244.63262207999992</v>
      </c>
      <c r="Q365" s="62">
        <f t="shared" si="97"/>
        <v>37.780590789016195</v>
      </c>
    </row>
    <row r="366" spans="1:19" s="69" customFormat="1">
      <c r="A366" s="83" t="s">
        <v>485</v>
      </c>
      <c r="B366" s="70">
        <v>26</v>
      </c>
      <c r="C366" s="72" t="s">
        <v>406</v>
      </c>
      <c r="D366" s="60" t="s">
        <v>765</v>
      </c>
      <c r="E366" s="59"/>
      <c r="F366" s="69" t="s">
        <v>358</v>
      </c>
      <c r="G366" s="56"/>
      <c r="H366" s="56"/>
      <c r="I366" s="56"/>
      <c r="J366" s="56">
        <v>9.1999999999999993</v>
      </c>
      <c r="L366" s="69" t="s">
        <v>664</v>
      </c>
      <c r="N366" s="61" t="s">
        <v>586</v>
      </c>
      <c r="O366" s="94">
        <f>(3.1416/6)*J366^3*0.6</f>
        <v>244.63262207999992</v>
      </c>
    </row>
    <row r="367" spans="1:19" s="69" customFormat="1">
      <c r="A367" s="83" t="s">
        <v>485</v>
      </c>
      <c r="B367" s="70">
        <v>27</v>
      </c>
      <c r="C367" s="72" t="s">
        <v>406</v>
      </c>
      <c r="D367" s="59" t="s">
        <v>142</v>
      </c>
      <c r="E367" s="59"/>
      <c r="F367" s="71" t="s">
        <v>80</v>
      </c>
      <c r="G367" s="56"/>
      <c r="H367" s="56"/>
      <c r="I367" s="56">
        <v>103</v>
      </c>
      <c r="J367" s="56">
        <v>4.9000000000000004</v>
      </c>
      <c r="L367" s="69" t="s">
        <v>232</v>
      </c>
      <c r="N367" s="61" t="s">
        <v>139</v>
      </c>
      <c r="O367" s="66">
        <f>3.1416/4*(J367^2)*I367</f>
        <v>1942.3177620000004</v>
      </c>
      <c r="P367" s="64">
        <f t="shared" ref="P367:P371" si="101">O367*0.6</f>
        <v>1165.3906572000001</v>
      </c>
      <c r="Q367" s="62">
        <f t="shared" ref="Q367:Q371" si="102">0.216*P367^0.939</f>
        <v>163.63285949366764</v>
      </c>
    </row>
    <row r="368" spans="1:19" s="69" customFormat="1">
      <c r="A368" s="83" t="s">
        <v>485</v>
      </c>
      <c r="B368" s="70">
        <v>27</v>
      </c>
      <c r="C368" s="72" t="s">
        <v>406</v>
      </c>
      <c r="D368" s="59" t="s">
        <v>142</v>
      </c>
      <c r="E368" s="59"/>
      <c r="F368" s="69" t="s">
        <v>11</v>
      </c>
      <c r="G368" s="56">
        <v>26</v>
      </c>
      <c r="H368" s="56"/>
      <c r="I368" s="56"/>
      <c r="J368" s="56">
        <v>24</v>
      </c>
      <c r="L368" s="69" t="s">
        <v>101</v>
      </c>
      <c r="N368" s="65" t="s">
        <v>138</v>
      </c>
      <c r="O368" s="91">
        <f>(3.1416/6)*J368^2*G368</f>
        <v>7841.4335999999994</v>
      </c>
      <c r="P368" s="64">
        <f t="shared" si="101"/>
        <v>4704.8601599999993</v>
      </c>
      <c r="Q368" s="62">
        <f t="shared" si="102"/>
        <v>606.70157294972626</v>
      </c>
    </row>
    <row r="369" spans="1:19" s="69" customFormat="1">
      <c r="A369" s="83" t="s">
        <v>485</v>
      </c>
      <c r="B369" s="70">
        <v>27</v>
      </c>
      <c r="C369" s="72" t="s">
        <v>406</v>
      </c>
      <c r="D369" s="59" t="s">
        <v>142</v>
      </c>
      <c r="E369" s="59"/>
      <c r="F369" s="69" t="s">
        <v>102</v>
      </c>
      <c r="G369" s="56"/>
      <c r="H369" s="56"/>
      <c r="I369" s="56"/>
      <c r="J369" s="56">
        <v>8.6</v>
      </c>
      <c r="L369" s="69" t="s">
        <v>114</v>
      </c>
      <c r="N369" s="61" t="s">
        <v>137</v>
      </c>
      <c r="O369" s="91">
        <f t="shared" ref="O369:O373" si="103">3.1416/6*J369^3</f>
        <v>333.03892159999992</v>
      </c>
      <c r="P369" s="64">
        <f t="shared" si="101"/>
        <v>199.82335295999994</v>
      </c>
      <c r="Q369" s="62">
        <f t="shared" si="102"/>
        <v>31.243564268432806</v>
      </c>
    </row>
    <row r="370" spans="1:19" s="69" customFormat="1">
      <c r="A370" s="83" t="s">
        <v>485</v>
      </c>
      <c r="B370" s="70">
        <v>27</v>
      </c>
      <c r="C370" s="72" t="s">
        <v>406</v>
      </c>
      <c r="D370" s="59" t="s">
        <v>142</v>
      </c>
      <c r="E370" s="59"/>
      <c r="F370" s="60" t="s">
        <v>679</v>
      </c>
      <c r="G370" s="56"/>
      <c r="H370" s="56"/>
      <c r="I370" s="56"/>
      <c r="J370" s="56">
        <v>5.5</v>
      </c>
      <c r="L370" s="69" t="s">
        <v>114</v>
      </c>
      <c r="N370" s="61" t="s">
        <v>137</v>
      </c>
      <c r="O370" s="91">
        <f t="shared" si="103"/>
        <v>87.113949999999988</v>
      </c>
      <c r="P370" s="64">
        <f t="shared" si="101"/>
        <v>52.26836999999999</v>
      </c>
      <c r="Q370" s="62">
        <f t="shared" si="102"/>
        <v>8.8691118425417113</v>
      </c>
    </row>
    <row r="371" spans="1:19" s="69" customFormat="1">
      <c r="A371" s="83" t="s">
        <v>485</v>
      </c>
      <c r="B371" s="70">
        <v>27</v>
      </c>
      <c r="C371" s="72" t="s">
        <v>406</v>
      </c>
      <c r="D371" s="59" t="s">
        <v>142</v>
      </c>
      <c r="E371" s="59"/>
      <c r="F371" s="60" t="s">
        <v>671</v>
      </c>
      <c r="G371" s="56"/>
      <c r="H371" s="56"/>
      <c r="I371" s="56"/>
      <c r="J371" s="56">
        <v>7.2</v>
      </c>
      <c r="L371" s="69" t="s">
        <v>114</v>
      </c>
      <c r="N371" s="61" t="s">
        <v>137</v>
      </c>
      <c r="O371" s="91">
        <f t="shared" si="103"/>
        <v>195.4326528</v>
      </c>
      <c r="P371" s="64">
        <f t="shared" si="101"/>
        <v>117.25959168</v>
      </c>
      <c r="Q371" s="62">
        <f t="shared" si="102"/>
        <v>18.940178937009843</v>
      </c>
    </row>
    <row r="372" spans="1:19" s="69" customFormat="1">
      <c r="A372" s="83" t="s">
        <v>485</v>
      </c>
      <c r="B372" s="70">
        <v>28</v>
      </c>
      <c r="C372" s="72" t="s">
        <v>404</v>
      </c>
      <c r="D372" s="59" t="s">
        <v>442</v>
      </c>
      <c r="E372" s="59"/>
      <c r="F372" s="69" t="s">
        <v>109</v>
      </c>
      <c r="G372" s="56"/>
      <c r="H372" s="56"/>
      <c r="I372" s="56"/>
      <c r="J372" s="56">
        <v>6.5</v>
      </c>
      <c r="L372" s="69" t="s">
        <v>114</v>
      </c>
      <c r="M372" s="69" t="s">
        <v>185</v>
      </c>
      <c r="N372" s="61" t="s">
        <v>137</v>
      </c>
      <c r="O372" s="91">
        <f t="shared" si="103"/>
        <v>143.79364999999999</v>
      </c>
      <c r="Q372" s="62">
        <f t="shared" ref="Q372:Q373" si="104">0.216*O372^0.939</f>
        <v>22.938833905201253</v>
      </c>
    </row>
    <row r="373" spans="1:19" s="69" customFormat="1">
      <c r="A373" s="83" t="s">
        <v>485</v>
      </c>
      <c r="B373" s="70">
        <v>28</v>
      </c>
      <c r="C373" s="72" t="s">
        <v>404</v>
      </c>
      <c r="D373" s="59" t="s">
        <v>442</v>
      </c>
      <c r="E373" s="59"/>
      <c r="F373" s="69" t="s">
        <v>109</v>
      </c>
      <c r="G373" s="56"/>
      <c r="H373" s="56"/>
      <c r="I373" s="56"/>
      <c r="J373" s="56">
        <v>5.5</v>
      </c>
      <c r="L373" s="69" t="s">
        <v>114</v>
      </c>
      <c r="M373" s="69" t="s">
        <v>185</v>
      </c>
      <c r="N373" s="61" t="s">
        <v>137</v>
      </c>
      <c r="O373" s="91">
        <f t="shared" si="103"/>
        <v>87.113949999999988</v>
      </c>
      <c r="Q373" s="62">
        <f t="shared" si="104"/>
        <v>14.328347555281711</v>
      </c>
    </row>
    <row r="374" spans="1:19" s="69" customFormat="1">
      <c r="A374" s="83" t="s">
        <v>485</v>
      </c>
      <c r="B374" s="70" t="s">
        <v>647</v>
      </c>
      <c r="C374" s="72" t="s">
        <v>406</v>
      </c>
      <c r="D374" s="59" t="s">
        <v>142</v>
      </c>
      <c r="E374" s="59"/>
      <c r="F374" s="71" t="s">
        <v>80</v>
      </c>
      <c r="G374" s="56"/>
      <c r="H374" s="56"/>
      <c r="I374" s="56">
        <v>110</v>
      </c>
      <c r="J374" s="56">
        <v>7</v>
      </c>
      <c r="L374" s="69" t="s">
        <v>232</v>
      </c>
      <c r="N374" s="61" t="s">
        <v>139</v>
      </c>
      <c r="O374" s="66">
        <f>3.1416/4*(J374^2)*I374</f>
        <v>4233.3060000000005</v>
      </c>
      <c r="P374" s="64">
        <f t="shared" ref="P374:P376" si="105">O374*0.6</f>
        <v>2539.9836</v>
      </c>
      <c r="Q374" s="62">
        <f t="shared" ref="Q374:Q384" si="106">0.216*P374^0.939</f>
        <v>340.08695839674516</v>
      </c>
    </row>
    <row r="375" spans="1:19" s="69" customFormat="1">
      <c r="A375" s="83" t="s">
        <v>485</v>
      </c>
      <c r="B375" s="70" t="s">
        <v>647</v>
      </c>
      <c r="C375" s="72" t="s">
        <v>406</v>
      </c>
      <c r="D375" s="59" t="s">
        <v>142</v>
      </c>
      <c r="E375" s="59"/>
      <c r="F375" s="71" t="s">
        <v>80</v>
      </c>
      <c r="G375" s="56"/>
      <c r="H375" s="56"/>
      <c r="I375" s="56">
        <v>105</v>
      </c>
      <c r="J375" s="56">
        <v>7.3</v>
      </c>
      <c r="L375" s="69" t="s">
        <v>232</v>
      </c>
      <c r="N375" s="61" t="s">
        <v>139</v>
      </c>
      <c r="O375" s="66">
        <f>3.1416/4*(J375^2)*I375</f>
        <v>4394.6664300000002</v>
      </c>
      <c r="P375" s="64">
        <f t="shared" si="105"/>
        <v>2636.7998579999999</v>
      </c>
      <c r="Q375" s="62">
        <f t="shared" si="106"/>
        <v>352.24530290002764</v>
      </c>
    </row>
    <row r="376" spans="1:19" s="69" customFormat="1">
      <c r="A376" s="83" t="s">
        <v>485</v>
      </c>
      <c r="B376" s="70">
        <v>29</v>
      </c>
      <c r="C376" s="72" t="s">
        <v>406</v>
      </c>
      <c r="D376" s="59" t="s">
        <v>142</v>
      </c>
      <c r="E376" s="59"/>
      <c r="F376" s="71" t="s">
        <v>102</v>
      </c>
      <c r="G376" s="56"/>
      <c r="H376" s="56"/>
      <c r="I376" s="56"/>
      <c r="J376" s="56">
        <v>6.4</v>
      </c>
      <c r="L376" s="69" t="s">
        <v>114</v>
      </c>
      <c r="N376" s="61" t="s">
        <v>137</v>
      </c>
      <c r="O376" s="91">
        <f t="shared" ref="O376:O377" si="107">3.1416/6*J376^3</f>
        <v>137.25859840000001</v>
      </c>
      <c r="P376" s="64">
        <f t="shared" si="105"/>
        <v>82.355159040000004</v>
      </c>
      <c r="Q376" s="62">
        <f t="shared" si="106"/>
        <v>13.592126942688578</v>
      </c>
    </row>
    <row r="377" spans="1:19" s="69" customFormat="1">
      <c r="A377" s="83" t="s">
        <v>485</v>
      </c>
      <c r="B377" s="70">
        <v>30</v>
      </c>
      <c r="C377" s="72" t="s">
        <v>406</v>
      </c>
      <c r="D377" s="59" t="s">
        <v>142</v>
      </c>
      <c r="E377" s="59"/>
      <c r="F377" s="71" t="s">
        <v>8</v>
      </c>
      <c r="G377" s="56"/>
      <c r="H377" s="56"/>
      <c r="I377" s="56"/>
      <c r="J377" s="56">
        <v>4.66</v>
      </c>
      <c r="L377" s="69" t="s">
        <v>114</v>
      </c>
      <c r="N377" s="61" t="s">
        <v>137</v>
      </c>
      <c r="O377" s="91">
        <f t="shared" si="107"/>
        <v>52.9855428256</v>
      </c>
      <c r="P377" s="64">
        <f>O377*0.3</f>
        <v>15.895662847679999</v>
      </c>
      <c r="Q377" s="62">
        <f t="shared" si="106"/>
        <v>2.9003766267088635</v>
      </c>
      <c r="S377" s="63"/>
    </row>
    <row r="378" spans="1:19" s="69" customFormat="1">
      <c r="A378" s="83" t="s">
        <v>485</v>
      </c>
      <c r="B378" s="70">
        <v>30</v>
      </c>
      <c r="C378" s="72" t="s">
        <v>406</v>
      </c>
      <c r="D378" s="59" t="s">
        <v>142</v>
      </c>
      <c r="E378" s="59"/>
      <c r="F378" s="71" t="s">
        <v>632</v>
      </c>
      <c r="G378" s="56">
        <v>7.21</v>
      </c>
      <c r="H378" s="56"/>
      <c r="I378" s="56"/>
      <c r="J378" s="56">
        <v>4.8</v>
      </c>
      <c r="L378" s="69" t="s">
        <v>101</v>
      </c>
      <c r="N378" s="65" t="s">
        <v>138</v>
      </c>
      <c r="O378" s="91">
        <f>(3.1416/6)*J378^2*G378</f>
        <v>86.979594239999983</v>
      </c>
      <c r="P378" s="64">
        <f t="shared" ref="P378:P382" si="108">O378*0.6</f>
        <v>52.187756543999988</v>
      </c>
      <c r="Q378" s="62">
        <f t="shared" si="106"/>
        <v>8.8562668236513371</v>
      </c>
    </row>
    <row r="379" spans="1:19" s="69" customFormat="1">
      <c r="A379" s="83" t="s">
        <v>485</v>
      </c>
      <c r="B379" s="70">
        <v>31</v>
      </c>
      <c r="C379" s="72" t="s">
        <v>406</v>
      </c>
      <c r="D379" s="59" t="s">
        <v>142</v>
      </c>
      <c r="E379" s="59"/>
      <c r="F379" s="71" t="s">
        <v>626</v>
      </c>
      <c r="G379" s="56">
        <v>12.9</v>
      </c>
      <c r="H379" s="56"/>
      <c r="I379" s="56"/>
      <c r="J379" s="56">
        <v>7.6</v>
      </c>
      <c r="L379" s="69" t="s">
        <v>101</v>
      </c>
      <c r="N379" s="65" t="s">
        <v>138</v>
      </c>
      <c r="O379" s="91">
        <f>(3.1416/6)*J379^2*G379</f>
        <v>390.13645439999993</v>
      </c>
      <c r="P379" s="64">
        <f t="shared" si="108"/>
        <v>234.08187263999994</v>
      </c>
      <c r="Q379" s="62">
        <f t="shared" si="106"/>
        <v>36.248504989099658</v>
      </c>
    </row>
    <row r="380" spans="1:19" s="69" customFormat="1">
      <c r="A380" s="83" t="s">
        <v>485</v>
      </c>
      <c r="B380" s="70">
        <v>33</v>
      </c>
      <c r="C380" s="72" t="s">
        <v>406</v>
      </c>
      <c r="D380" s="59" t="s">
        <v>142</v>
      </c>
      <c r="E380" s="59"/>
      <c r="F380" s="71" t="s">
        <v>632</v>
      </c>
      <c r="G380" s="56"/>
      <c r="H380" s="56"/>
      <c r="I380" s="56"/>
      <c r="J380" s="56">
        <v>14</v>
      </c>
      <c r="L380" s="69" t="s">
        <v>114</v>
      </c>
      <c r="N380" s="61" t="s">
        <v>137</v>
      </c>
      <c r="O380" s="91">
        <f t="shared" ref="O380:O383" si="109">3.1416/6*J380^3</f>
        <v>1436.7583999999999</v>
      </c>
      <c r="P380" s="64">
        <f t="shared" si="108"/>
        <v>862.05503999999996</v>
      </c>
      <c r="Q380" s="62">
        <f t="shared" si="106"/>
        <v>123.28808638475192</v>
      </c>
    </row>
    <row r="381" spans="1:19" s="69" customFormat="1">
      <c r="A381" s="83" t="s">
        <v>485</v>
      </c>
      <c r="B381" s="70">
        <v>33</v>
      </c>
      <c r="C381" s="72" t="s">
        <v>406</v>
      </c>
      <c r="D381" s="59" t="s">
        <v>142</v>
      </c>
      <c r="E381" s="59"/>
      <c r="F381" s="71" t="s">
        <v>632</v>
      </c>
      <c r="G381" s="56"/>
      <c r="H381" s="56"/>
      <c r="I381" s="56"/>
      <c r="J381" s="56">
        <v>7.7</v>
      </c>
      <c r="L381" s="69" t="s">
        <v>114</v>
      </c>
      <c r="N381" s="61" t="s">
        <v>137</v>
      </c>
      <c r="O381" s="91">
        <f t="shared" si="109"/>
        <v>239.04067880000002</v>
      </c>
      <c r="P381" s="64">
        <f t="shared" si="108"/>
        <v>143.42440728</v>
      </c>
      <c r="Q381" s="62">
        <f t="shared" si="106"/>
        <v>22.88351886832675</v>
      </c>
    </row>
    <row r="382" spans="1:19" s="69" customFormat="1">
      <c r="A382" s="83" t="s">
        <v>485</v>
      </c>
      <c r="B382" s="70">
        <v>33</v>
      </c>
      <c r="C382" s="72" t="s">
        <v>406</v>
      </c>
      <c r="D382" s="59" t="s">
        <v>142</v>
      </c>
      <c r="E382" s="59"/>
      <c r="F382" s="71" t="s">
        <v>632</v>
      </c>
      <c r="G382" s="56"/>
      <c r="H382" s="56"/>
      <c r="I382" s="56"/>
      <c r="J382" s="56">
        <v>8</v>
      </c>
      <c r="L382" s="69" t="s">
        <v>114</v>
      </c>
      <c r="N382" s="61" t="s">
        <v>137</v>
      </c>
      <c r="O382" s="91">
        <f t="shared" si="109"/>
        <v>268.08319999999998</v>
      </c>
      <c r="P382" s="64">
        <f t="shared" si="108"/>
        <v>160.84991999999997</v>
      </c>
      <c r="Q382" s="62">
        <f t="shared" si="106"/>
        <v>25.484899693816295</v>
      </c>
    </row>
    <row r="383" spans="1:19" s="69" customFormat="1">
      <c r="A383" s="83" t="s">
        <v>485</v>
      </c>
      <c r="B383" s="70">
        <v>33</v>
      </c>
      <c r="C383" s="72" t="s">
        <v>406</v>
      </c>
      <c r="D383" s="59" t="s">
        <v>142</v>
      </c>
      <c r="E383" s="59"/>
      <c r="F383" s="71" t="s">
        <v>8</v>
      </c>
      <c r="G383" s="56"/>
      <c r="H383" s="56"/>
      <c r="I383" s="56"/>
      <c r="J383" s="56">
        <v>5.4</v>
      </c>
      <c r="L383" s="69" t="s">
        <v>114</v>
      </c>
      <c r="N383" s="61" t="s">
        <v>137</v>
      </c>
      <c r="O383" s="91">
        <f t="shared" si="109"/>
        <v>82.448150400000003</v>
      </c>
      <c r="P383" s="64">
        <f>O383*0.3</f>
        <v>24.73444512</v>
      </c>
      <c r="Q383" s="62">
        <f t="shared" si="106"/>
        <v>4.3930332535939298</v>
      </c>
      <c r="S383" s="63"/>
    </row>
    <row r="384" spans="1:19" s="69" customFormat="1">
      <c r="A384" s="83" t="s">
        <v>485</v>
      </c>
      <c r="B384" s="70">
        <v>33</v>
      </c>
      <c r="C384" s="72" t="s">
        <v>406</v>
      </c>
      <c r="D384" s="59" t="s">
        <v>142</v>
      </c>
      <c r="E384" s="59"/>
      <c r="F384" s="71" t="s">
        <v>632</v>
      </c>
      <c r="G384" s="56">
        <v>7.5</v>
      </c>
      <c r="H384" s="56"/>
      <c r="I384" s="56"/>
      <c r="J384" s="56">
        <v>5.6</v>
      </c>
      <c r="L384" s="69" t="s">
        <v>101</v>
      </c>
      <c r="N384" s="65" t="s">
        <v>138</v>
      </c>
      <c r="O384" s="91">
        <f>(3.1416/6)*J384^2*G384</f>
        <v>123.15071999999998</v>
      </c>
      <c r="P384" s="64">
        <f>O384*0.6</f>
        <v>73.89043199999999</v>
      </c>
      <c r="Q384" s="62">
        <f t="shared" si="106"/>
        <v>12.276033821293144</v>
      </c>
    </row>
    <row r="385" spans="1:19" s="69" customFormat="1">
      <c r="A385" s="83" t="s">
        <v>485</v>
      </c>
      <c r="B385" s="70">
        <v>35</v>
      </c>
      <c r="C385" s="72" t="s">
        <v>404</v>
      </c>
      <c r="D385" s="59" t="s">
        <v>141</v>
      </c>
      <c r="E385" s="54" t="s">
        <v>561</v>
      </c>
      <c r="F385" s="71" t="s">
        <v>630</v>
      </c>
      <c r="G385" s="56"/>
      <c r="H385" s="56"/>
      <c r="I385" s="56">
        <v>18.600000000000001</v>
      </c>
      <c r="J385" s="56">
        <v>11</v>
      </c>
      <c r="L385" s="69" t="s">
        <v>232</v>
      </c>
      <c r="M385" s="69" t="s">
        <v>648</v>
      </c>
      <c r="N385" s="61" t="s">
        <v>139</v>
      </c>
      <c r="O385" s="66">
        <f>3.1416/4*(J385^2)*I385</f>
        <v>1767.6212400000002</v>
      </c>
      <c r="Q385" s="62">
        <f>0.288*O385^0.811</f>
        <v>123.8868293848244</v>
      </c>
    </row>
    <row r="386" spans="1:19" s="69" customFormat="1">
      <c r="A386" s="83" t="s">
        <v>485</v>
      </c>
      <c r="B386" s="70">
        <v>36</v>
      </c>
      <c r="C386" s="72" t="s">
        <v>406</v>
      </c>
      <c r="D386" s="59" t="s">
        <v>142</v>
      </c>
      <c r="E386" s="59"/>
      <c r="F386" s="69" t="s">
        <v>11</v>
      </c>
      <c r="G386" s="56"/>
      <c r="H386" s="56"/>
      <c r="I386" s="56"/>
      <c r="J386" s="56">
        <v>24</v>
      </c>
      <c r="L386" s="69" t="s">
        <v>114</v>
      </c>
      <c r="N386" s="61" t="s">
        <v>137</v>
      </c>
      <c r="O386" s="91">
        <f t="shared" ref="O386" si="110">3.1416/6*J386^3</f>
        <v>7238.2463999999991</v>
      </c>
      <c r="P386" s="64">
        <f>O386*0.6</f>
        <v>4342.9478399999989</v>
      </c>
      <c r="Q386" s="62">
        <f>0.216*P386^0.939</f>
        <v>562.77332381713552</v>
      </c>
    </row>
    <row r="387" spans="1:19" s="69" customFormat="1">
      <c r="A387" s="83" t="s">
        <v>485</v>
      </c>
      <c r="B387" s="70">
        <v>37</v>
      </c>
      <c r="C387" s="72" t="s">
        <v>404</v>
      </c>
      <c r="D387" s="59" t="s">
        <v>141</v>
      </c>
      <c r="E387" s="54" t="s">
        <v>561</v>
      </c>
      <c r="F387" s="71" t="s">
        <v>630</v>
      </c>
      <c r="G387" s="56"/>
      <c r="H387" s="56"/>
      <c r="I387" s="56">
        <v>7.6</v>
      </c>
      <c r="J387" s="56">
        <v>12</v>
      </c>
      <c r="L387" s="69" t="s">
        <v>232</v>
      </c>
      <c r="M387" s="69" t="s">
        <v>649</v>
      </c>
      <c r="N387" s="61" t="s">
        <v>139</v>
      </c>
      <c r="O387" s="66">
        <f>3.1416/4*(J387^2)*I387</f>
        <v>859.54175999999995</v>
      </c>
      <c r="Q387" s="62">
        <f>0.288*O387^0.811</f>
        <v>69.037174658847078</v>
      </c>
    </row>
    <row r="388" spans="1:19" s="69" customFormat="1">
      <c r="A388" s="83" t="s">
        <v>485</v>
      </c>
      <c r="B388" s="70">
        <v>37</v>
      </c>
      <c r="C388" s="72" t="s">
        <v>404</v>
      </c>
      <c r="D388" s="59" t="s">
        <v>142</v>
      </c>
      <c r="E388" s="59"/>
      <c r="F388" s="71" t="s">
        <v>80</v>
      </c>
      <c r="G388" s="56"/>
      <c r="H388" s="56"/>
      <c r="I388" s="56">
        <v>82</v>
      </c>
      <c r="J388" s="56">
        <v>6</v>
      </c>
      <c r="L388" s="69" t="s">
        <v>232</v>
      </c>
      <c r="N388" s="61" t="s">
        <v>139</v>
      </c>
      <c r="O388" s="66">
        <f>3.1416/4*(J388^2)*I388</f>
        <v>2318.5007999999998</v>
      </c>
      <c r="P388" s="64">
        <f t="shared" ref="P388:P389" si="111">O388*0.6</f>
        <v>1391.1004799999998</v>
      </c>
      <c r="Q388" s="62">
        <f t="shared" ref="Q388:Q389" si="112">0.216*P388^0.939</f>
        <v>193.2268095399526</v>
      </c>
    </row>
    <row r="389" spans="1:19" s="69" customFormat="1">
      <c r="A389" s="83" t="s">
        <v>485</v>
      </c>
      <c r="B389" s="70">
        <v>37</v>
      </c>
      <c r="C389" s="72" t="s">
        <v>404</v>
      </c>
      <c r="D389" s="59" t="s">
        <v>142</v>
      </c>
      <c r="E389" s="59"/>
      <c r="F389" s="71" t="s">
        <v>102</v>
      </c>
      <c r="G389" s="56"/>
      <c r="H389" s="56"/>
      <c r="I389" s="56"/>
      <c r="J389" s="56">
        <v>8.39</v>
      </c>
      <c r="L389" s="69" t="s">
        <v>114</v>
      </c>
      <c r="N389" s="61" t="s">
        <v>137</v>
      </c>
      <c r="O389" s="91">
        <f t="shared" ref="O389" si="113">3.1416/6*J389^3</f>
        <v>309.23277686840004</v>
      </c>
      <c r="P389" s="64">
        <f t="shared" si="111"/>
        <v>185.53966612104003</v>
      </c>
      <c r="Q389" s="62">
        <f t="shared" si="112"/>
        <v>29.141766823525128</v>
      </c>
    </row>
    <row r="390" spans="1:19" s="69" customFormat="1">
      <c r="A390" s="83" t="s">
        <v>485</v>
      </c>
      <c r="B390" s="70">
        <v>37</v>
      </c>
      <c r="C390" s="72" t="s">
        <v>404</v>
      </c>
      <c r="D390" s="59" t="s">
        <v>141</v>
      </c>
      <c r="E390" s="60" t="s">
        <v>595</v>
      </c>
      <c r="F390" s="75" t="s">
        <v>615</v>
      </c>
      <c r="G390" s="56">
        <v>11.3</v>
      </c>
      <c r="H390" s="56">
        <v>3.61</v>
      </c>
      <c r="I390" s="76">
        <v>2.1</v>
      </c>
      <c r="J390" s="56"/>
      <c r="L390" s="71" t="s">
        <v>577</v>
      </c>
      <c r="M390" s="75" t="s">
        <v>551</v>
      </c>
      <c r="N390" s="61" t="s">
        <v>140</v>
      </c>
      <c r="O390" s="66">
        <f>G390*H390*I390</f>
        <v>85.665300000000002</v>
      </c>
      <c r="Q390" s="62">
        <f>0.288*O390^0.811</f>
        <v>10.638913900243471</v>
      </c>
    </row>
    <row r="391" spans="1:19" s="69" customFormat="1">
      <c r="A391" s="83" t="s">
        <v>485</v>
      </c>
      <c r="B391" s="93" t="s">
        <v>650</v>
      </c>
      <c r="C391" s="67" t="s">
        <v>406</v>
      </c>
      <c r="D391" s="59" t="s">
        <v>142</v>
      </c>
      <c r="E391" s="59"/>
      <c r="F391" s="75" t="s">
        <v>589</v>
      </c>
      <c r="G391" s="56">
        <v>7.08</v>
      </c>
      <c r="H391" s="56"/>
      <c r="I391" s="56"/>
      <c r="J391" s="56">
        <v>4.3899999999999997</v>
      </c>
      <c r="L391" s="74" t="s">
        <v>101</v>
      </c>
      <c r="N391" s="65" t="s">
        <v>138</v>
      </c>
      <c r="O391" s="91">
        <f>(3.1416/6)*J391^2*G391</f>
        <v>71.443370644799984</v>
      </c>
      <c r="P391" s="64">
        <f t="shared" ref="P391:P394" si="114">O391*0.6</f>
        <v>42.86602238687999</v>
      </c>
      <c r="Q391" s="62">
        <f t="shared" ref="Q391:Q396" si="115">0.216*P391^0.939</f>
        <v>7.3622071536143947</v>
      </c>
    </row>
    <row r="392" spans="1:19" s="69" customFormat="1">
      <c r="A392" s="83" t="s">
        <v>485</v>
      </c>
      <c r="B392" s="93" t="s">
        <v>650</v>
      </c>
      <c r="C392" s="67" t="s">
        <v>406</v>
      </c>
      <c r="D392" s="59" t="s">
        <v>142</v>
      </c>
      <c r="E392" s="59"/>
      <c r="F392" s="75" t="s">
        <v>83</v>
      </c>
      <c r="G392" s="56">
        <v>10.3</v>
      </c>
      <c r="H392" s="56"/>
      <c r="I392" s="56"/>
      <c r="J392" s="56">
        <v>8.1</v>
      </c>
      <c r="L392" s="74" t="s">
        <v>101</v>
      </c>
      <c r="N392" s="65" t="s">
        <v>138</v>
      </c>
      <c r="O392" s="91">
        <f>(3.1416/6)*J392^2*G392</f>
        <v>353.83997879999998</v>
      </c>
      <c r="P392" s="64">
        <f t="shared" si="114"/>
        <v>212.30398727999997</v>
      </c>
      <c r="Q392" s="62">
        <f t="shared" si="115"/>
        <v>33.072532711527963</v>
      </c>
    </row>
    <row r="393" spans="1:19" s="69" customFormat="1">
      <c r="A393" s="83" t="s">
        <v>485</v>
      </c>
      <c r="B393" s="93" t="s">
        <v>650</v>
      </c>
      <c r="C393" s="67" t="s">
        <v>406</v>
      </c>
      <c r="D393" s="59" t="s">
        <v>142</v>
      </c>
      <c r="E393" s="59"/>
      <c r="F393" s="75" t="s">
        <v>589</v>
      </c>
      <c r="G393" s="56">
        <v>9.8000000000000007</v>
      </c>
      <c r="H393" s="56"/>
      <c r="I393" s="56"/>
      <c r="J393" s="56">
        <v>7.89</v>
      </c>
      <c r="L393" s="74" t="s">
        <v>101</v>
      </c>
      <c r="N393" s="65" t="s">
        <v>138</v>
      </c>
      <c r="O393" s="91">
        <f>(3.1416/6)*J393^2*G393</f>
        <v>319.43295568799994</v>
      </c>
      <c r="P393" s="64">
        <f t="shared" si="114"/>
        <v>191.65977341279995</v>
      </c>
      <c r="Q393" s="62">
        <f t="shared" si="115"/>
        <v>30.043486629654478</v>
      </c>
    </row>
    <row r="394" spans="1:19" s="69" customFormat="1">
      <c r="A394" s="83" t="s">
        <v>485</v>
      </c>
      <c r="B394" s="93">
        <v>39</v>
      </c>
      <c r="C394" s="67" t="s">
        <v>406</v>
      </c>
      <c r="D394" s="59" t="s">
        <v>142</v>
      </c>
      <c r="E394" s="59"/>
      <c r="F394" s="75" t="s">
        <v>632</v>
      </c>
      <c r="G394" s="56">
        <v>17.600000000000001</v>
      </c>
      <c r="H394" s="56"/>
      <c r="I394" s="56"/>
      <c r="J394" s="56">
        <v>16.899999999999999</v>
      </c>
      <c r="L394" s="74" t="s">
        <v>101</v>
      </c>
      <c r="N394" s="65" t="s">
        <v>138</v>
      </c>
      <c r="O394" s="91">
        <f>(3.1416/6)*J394^2*G394</f>
        <v>2631.9989695999993</v>
      </c>
      <c r="P394" s="64">
        <f t="shared" si="114"/>
        <v>1579.1993817599996</v>
      </c>
      <c r="Q394" s="62">
        <f t="shared" si="115"/>
        <v>217.66372717978669</v>
      </c>
    </row>
    <row r="395" spans="1:19" s="69" customFormat="1">
      <c r="A395" s="83" t="s">
        <v>485</v>
      </c>
      <c r="B395" s="70">
        <v>39</v>
      </c>
      <c r="C395" s="67" t="s">
        <v>406</v>
      </c>
      <c r="D395" s="59" t="s">
        <v>142</v>
      </c>
      <c r="E395" s="59"/>
      <c r="F395" s="75" t="s">
        <v>8</v>
      </c>
      <c r="G395" s="56"/>
      <c r="H395" s="56"/>
      <c r="I395" s="56"/>
      <c r="J395" s="56">
        <v>4.9000000000000004</v>
      </c>
      <c r="L395" s="74" t="s">
        <v>114</v>
      </c>
      <c r="N395" s="61" t="s">
        <v>137</v>
      </c>
      <c r="O395" s="91">
        <f t="shared" ref="O395:O396" si="116">3.1416/6*J395^3</f>
        <v>61.601016400000013</v>
      </c>
      <c r="P395" s="64">
        <f>O395*0.3</f>
        <v>18.480304920000002</v>
      </c>
      <c r="Q395" s="62">
        <f t="shared" si="115"/>
        <v>3.34113194495673</v>
      </c>
      <c r="S395" s="63"/>
    </row>
    <row r="396" spans="1:19" s="69" customFormat="1">
      <c r="A396" s="83" t="s">
        <v>485</v>
      </c>
      <c r="B396" s="70">
        <v>40</v>
      </c>
      <c r="C396" s="67" t="s">
        <v>404</v>
      </c>
      <c r="D396" s="59" t="s">
        <v>142</v>
      </c>
      <c r="E396" s="59"/>
      <c r="F396" s="75" t="s">
        <v>525</v>
      </c>
      <c r="G396" s="56"/>
      <c r="H396" s="56"/>
      <c r="I396" s="56"/>
      <c r="J396" s="56">
        <v>10.5</v>
      </c>
      <c r="L396" s="74" t="s">
        <v>114</v>
      </c>
      <c r="N396" s="61" t="s">
        <v>137</v>
      </c>
      <c r="O396" s="91">
        <f t="shared" si="116"/>
        <v>606.13244999999995</v>
      </c>
      <c r="P396" s="64">
        <f>O396*0.6</f>
        <v>363.67946999999998</v>
      </c>
      <c r="Q396" s="62">
        <f t="shared" si="115"/>
        <v>54.823743979485585</v>
      </c>
    </row>
    <row r="397" spans="1:19" s="69" customFormat="1">
      <c r="A397" s="83" t="s">
        <v>485</v>
      </c>
      <c r="B397" s="70">
        <v>40</v>
      </c>
      <c r="C397" s="67" t="s">
        <v>404</v>
      </c>
      <c r="D397" s="59" t="s">
        <v>141</v>
      </c>
      <c r="E397" s="54" t="s">
        <v>561</v>
      </c>
      <c r="F397" s="75" t="s">
        <v>630</v>
      </c>
      <c r="G397" s="56"/>
      <c r="H397" s="56"/>
      <c r="I397" s="56">
        <v>15</v>
      </c>
      <c r="J397" s="56">
        <v>10.6</v>
      </c>
      <c r="L397" s="74" t="s">
        <v>232</v>
      </c>
      <c r="M397" s="75" t="s">
        <v>651</v>
      </c>
      <c r="N397" s="61" t="s">
        <v>139</v>
      </c>
      <c r="O397" s="66">
        <f>3.1416/4*(J397^2)*I397</f>
        <v>1323.71316</v>
      </c>
      <c r="Q397" s="62">
        <f>0.288*O397^0.811</f>
        <v>97.986744673174499</v>
      </c>
    </row>
    <row r="398" spans="1:19" s="69" customFormat="1">
      <c r="A398" s="83" t="s">
        <v>485</v>
      </c>
      <c r="B398" s="70">
        <v>40</v>
      </c>
      <c r="C398" s="67" t="s">
        <v>404</v>
      </c>
      <c r="D398" s="59" t="s">
        <v>142</v>
      </c>
      <c r="E398" s="59"/>
      <c r="F398" s="75" t="s">
        <v>626</v>
      </c>
      <c r="G398" s="56"/>
      <c r="H398" s="56"/>
      <c r="I398" s="56"/>
      <c r="J398" s="56">
        <v>3.4</v>
      </c>
      <c r="L398" s="74" t="s">
        <v>114</v>
      </c>
      <c r="N398" s="61" t="s">
        <v>137</v>
      </c>
      <c r="O398" s="91">
        <f t="shared" ref="O398:O399" si="117">3.1416/6*J398^3</f>
        <v>20.579574399999995</v>
      </c>
      <c r="P398" s="64">
        <f t="shared" ref="P398:P406" si="118">O398*0.6</f>
        <v>12.347744639999997</v>
      </c>
      <c r="Q398" s="62">
        <f t="shared" ref="Q398:Q412" si="119">0.216*P398^0.939</f>
        <v>2.2879922261741013</v>
      </c>
    </row>
    <row r="399" spans="1:19" s="69" customFormat="1">
      <c r="A399" s="83" t="s">
        <v>485</v>
      </c>
      <c r="B399" s="70">
        <v>40</v>
      </c>
      <c r="C399" s="67" t="s">
        <v>404</v>
      </c>
      <c r="D399" s="59" t="s">
        <v>142</v>
      </c>
      <c r="E399" s="59"/>
      <c r="F399" s="75" t="s">
        <v>626</v>
      </c>
      <c r="G399" s="56"/>
      <c r="H399" s="56"/>
      <c r="I399" s="56"/>
      <c r="J399" s="56">
        <v>6.2</v>
      </c>
      <c r="L399" s="74" t="s">
        <v>114</v>
      </c>
      <c r="N399" s="61" t="s">
        <v>137</v>
      </c>
      <c r="O399" s="91">
        <f t="shared" si="117"/>
        <v>124.78854080000001</v>
      </c>
      <c r="P399" s="64">
        <f t="shared" si="118"/>
        <v>74.873124480000001</v>
      </c>
      <c r="Q399" s="62">
        <f t="shared" si="119"/>
        <v>12.429275789215042</v>
      </c>
    </row>
    <row r="400" spans="1:19" s="69" customFormat="1">
      <c r="A400" s="83" t="s">
        <v>485</v>
      </c>
      <c r="B400" s="70">
        <v>41</v>
      </c>
      <c r="C400" s="67" t="s">
        <v>406</v>
      </c>
      <c r="D400" s="59" t="s">
        <v>142</v>
      </c>
      <c r="E400" s="59"/>
      <c r="F400" s="75" t="s">
        <v>632</v>
      </c>
      <c r="G400" s="56"/>
      <c r="H400" s="56"/>
      <c r="I400" s="56">
        <v>30.8</v>
      </c>
      <c r="J400" s="56">
        <v>23</v>
      </c>
      <c r="K400" s="69">
        <v>7</v>
      </c>
      <c r="L400" s="74" t="s">
        <v>530</v>
      </c>
      <c r="M400" s="74" t="s">
        <v>533</v>
      </c>
      <c r="N400" s="61" t="s">
        <v>531</v>
      </c>
      <c r="O400" s="94">
        <f>3.1416/3*I400*(J400+J400/2*K400/2+K400)</f>
        <v>2265.8266399999998</v>
      </c>
      <c r="P400" s="64">
        <f t="shared" si="118"/>
        <v>1359.4959839999999</v>
      </c>
      <c r="Q400" s="62">
        <f t="shared" si="119"/>
        <v>189.10178419831976</v>
      </c>
    </row>
    <row r="401" spans="1:19" s="69" customFormat="1">
      <c r="A401" s="83" t="s">
        <v>485</v>
      </c>
      <c r="B401" s="70">
        <v>41</v>
      </c>
      <c r="C401" s="67" t="s">
        <v>406</v>
      </c>
      <c r="D401" s="59" t="s">
        <v>142</v>
      </c>
      <c r="E401" s="59"/>
      <c r="F401" s="75" t="s">
        <v>593</v>
      </c>
      <c r="G401" s="56">
        <v>15</v>
      </c>
      <c r="H401" s="56"/>
      <c r="I401" s="56"/>
      <c r="J401" s="56">
        <v>11</v>
      </c>
      <c r="L401" s="74" t="s">
        <v>101</v>
      </c>
      <c r="N401" s="65" t="s">
        <v>138</v>
      </c>
      <c r="O401" s="91">
        <f>(3.1416/6)*J401^2*G401</f>
        <v>950.33399999999995</v>
      </c>
      <c r="P401" s="64">
        <f t="shared" si="118"/>
        <v>570.20039999999995</v>
      </c>
      <c r="Q401" s="62">
        <f t="shared" si="119"/>
        <v>83.630287582151752</v>
      </c>
    </row>
    <row r="402" spans="1:19" s="69" customFormat="1">
      <c r="A402" s="83" t="s">
        <v>485</v>
      </c>
      <c r="B402" s="93" t="s">
        <v>366</v>
      </c>
      <c r="C402" s="67" t="s">
        <v>406</v>
      </c>
      <c r="D402" s="59" t="s">
        <v>142</v>
      </c>
      <c r="E402" s="59"/>
      <c r="F402" s="71" t="s">
        <v>80</v>
      </c>
      <c r="G402" s="56"/>
      <c r="H402" s="56"/>
      <c r="I402" s="56">
        <v>88</v>
      </c>
      <c r="J402" s="56">
        <v>7.7</v>
      </c>
      <c r="L402" s="74" t="s">
        <v>232</v>
      </c>
      <c r="N402" s="61" t="s">
        <v>139</v>
      </c>
      <c r="O402" s="66">
        <f>3.1416/4*(J402^2)*I402</f>
        <v>4097.8402080000005</v>
      </c>
      <c r="P402" s="64">
        <f t="shared" si="118"/>
        <v>2458.7041248</v>
      </c>
      <c r="Q402" s="62">
        <f t="shared" si="119"/>
        <v>329.85793701850145</v>
      </c>
    </row>
    <row r="403" spans="1:19" s="69" customFormat="1">
      <c r="A403" s="83" t="s">
        <v>485</v>
      </c>
      <c r="B403" s="70">
        <v>42</v>
      </c>
      <c r="C403" s="67" t="s">
        <v>406</v>
      </c>
      <c r="D403" s="59" t="s">
        <v>142</v>
      </c>
      <c r="E403" s="59"/>
      <c r="F403" s="74" t="s">
        <v>632</v>
      </c>
      <c r="G403" s="56">
        <v>9.6999999999999993</v>
      </c>
      <c r="H403" s="56"/>
      <c r="I403" s="56"/>
      <c r="J403" s="56">
        <v>9</v>
      </c>
      <c r="L403" s="74" t="s">
        <v>101</v>
      </c>
      <c r="N403" s="65" t="s">
        <v>138</v>
      </c>
      <c r="O403" s="91">
        <f>(3.1416/6)*J403^2*G403</f>
        <v>411.39251999999988</v>
      </c>
      <c r="P403" s="64">
        <f t="shared" si="118"/>
        <v>246.83551199999991</v>
      </c>
      <c r="Q403" s="62">
        <f t="shared" si="119"/>
        <v>38.099960588585326</v>
      </c>
    </row>
    <row r="404" spans="1:19" s="69" customFormat="1">
      <c r="A404" s="83" t="s">
        <v>485</v>
      </c>
      <c r="B404" s="70">
        <v>42</v>
      </c>
      <c r="C404" s="67" t="s">
        <v>406</v>
      </c>
      <c r="D404" s="59" t="s">
        <v>142</v>
      </c>
      <c r="E404" s="59"/>
      <c r="F404" s="74" t="s">
        <v>632</v>
      </c>
      <c r="G404" s="56"/>
      <c r="H404" s="56"/>
      <c r="I404" s="56"/>
      <c r="J404" s="56">
        <v>9.1999999999999993</v>
      </c>
      <c r="L404" s="74" t="s">
        <v>114</v>
      </c>
      <c r="N404" s="61" t="s">
        <v>137</v>
      </c>
      <c r="O404" s="91">
        <f t="shared" ref="O404" si="120">3.1416/6*J404^3</f>
        <v>407.72103679999987</v>
      </c>
      <c r="P404" s="64">
        <f t="shared" si="118"/>
        <v>244.63262207999992</v>
      </c>
      <c r="Q404" s="62">
        <f t="shared" si="119"/>
        <v>37.780590789016195</v>
      </c>
    </row>
    <row r="405" spans="1:19" s="69" customFormat="1">
      <c r="A405" s="83" t="s">
        <v>485</v>
      </c>
      <c r="B405" s="70">
        <v>42</v>
      </c>
      <c r="C405" s="67" t="s">
        <v>406</v>
      </c>
      <c r="D405" s="59" t="s">
        <v>142</v>
      </c>
      <c r="E405" s="59"/>
      <c r="F405" s="74" t="s">
        <v>632</v>
      </c>
      <c r="G405" s="56">
        <v>14</v>
      </c>
      <c r="H405" s="56"/>
      <c r="I405" s="56"/>
      <c r="J405" s="56">
        <v>12.6</v>
      </c>
      <c r="L405" s="74" t="s">
        <v>101</v>
      </c>
      <c r="N405" s="65" t="s">
        <v>138</v>
      </c>
      <c r="O405" s="91">
        <f>(3.1416/6)*J405^2*G405</f>
        <v>1163.774304</v>
      </c>
      <c r="P405" s="64">
        <f t="shared" si="118"/>
        <v>698.26458239999999</v>
      </c>
      <c r="Q405" s="62">
        <f t="shared" si="119"/>
        <v>101.15527718252983</v>
      </c>
    </row>
    <row r="406" spans="1:19" s="69" customFormat="1">
      <c r="A406" s="83" t="s">
        <v>485</v>
      </c>
      <c r="B406" s="70">
        <v>42</v>
      </c>
      <c r="C406" s="67" t="s">
        <v>406</v>
      </c>
      <c r="D406" s="59" t="s">
        <v>142</v>
      </c>
      <c r="E406" s="59"/>
      <c r="F406" s="74" t="s">
        <v>588</v>
      </c>
      <c r="G406" s="56"/>
      <c r="H406" s="56"/>
      <c r="I406" s="56"/>
      <c r="J406" s="56">
        <v>5.75</v>
      </c>
      <c r="L406" s="74" t="s">
        <v>114</v>
      </c>
      <c r="N406" s="61" t="s">
        <v>137</v>
      </c>
      <c r="O406" s="91">
        <f t="shared" ref="O406:O407" si="121">3.1416/6*J406^3</f>
        <v>99.541268749999986</v>
      </c>
      <c r="P406" s="64">
        <f t="shared" si="118"/>
        <v>59.724761249999986</v>
      </c>
      <c r="Q406" s="62">
        <f t="shared" si="119"/>
        <v>10.052237795914518</v>
      </c>
    </row>
    <row r="407" spans="1:19" s="69" customFormat="1">
      <c r="A407" s="83" t="s">
        <v>485</v>
      </c>
      <c r="B407" s="70">
        <v>43</v>
      </c>
      <c r="C407" s="67" t="s">
        <v>406</v>
      </c>
      <c r="D407" s="59" t="s">
        <v>142</v>
      </c>
      <c r="E407" s="59"/>
      <c r="F407" s="74" t="s">
        <v>8</v>
      </c>
      <c r="G407" s="56"/>
      <c r="H407" s="56"/>
      <c r="I407" s="56"/>
      <c r="J407" s="56">
        <v>4.5999999999999996</v>
      </c>
      <c r="L407" s="74" t="s">
        <v>114</v>
      </c>
      <c r="N407" s="61" t="s">
        <v>137</v>
      </c>
      <c r="O407" s="91">
        <f t="shared" si="121"/>
        <v>50.965129599999983</v>
      </c>
      <c r="P407" s="64">
        <f>O407*0.3</f>
        <v>15.289538879999995</v>
      </c>
      <c r="Q407" s="62">
        <f t="shared" si="119"/>
        <v>2.7964050719056712</v>
      </c>
      <c r="S407" s="63"/>
    </row>
    <row r="408" spans="1:19" s="69" customFormat="1">
      <c r="A408" s="83" t="s">
        <v>485</v>
      </c>
      <c r="B408" s="70">
        <v>43</v>
      </c>
      <c r="C408" s="67" t="s">
        <v>406</v>
      </c>
      <c r="D408" s="59" t="s">
        <v>142</v>
      </c>
      <c r="E408" s="59"/>
      <c r="F408" s="75" t="s">
        <v>57</v>
      </c>
      <c r="G408" s="56">
        <v>12</v>
      </c>
      <c r="H408" s="56"/>
      <c r="I408" s="56"/>
      <c r="J408" s="56">
        <v>10</v>
      </c>
      <c r="L408" s="74" t="s">
        <v>101</v>
      </c>
      <c r="N408" s="65" t="s">
        <v>138</v>
      </c>
      <c r="O408" s="91">
        <f>(3.1416/6)*J408^2*G408</f>
        <v>628.31999999999994</v>
      </c>
      <c r="P408" s="64">
        <f t="shared" ref="P408:P410" si="122">O408*0.6</f>
        <v>376.99199999999996</v>
      </c>
      <c r="Q408" s="62">
        <f t="shared" si="119"/>
        <v>56.706079872378204</v>
      </c>
    </row>
    <row r="409" spans="1:19" s="69" customFormat="1">
      <c r="A409" s="83" t="s">
        <v>485</v>
      </c>
      <c r="B409" s="70">
        <v>44</v>
      </c>
      <c r="C409" s="67" t="s">
        <v>406</v>
      </c>
      <c r="D409" s="59" t="s">
        <v>142</v>
      </c>
      <c r="E409" s="59"/>
      <c r="F409" s="75" t="s">
        <v>172</v>
      </c>
      <c r="G409" s="56">
        <v>15</v>
      </c>
      <c r="H409" s="56"/>
      <c r="I409" s="56"/>
      <c r="J409" s="56">
        <v>10</v>
      </c>
      <c r="L409" s="74" t="s">
        <v>322</v>
      </c>
      <c r="N409" s="61" t="s">
        <v>538</v>
      </c>
      <c r="O409" s="62">
        <f>(3.1416/6*J409^3)*0.8</f>
        <v>418.87999999999994</v>
      </c>
      <c r="P409" s="64">
        <f t="shared" si="122"/>
        <v>251.32799999999995</v>
      </c>
      <c r="Q409" s="62">
        <f t="shared" si="119"/>
        <v>38.750733988601063</v>
      </c>
    </row>
    <row r="410" spans="1:19" s="69" customFormat="1">
      <c r="A410" s="83" t="s">
        <v>485</v>
      </c>
      <c r="B410" s="70">
        <v>45</v>
      </c>
      <c r="C410" s="67" t="s">
        <v>404</v>
      </c>
      <c r="D410" s="59" t="s">
        <v>142</v>
      </c>
      <c r="E410" s="59"/>
      <c r="F410" s="75" t="s">
        <v>13</v>
      </c>
      <c r="G410" s="56"/>
      <c r="H410" s="56"/>
      <c r="I410" s="56">
        <v>31.1</v>
      </c>
      <c r="J410" s="56">
        <v>11.3</v>
      </c>
      <c r="L410" s="75" t="s">
        <v>232</v>
      </c>
      <c r="N410" s="61" t="s">
        <v>139</v>
      </c>
      <c r="O410" s="66">
        <f>3.1416/4*(J410^2)*I410</f>
        <v>3118.9482786000003</v>
      </c>
      <c r="P410" s="64">
        <f t="shared" si="122"/>
        <v>1871.36896716</v>
      </c>
      <c r="Q410" s="62">
        <f t="shared" si="119"/>
        <v>255.27686023831183</v>
      </c>
    </row>
    <row r="411" spans="1:19" s="69" customFormat="1">
      <c r="A411" s="83" t="s">
        <v>485</v>
      </c>
      <c r="B411" s="70">
        <v>46</v>
      </c>
      <c r="C411" s="67" t="s">
        <v>406</v>
      </c>
      <c r="D411" s="59" t="s">
        <v>142</v>
      </c>
      <c r="E411" s="59"/>
      <c r="F411" s="75" t="s">
        <v>8</v>
      </c>
      <c r="G411" s="56"/>
      <c r="H411" s="56"/>
      <c r="I411" s="56"/>
      <c r="J411" s="56">
        <v>4.5999999999999996</v>
      </c>
      <c r="L411" s="74" t="s">
        <v>114</v>
      </c>
      <c r="N411" s="61" t="s">
        <v>137</v>
      </c>
      <c r="O411" s="91">
        <f t="shared" ref="O411:O412" si="123">3.1416/6*J411^3</f>
        <v>50.965129599999983</v>
      </c>
      <c r="P411" s="64">
        <f>O411*0.3</f>
        <v>15.289538879999995</v>
      </c>
      <c r="Q411" s="62">
        <f t="shared" si="119"/>
        <v>2.7964050719056712</v>
      </c>
      <c r="S411" s="63"/>
    </row>
    <row r="412" spans="1:19" s="69" customFormat="1">
      <c r="A412" s="83" t="s">
        <v>485</v>
      </c>
      <c r="B412" s="70">
        <v>46</v>
      </c>
      <c r="C412" s="67" t="s">
        <v>406</v>
      </c>
      <c r="D412" s="59" t="s">
        <v>142</v>
      </c>
      <c r="E412" s="59"/>
      <c r="F412" s="75" t="s">
        <v>632</v>
      </c>
      <c r="G412" s="56"/>
      <c r="H412" s="56"/>
      <c r="I412" s="56"/>
      <c r="J412" s="56">
        <v>12.7</v>
      </c>
      <c r="L412" s="74" t="s">
        <v>114</v>
      </c>
      <c r="N412" s="61" t="s">
        <v>137</v>
      </c>
      <c r="O412" s="91">
        <f t="shared" si="123"/>
        <v>1072.5333387999999</v>
      </c>
      <c r="P412" s="64">
        <f>O412*0.6</f>
        <v>643.52000327999997</v>
      </c>
      <c r="Q412" s="62">
        <f t="shared" si="119"/>
        <v>93.690060018547925</v>
      </c>
    </row>
    <row r="413" spans="1:19" s="69" customFormat="1">
      <c r="A413" s="83" t="s">
        <v>485</v>
      </c>
      <c r="B413" s="70">
        <v>47</v>
      </c>
      <c r="C413" s="67" t="s">
        <v>404</v>
      </c>
      <c r="D413" s="59" t="s">
        <v>141</v>
      </c>
      <c r="E413" s="60" t="s">
        <v>595</v>
      </c>
      <c r="F413" s="75" t="s">
        <v>549</v>
      </c>
      <c r="G413" s="56">
        <v>12.2</v>
      </c>
      <c r="H413" s="56">
        <v>3.36</v>
      </c>
      <c r="I413" s="56">
        <v>1.4</v>
      </c>
      <c r="J413" s="56"/>
      <c r="L413" s="71" t="s">
        <v>577</v>
      </c>
      <c r="M413" s="60"/>
      <c r="N413" s="61" t="s">
        <v>140</v>
      </c>
      <c r="O413" s="62">
        <f>G413*H413*I413</f>
        <v>57.388799999999989</v>
      </c>
      <c r="Q413" s="62">
        <f>0.288*O413^0.811</f>
        <v>7.6877862776465804</v>
      </c>
    </row>
    <row r="414" spans="1:19" s="69" customFormat="1">
      <c r="A414" s="83" t="s">
        <v>485</v>
      </c>
      <c r="B414" s="70">
        <v>47</v>
      </c>
      <c r="C414" s="67" t="s">
        <v>404</v>
      </c>
      <c r="D414" s="59" t="s">
        <v>142</v>
      </c>
      <c r="E414" s="59"/>
      <c r="F414" s="75" t="s">
        <v>8</v>
      </c>
      <c r="G414" s="56"/>
      <c r="H414" s="56"/>
      <c r="I414" s="56"/>
      <c r="J414" s="56">
        <v>5.0999999999999996</v>
      </c>
      <c r="L414" s="74" t="s">
        <v>114</v>
      </c>
      <c r="N414" s="61" t="s">
        <v>137</v>
      </c>
      <c r="O414" s="91">
        <f t="shared" ref="O414:O416" si="124">3.1416/6*J414^3</f>
        <v>69.456063599999979</v>
      </c>
      <c r="P414" s="64">
        <f t="shared" ref="P414:P415" si="125">O414*0.3</f>
        <v>20.836819079999994</v>
      </c>
      <c r="Q414" s="62">
        <f t="shared" ref="Q414:Q415" si="126">0.216*P414^0.939</f>
        <v>3.7396973393918316</v>
      </c>
      <c r="S414" s="63"/>
    </row>
    <row r="415" spans="1:19" s="69" customFormat="1">
      <c r="A415" s="83" t="s">
        <v>485</v>
      </c>
      <c r="B415" s="70">
        <v>47</v>
      </c>
      <c r="C415" s="67" t="s">
        <v>404</v>
      </c>
      <c r="D415" s="59" t="s">
        <v>142</v>
      </c>
      <c r="E415" s="59"/>
      <c r="F415" s="75" t="s">
        <v>8</v>
      </c>
      <c r="G415" s="56"/>
      <c r="H415" s="56"/>
      <c r="I415" s="56"/>
      <c r="J415" s="56">
        <v>4.67</v>
      </c>
      <c r="L415" s="69" t="s">
        <v>114</v>
      </c>
      <c r="N415" s="61" t="s">
        <v>137</v>
      </c>
      <c r="O415" s="91">
        <f t="shared" si="124"/>
        <v>53.327383986799994</v>
      </c>
      <c r="P415" s="64">
        <f t="shared" si="125"/>
        <v>15.998215196039997</v>
      </c>
      <c r="Q415" s="62">
        <f t="shared" si="126"/>
        <v>2.9179437918647233</v>
      </c>
      <c r="S415" s="63"/>
    </row>
    <row r="416" spans="1:19" s="69" customFormat="1">
      <c r="A416" s="83" t="s">
        <v>485</v>
      </c>
      <c r="B416" s="70">
        <v>47</v>
      </c>
      <c r="C416" s="67" t="s">
        <v>404</v>
      </c>
      <c r="D416" s="67" t="s">
        <v>557</v>
      </c>
      <c r="E416" s="59"/>
      <c r="F416" s="73" t="s">
        <v>669</v>
      </c>
      <c r="G416" s="56"/>
      <c r="H416" s="56"/>
      <c r="I416" s="56"/>
      <c r="J416" s="56">
        <v>16.899999999999999</v>
      </c>
      <c r="L416" s="75" t="s">
        <v>114</v>
      </c>
      <c r="N416" s="61" t="s">
        <v>137</v>
      </c>
      <c r="O416" s="91">
        <f t="shared" si="124"/>
        <v>2527.3171923999994</v>
      </c>
      <c r="Q416" s="62">
        <f>0.216*O416^0.939</f>
        <v>338.49422060835565</v>
      </c>
    </row>
    <row r="417" spans="1:19" s="69" customFormat="1">
      <c r="A417" s="83" t="s">
        <v>485</v>
      </c>
      <c r="B417" s="93" t="s">
        <v>652</v>
      </c>
      <c r="C417" s="67" t="s">
        <v>406</v>
      </c>
      <c r="D417" s="59" t="s">
        <v>142</v>
      </c>
      <c r="E417" s="59"/>
      <c r="F417" s="75" t="s">
        <v>80</v>
      </c>
      <c r="G417" s="56"/>
      <c r="H417" s="56"/>
      <c r="I417" s="56">
        <v>103</v>
      </c>
      <c r="J417" s="56">
        <v>6.7</v>
      </c>
      <c r="L417" s="75" t="s">
        <v>232</v>
      </c>
      <c r="N417" s="61" t="s">
        <v>139</v>
      </c>
      <c r="O417" s="66">
        <f>3.1416/4*(J417^2)*I417</f>
        <v>3631.4304179999999</v>
      </c>
      <c r="P417" s="64">
        <f t="shared" ref="P417:P422" si="127">O417*0.6</f>
        <v>2178.8582508</v>
      </c>
      <c r="Q417" s="62">
        <f t="shared" ref="Q417:Q422" si="128">0.216*P417^0.939</f>
        <v>294.47658020740454</v>
      </c>
    </row>
    <row r="418" spans="1:19" s="69" customFormat="1">
      <c r="A418" s="83" t="s">
        <v>485</v>
      </c>
      <c r="B418" s="70">
        <v>49</v>
      </c>
      <c r="C418" s="67" t="s">
        <v>406</v>
      </c>
      <c r="D418" s="67" t="s">
        <v>142</v>
      </c>
      <c r="E418" s="59"/>
      <c r="F418" s="75" t="s">
        <v>172</v>
      </c>
      <c r="G418" s="56">
        <v>23</v>
      </c>
      <c r="H418" s="56"/>
      <c r="I418" s="56"/>
      <c r="J418" s="56">
        <v>19</v>
      </c>
      <c r="L418" s="60" t="s">
        <v>367</v>
      </c>
      <c r="N418" s="61" t="s">
        <v>539</v>
      </c>
      <c r="O418" s="62">
        <f>3.1416/6*(J418^3)*0.9</f>
        <v>3232.2351599999997</v>
      </c>
      <c r="P418" s="64">
        <f t="shared" si="127"/>
        <v>1939.3410959999997</v>
      </c>
      <c r="Q418" s="62">
        <f t="shared" si="128"/>
        <v>263.97393444005456</v>
      </c>
    </row>
    <row r="419" spans="1:19" s="69" customFormat="1">
      <c r="A419" s="83" t="s">
        <v>485</v>
      </c>
      <c r="B419" s="70">
        <v>49</v>
      </c>
      <c r="C419" s="67" t="s">
        <v>406</v>
      </c>
      <c r="D419" s="67" t="s">
        <v>142</v>
      </c>
      <c r="E419" s="59"/>
      <c r="F419" s="75" t="s">
        <v>484</v>
      </c>
      <c r="G419" s="56">
        <v>10</v>
      </c>
      <c r="H419" s="56"/>
      <c r="I419" s="56"/>
      <c r="J419" s="56">
        <v>6.2</v>
      </c>
      <c r="L419" s="75" t="s">
        <v>101</v>
      </c>
      <c r="N419" s="65" t="s">
        <v>138</v>
      </c>
      <c r="O419" s="91">
        <f>(3.1416/6)*J419^2*G419</f>
        <v>201.27184</v>
      </c>
      <c r="P419" s="64">
        <f t="shared" si="127"/>
        <v>120.763104</v>
      </c>
      <c r="Q419" s="62">
        <f t="shared" si="128"/>
        <v>19.471079415378703</v>
      </c>
    </row>
    <row r="420" spans="1:19" s="69" customFormat="1">
      <c r="A420" s="83" t="s">
        <v>485</v>
      </c>
      <c r="B420" s="70">
        <v>49</v>
      </c>
      <c r="C420" s="67" t="s">
        <v>406</v>
      </c>
      <c r="D420" s="67" t="s">
        <v>142</v>
      </c>
      <c r="E420" s="59"/>
      <c r="F420" s="60" t="s">
        <v>679</v>
      </c>
      <c r="G420" s="56"/>
      <c r="H420" s="56"/>
      <c r="I420" s="56"/>
      <c r="J420" s="56">
        <v>11.6</v>
      </c>
      <c r="L420" s="75" t="s">
        <v>114</v>
      </c>
      <c r="N420" s="61" t="s">
        <v>137</v>
      </c>
      <c r="O420" s="91">
        <f t="shared" ref="O420" si="129">3.1416/6*J420^3</f>
        <v>817.28514559999985</v>
      </c>
      <c r="P420" s="64">
        <f t="shared" si="127"/>
        <v>490.37108735999988</v>
      </c>
      <c r="Q420" s="62">
        <f t="shared" si="128"/>
        <v>72.586622833657415</v>
      </c>
    </row>
    <row r="421" spans="1:19" s="69" customFormat="1">
      <c r="A421" s="83" t="s">
        <v>485</v>
      </c>
      <c r="B421" s="70">
        <v>50</v>
      </c>
      <c r="C421" s="67" t="s">
        <v>406</v>
      </c>
      <c r="D421" s="67" t="s">
        <v>142</v>
      </c>
      <c r="E421" s="59"/>
      <c r="F421" s="75" t="s">
        <v>172</v>
      </c>
      <c r="G421" s="56"/>
      <c r="H421" s="56"/>
      <c r="I421" s="56"/>
      <c r="J421" s="56">
        <v>17</v>
      </c>
      <c r="L421" s="60" t="s">
        <v>367</v>
      </c>
      <c r="N421" s="61" t="s">
        <v>539</v>
      </c>
      <c r="O421" s="62">
        <f>3.1416/6*(J421^3)*0.9</f>
        <v>2315.2021199999999</v>
      </c>
      <c r="P421" s="64">
        <f t="shared" si="127"/>
        <v>1389.1212719999999</v>
      </c>
      <c r="Q421" s="62">
        <f t="shared" si="128"/>
        <v>192.96865202753469</v>
      </c>
    </row>
    <row r="422" spans="1:19" s="69" customFormat="1">
      <c r="A422" s="83" t="s">
        <v>485</v>
      </c>
      <c r="B422" s="70">
        <v>50</v>
      </c>
      <c r="C422" s="67" t="s">
        <v>406</v>
      </c>
      <c r="D422" s="67" t="s">
        <v>142</v>
      </c>
      <c r="E422" s="59"/>
      <c r="F422" s="75" t="s">
        <v>102</v>
      </c>
      <c r="G422" s="56"/>
      <c r="H422" s="56"/>
      <c r="I422" s="56"/>
      <c r="J422" s="56">
        <v>9.8000000000000007</v>
      </c>
      <c r="L422" s="75" t="s">
        <v>114</v>
      </c>
      <c r="N422" s="61" t="s">
        <v>137</v>
      </c>
      <c r="O422" s="91">
        <f t="shared" ref="O422" si="130">3.1416/6*J422^3</f>
        <v>492.8081312000001</v>
      </c>
      <c r="P422" s="64">
        <f t="shared" si="127"/>
        <v>295.68487872000003</v>
      </c>
      <c r="Q422" s="62">
        <f t="shared" si="128"/>
        <v>45.140076469142564</v>
      </c>
    </row>
    <row r="423" spans="1:19" s="69" customFormat="1">
      <c r="A423" s="83" t="s">
        <v>485</v>
      </c>
      <c r="B423" s="70">
        <v>51</v>
      </c>
      <c r="C423" s="67" t="s">
        <v>404</v>
      </c>
      <c r="D423" s="59" t="s">
        <v>141</v>
      </c>
      <c r="E423" s="54" t="s">
        <v>561</v>
      </c>
      <c r="F423" s="75" t="s">
        <v>630</v>
      </c>
      <c r="G423" s="56"/>
      <c r="H423" s="56"/>
      <c r="I423" s="56">
        <v>14.7</v>
      </c>
      <c r="J423" s="56">
        <v>9.0500000000000007</v>
      </c>
      <c r="L423" s="75" t="s">
        <v>232</v>
      </c>
      <c r="M423" s="75" t="s">
        <v>651</v>
      </c>
      <c r="N423" s="61" t="s">
        <v>139</v>
      </c>
      <c r="O423" s="66">
        <f>3.1416/4*(J423^2)*I423</f>
        <v>945.59548545000018</v>
      </c>
      <c r="Q423" s="62">
        <f>0.288*O423^0.811</f>
        <v>74.591537515566387</v>
      </c>
    </row>
    <row r="424" spans="1:19" s="69" customFormat="1">
      <c r="A424" s="83" t="s">
        <v>485</v>
      </c>
      <c r="B424" s="70">
        <v>51</v>
      </c>
      <c r="C424" s="67" t="s">
        <v>404</v>
      </c>
      <c r="D424" s="67" t="s">
        <v>142</v>
      </c>
      <c r="E424" s="59"/>
      <c r="F424" s="75" t="s">
        <v>525</v>
      </c>
      <c r="G424" s="56">
        <v>9.1999999999999993</v>
      </c>
      <c r="H424" s="56"/>
      <c r="I424" s="56"/>
      <c r="J424" s="56">
        <v>8.4</v>
      </c>
      <c r="L424" s="75" t="s">
        <v>101</v>
      </c>
      <c r="N424" s="65" t="s">
        <v>138</v>
      </c>
      <c r="O424" s="91">
        <f>(3.1416/6)*J424^2*G424</f>
        <v>339.89598719999992</v>
      </c>
      <c r="P424" s="64">
        <f t="shared" ref="P424:P427" si="131">O424*0.6</f>
        <v>203.93759231999994</v>
      </c>
      <c r="Q424" s="62">
        <f t="shared" ref="Q424:Q430" si="132">0.216*P424^0.939</f>
        <v>31.847232930910327</v>
      </c>
    </row>
    <row r="425" spans="1:19" s="69" customFormat="1">
      <c r="A425" s="83" t="s">
        <v>485</v>
      </c>
      <c r="B425" s="70">
        <v>52</v>
      </c>
      <c r="C425" s="67" t="s">
        <v>406</v>
      </c>
      <c r="D425" s="67" t="s">
        <v>142</v>
      </c>
      <c r="E425" s="59"/>
      <c r="F425" s="75" t="s">
        <v>14</v>
      </c>
      <c r="G425" s="56">
        <v>11.15</v>
      </c>
      <c r="H425" s="56"/>
      <c r="I425" s="56"/>
      <c r="J425" s="56">
        <v>9.6</v>
      </c>
      <c r="L425" s="75" t="s">
        <v>101</v>
      </c>
      <c r="N425" s="65" t="s">
        <v>138</v>
      </c>
      <c r="O425" s="91">
        <f>(3.1416/6)*J425^2*G425</f>
        <v>538.04298239999991</v>
      </c>
      <c r="P425" s="64">
        <f t="shared" si="131"/>
        <v>322.82578943999994</v>
      </c>
      <c r="Q425" s="62">
        <f t="shared" si="132"/>
        <v>49.020181097311031</v>
      </c>
    </row>
    <row r="426" spans="1:19" s="69" customFormat="1">
      <c r="A426" s="83" t="s">
        <v>485</v>
      </c>
      <c r="B426" s="70">
        <v>52</v>
      </c>
      <c r="C426" s="67" t="s">
        <v>406</v>
      </c>
      <c r="D426" s="67" t="s">
        <v>142</v>
      </c>
      <c r="E426" s="59"/>
      <c r="F426" s="75" t="s">
        <v>14</v>
      </c>
      <c r="G426" s="56">
        <v>10.9</v>
      </c>
      <c r="H426" s="56"/>
      <c r="I426" s="56"/>
      <c r="J426" s="56">
        <v>9.3000000000000007</v>
      </c>
      <c r="L426" s="75" t="s">
        <v>101</v>
      </c>
      <c r="N426" s="61" t="s">
        <v>138</v>
      </c>
      <c r="O426" s="62">
        <v>102.2967792</v>
      </c>
      <c r="P426" s="64">
        <f t="shared" si="131"/>
        <v>61.378067520000002</v>
      </c>
      <c r="Q426" s="62">
        <f t="shared" si="132"/>
        <v>10.313311990901003</v>
      </c>
    </row>
    <row r="427" spans="1:19" s="69" customFormat="1">
      <c r="A427" s="83" t="s">
        <v>485</v>
      </c>
      <c r="B427" s="70">
        <v>52</v>
      </c>
      <c r="C427" s="67" t="s">
        <v>406</v>
      </c>
      <c r="D427" s="67" t="s">
        <v>142</v>
      </c>
      <c r="E427" s="59"/>
      <c r="F427" s="75" t="s">
        <v>112</v>
      </c>
      <c r="G427" s="56">
        <v>10.8</v>
      </c>
      <c r="H427" s="56"/>
      <c r="I427" s="56"/>
      <c r="J427" s="56">
        <v>8.8000000000000007</v>
      </c>
      <c r="L427" s="75" t="s">
        <v>101</v>
      </c>
      <c r="N427" s="65" t="s">
        <v>138</v>
      </c>
      <c r="O427" s="91">
        <f>(3.1416/6)*J427^2*G427</f>
        <v>437.91390720000004</v>
      </c>
      <c r="P427" s="64">
        <f t="shared" si="131"/>
        <v>262.74834432</v>
      </c>
      <c r="Q427" s="62">
        <f t="shared" si="132"/>
        <v>40.401900982266135</v>
      </c>
    </row>
    <row r="428" spans="1:19" s="69" customFormat="1">
      <c r="A428" s="83" t="s">
        <v>485</v>
      </c>
      <c r="B428" s="70">
        <v>53</v>
      </c>
      <c r="C428" s="67" t="s">
        <v>406</v>
      </c>
      <c r="D428" s="67" t="s">
        <v>142</v>
      </c>
      <c r="E428" s="59"/>
      <c r="F428" s="75" t="s">
        <v>8</v>
      </c>
      <c r="G428" s="56"/>
      <c r="H428" s="56"/>
      <c r="I428" s="56"/>
      <c r="J428" s="56">
        <v>4.5999999999999996</v>
      </c>
      <c r="L428" s="75" t="s">
        <v>114</v>
      </c>
      <c r="N428" s="61" t="s">
        <v>137</v>
      </c>
      <c r="O428" s="91">
        <f t="shared" ref="O428:O429" si="133">3.1416/6*J428^3</f>
        <v>50.965129599999983</v>
      </c>
      <c r="P428" s="64">
        <f>O428*0.3</f>
        <v>15.289538879999995</v>
      </c>
      <c r="Q428" s="62">
        <f t="shared" si="132"/>
        <v>2.7964050719056712</v>
      </c>
      <c r="S428" s="63"/>
    </row>
    <row r="429" spans="1:19" s="69" customFormat="1" ht="10" customHeight="1">
      <c r="A429" s="83" t="s">
        <v>485</v>
      </c>
      <c r="B429" s="70">
        <v>54</v>
      </c>
      <c r="C429" s="67" t="s">
        <v>406</v>
      </c>
      <c r="D429" s="67" t="s">
        <v>142</v>
      </c>
      <c r="E429" s="59"/>
      <c r="F429" s="75" t="s">
        <v>102</v>
      </c>
      <c r="G429" s="56"/>
      <c r="H429" s="56"/>
      <c r="I429" s="56"/>
      <c r="J429" s="56">
        <v>10.15</v>
      </c>
      <c r="L429" s="75" t="s">
        <v>114</v>
      </c>
      <c r="N429" s="61" t="s">
        <v>137</v>
      </c>
      <c r="O429" s="91">
        <f t="shared" si="133"/>
        <v>547.51719715000002</v>
      </c>
      <c r="P429" s="64">
        <f t="shared" ref="P429:P430" si="134">O429*0.6</f>
        <v>328.51031828999999</v>
      </c>
      <c r="Q429" s="62">
        <f t="shared" si="132"/>
        <v>49.830274117921441</v>
      </c>
    </row>
    <row r="430" spans="1:19" s="69" customFormat="1">
      <c r="A430" s="83" t="s">
        <v>485</v>
      </c>
      <c r="B430" s="70">
        <v>54</v>
      </c>
      <c r="C430" s="67" t="s">
        <v>406</v>
      </c>
      <c r="D430" s="67" t="s">
        <v>142</v>
      </c>
      <c r="E430" s="59"/>
      <c r="F430" s="75" t="s">
        <v>80</v>
      </c>
      <c r="G430" s="56"/>
      <c r="H430" s="56"/>
      <c r="I430" s="56">
        <v>75</v>
      </c>
      <c r="J430" s="56">
        <v>5.7</v>
      </c>
      <c r="L430" s="75" t="s">
        <v>232</v>
      </c>
      <c r="N430" s="61" t="s">
        <v>139</v>
      </c>
      <c r="O430" s="66">
        <f>3.1416/4*(J430^2)*I430</f>
        <v>1913.8234500000001</v>
      </c>
      <c r="P430" s="64">
        <f t="shared" si="134"/>
        <v>1148.2940699999999</v>
      </c>
      <c r="Q430" s="62">
        <f t="shared" si="132"/>
        <v>161.3777413470338</v>
      </c>
    </row>
    <row r="431" spans="1:19" s="69" customFormat="1">
      <c r="A431" s="83" t="s">
        <v>485</v>
      </c>
      <c r="B431" s="70">
        <v>55</v>
      </c>
      <c r="C431" s="67" t="s">
        <v>404</v>
      </c>
      <c r="D431" s="59" t="s">
        <v>141</v>
      </c>
      <c r="E431" s="75" t="s">
        <v>595</v>
      </c>
      <c r="F431" s="75" t="s">
        <v>615</v>
      </c>
      <c r="G431" s="56">
        <v>21.8</v>
      </c>
      <c r="H431" s="95">
        <v>2.8</v>
      </c>
      <c r="I431" s="56">
        <v>2.2999999999999998</v>
      </c>
      <c r="J431" s="56"/>
      <c r="L431" s="71" t="s">
        <v>577</v>
      </c>
      <c r="M431" s="75" t="s">
        <v>552</v>
      </c>
      <c r="N431" s="61" t="s">
        <v>140</v>
      </c>
      <c r="O431" s="66">
        <f>G431*H431*I431</f>
        <v>140.392</v>
      </c>
      <c r="Q431" s="62">
        <f t="shared" ref="Q431:Q432" si="135">0.288*O431^0.811</f>
        <v>15.881339961271541</v>
      </c>
    </row>
    <row r="432" spans="1:19" s="69" customFormat="1">
      <c r="A432" s="83" t="s">
        <v>485</v>
      </c>
      <c r="B432" s="70">
        <v>55</v>
      </c>
      <c r="C432" s="67" t="s">
        <v>404</v>
      </c>
      <c r="D432" s="59" t="s">
        <v>141</v>
      </c>
      <c r="E432" s="75" t="s">
        <v>595</v>
      </c>
      <c r="F432" s="75" t="s">
        <v>615</v>
      </c>
      <c r="G432" s="56">
        <v>21.3</v>
      </c>
      <c r="H432" s="95">
        <v>2.8</v>
      </c>
      <c r="I432" s="56">
        <v>2.94</v>
      </c>
      <c r="J432" s="56"/>
      <c r="L432" s="71" t="s">
        <v>577</v>
      </c>
      <c r="M432" s="75" t="s">
        <v>552</v>
      </c>
      <c r="N432" s="61" t="s">
        <v>140</v>
      </c>
      <c r="O432" s="66">
        <f>G432*H432*I432</f>
        <v>175.3416</v>
      </c>
      <c r="Q432" s="62">
        <f t="shared" si="135"/>
        <v>19.018803638125352</v>
      </c>
    </row>
    <row r="433" spans="1:17" s="69" customFormat="1">
      <c r="A433" s="83" t="s">
        <v>485</v>
      </c>
      <c r="B433" s="70">
        <v>55</v>
      </c>
      <c r="C433" s="67" t="s">
        <v>404</v>
      </c>
      <c r="D433" s="67" t="s">
        <v>142</v>
      </c>
      <c r="E433" s="59"/>
      <c r="F433" s="75" t="s">
        <v>80</v>
      </c>
      <c r="G433" s="56"/>
      <c r="H433" s="56"/>
      <c r="I433" s="56">
        <v>80</v>
      </c>
      <c r="J433" s="56">
        <v>4.5999999999999996</v>
      </c>
      <c r="L433" s="74" t="s">
        <v>232</v>
      </c>
      <c r="N433" s="61" t="s">
        <v>139</v>
      </c>
      <c r="O433" s="66">
        <f>3.1416/4*(J433^2)*I433</f>
        <v>1329.5251199999998</v>
      </c>
      <c r="P433" s="64">
        <f t="shared" ref="P433:P440" si="136">O433*0.6</f>
        <v>797.71507199999985</v>
      </c>
      <c r="Q433" s="62">
        <f t="shared" ref="Q433:Q440" si="137">0.216*P433^0.939</f>
        <v>114.62750330442852</v>
      </c>
    </row>
    <row r="434" spans="1:17" s="69" customFormat="1">
      <c r="A434" s="83" t="s">
        <v>485</v>
      </c>
      <c r="B434" s="70">
        <v>55</v>
      </c>
      <c r="C434" s="67" t="s">
        <v>404</v>
      </c>
      <c r="D434" s="67" t="s">
        <v>142</v>
      </c>
      <c r="E434" s="59"/>
      <c r="F434" s="75" t="s">
        <v>83</v>
      </c>
      <c r="G434" s="56"/>
      <c r="H434" s="56"/>
      <c r="I434" s="56"/>
      <c r="J434" s="56">
        <v>11.7</v>
      </c>
      <c r="L434" s="74" t="s">
        <v>114</v>
      </c>
      <c r="N434" s="61" t="s">
        <v>137</v>
      </c>
      <c r="O434" s="91">
        <f t="shared" ref="O434:O435" si="138">3.1416/6*J434^3</f>
        <v>838.60456679999982</v>
      </c>
      <c r="P434" s="64">
        <f t="shared" si="136"/>
        <v>503.16274007999988</v>
      </c>
      <c r="Q434" s="62">
        <f t="shared" si="137"/>
        <v>74.363189330789169</v>
      </c>
    </row>
    <row r="435" spans="1:17" s="69" customFormat="1">
      <c r="A435" s="83" t="s">
        <v>485</v>
      </c>
      <c r="B435" s="70">
        <v>55</v>
      </c>
      <c r="C435" s="67" t="s">
        <v>404</v>
      </c>
      <c r="D435" s="67" t="s">
        <v>142</v>
      </c>
      <c r="E435" s="59"/>
      <c r="F435" s="60" t="s">
        <v>679</v>
      </c>
      <c r="G435" s="56"/>
      <c r="H435" s="56"/>
      <c r="I435" s="56"/>
      <c r="J435" s="56">
        <v>6.8</v>
      </c>
      <c r="L435" s="74" t="s">
        <v>114</v>
      </c>
      <c r="N435" s="61" t="s">
        <v>137</v>
      </c>
      <c r="O435" s="91">
        <f t="shared" si="138"/>
        <v>164.63659519999996</v>
      </c>
      <c r="P435" s="64">
        <f t="shared" si="136"/>
        <v>98.781957119999973</v>
      </c>
      <c r="Q435" s="62">
        <f t="shared" si="137"/>
        <v>16.12337824221899</v>
      </c>
    </row>
    <row r="436" spans="1:17" s="69" customFormat="1">
      <c r="A436" s="83" t="s">
        <v>485</v>
      </c>
      <c r="B436" s="70">
        <v>58</v>
      </c>
      <c r="C436" s="67" t="s">
        <v>404</v>
      </c>
      <c r="D436" s="67" t="s">
        <v>142</v>
      </c>
      <c r="E436" s="59"/>
      <c r="F436" s="75" t="s">
        <v>80</v>
      </c>
      <c r="G436" s="56"/>
      <c r="H436" s="56"/>
      <c r="I436" s="56">
        <v>100</v>
      </c>
      <c r="J436" s="56">
        <v>7.8</v>
      </c>
      <c r="L436" s="74" t="s">
        <v>232</v>
      </c>
      <c r="N436" s="61" t="s">
        <v>139</v>
      </c>
      <c r="O436" s="66">
        <f>3.1416/4*(J436^2)*I436</f>
        <v>4778.3735999999999</v>
      </c>
      <c r="P436" s="64">
        <f t="shared" si="136"/>
        <v>2867.0241599999999</v>
      </c>
      <c r="Q436" s="62">
        <f t="shared" si="137"/>
        <v>381.049846781957</v>
      </c>
    </row>
    <row r="437" spans="1:17" s="69" customFormat="1">
      <c r="A437" s="83" t="s">
        <v>485</v>
      </c>
      <c r="B437" s="70">
        <v>59</v>
      </c>
      <c r="C437" s="67" t="s">
        <v>404</v>
      </c>
      <c r="D437" s="67" t="s">
        <v>142</v>
      </c>
      <c r="E437" s="59"/>
      <c r="F437" s="75" t="s">
        <v>588</v>
      </c>
      <c r="G437" s="56"/>
      <c r="H437" s="56"/>
      <c r="I437" s="56"/>
      <c r="J437" s="56">
        <v>5.9</v>
      </c>
      <c r="L437" s="74" t="s">
        <v>114</v>
      </c>
      <c r="N437" s="61" t="s">
        <v>137</v>
      </c>
      <c r="O437" s="91">
        <f t="shared" ref="O437:O438" si="139">3.1416/6*J437^3</f>
        <v>107.53644440000001</v>
      </c>
      <c r="P437" s="64">
        <f t="shared" si="136"/>
        <v>64.521866639999999</v>
      </c>
      <c r="Q437" s="62">
        <f t="shared" si="137"/>
        <v>10.808577776984643</v>
      </c>
    </row>
    <row r="438" spans="1:17" s="69" customFormat="1">
      <c r="A438" s="83" t="s">
        <v>485</v>
      </c>
      <c r="B438" s="70">
        <v>59</v>
      </c>
      <c r="C438" s="67" t="s">
        <v>404</v>
      </c>
      <c r="D438" s="67" t="s">
        <v>142</v>
      </c>
      <c r="E438" s="59"/>
      <c r="F438" s="75" t="s">
        <v>58</v>
      </c>
      <c r="G438" s="56"/>
      <c r="H438" s="56"/>
      <c r="I438" s="56"/>
      <c r="J438" s="56">
        <v>13.5</v>
      </c>
      <c r="L438" s="74" t="s">
        <v>114</v>
      </c>
      <c r="N438" s="61" t="s">
        <v>137</v>
      </c>
      <c r="O438" s="91">
        <f t="shared" si="139"/>
        <v>1288.25235</v>
      </c>
      <c r="P438" s="64">
        <f t="shared" si="136"/>
        <v>772.95141000000001</v>
      </c>
      <c r="Q438" s="62">
        <f t="shared" si="137"/>
        <v>111.2829580022314</v>
      </c>
    </row>
    <row r="439" spans="1:17" s="69" customFormat="1">
      <c r="A439" s="83" t="s">
        <v>485</v>
      </c>
      <c r="B439" s="70">
        <v>60</v>
      </c>
      <c r="C439" s="67" t="s">
        <v>406</v>
      </c>
      <c r="D439" s="67" t="s">
        <v>142</v>
      </c>
      <c r="E439" s="59"/>
      <c r="F439" s="75" t="s">
        <v>593</v>
      </c>
      <c r="G439" s="56">
        <v>14.84</v>
      </c>
      <c r="H439" s="56"/>
      <c r="I439" s="56"/>
      <c r="J439" s="56">
        <v>14.1</v>
      </c>
      <c r="L439" s="74" t="s">
        <v>101</v>
      </c>
      <c r="N439" s="65" t="s">
        <v>138</v>
      </c>
      <c r="O439" s="91">
        <f>(3.1416/6)*J439^2*G439</f>
        <v>1544.7982334399999</v>
      </c>
      <c r="P439" s="64">
        <f t="shared" si="136"/>
        <v>926.87894006399983</v>
      </c>
      <c r="Q439" s="62">
        <f t="shared" si="137"/>
        <v>131.97399448577013</v>
      </c>
    </row>
    <row r="440" spans="1:17" s="69" customFormat="1">
      <c r="A440" s="83" t="s">
        <v>485</v>
      </c>
      <c r="B440" s="70">
        <v>61</v>
      </c>
      <c r="C440" s="67" t="s">
        <v>406</v>
      </c>
      <c r="D440" s="67" t="s">
        <v>142</v>
      </c>
      <c r="E440" s="59"/>
      <c r="F440" s="75" t="s">
        <v>83</v>
      </c>
      <c r="G440" s="56">
        <v>13.2</v>
      </c>
      <c r="H440" s="56"/>
      <c r="I440" s="56"/>
      <c r="J440" s="56">
        <v>12.7</v>
      </c>
      <c r="L440" s="74" t="s">
        <v>101</v>
      </c>
      <c r="N440" s="65" t="s">
        <v>138</v>
      </c>
      <c r="O440" s="91">
        <f>(3.1416/6)*J440^2*G440</f>
        <v>1114.7590607999998</v>
      </c>
      <c r="P440" s="64">
        <f t="shared" si="136"/>
        <v>668.85543647999987</v>
      </c>
      <c r="Q440" s="62">
        <f t="shared" si="137"/>
        <v>97.149539108986232</v>
      </c>
    </row>
    <row r="441" spans="1:17" s="69" customFormat="1">
      <c r="A441" s="83" t="s">
        <v>485</v>
      </c>
      <c r="B441" s="70">
        <v>62</v>
      </c>
      <c r="C441" s="67" t="s">
        <v>404</v>
      </c>
      <c r="D441" s="67" t="s">
        <v>557</v>
      </c>
      <c r="E441" s="59"/>
      <c r="F441" s="75" t="s">
        <v>106</v>
      </c>
      <c r="G441" s="56">
        <v>9.26</v>
      </c>
      <c r="H441" s="56"/>
      <c r="I441" s="56"/>
      <c r="J441" s="56">
        <v>6.6</v>
      </c>
      <c r="L441" s="74" t="s">
        <v>101</v>
      </c>
      <c r="N441" s="65" t="s">
        <v>138</v>
      </c>
      <c r="O441" s="91">
        <f>(3.1416/6)*J441^2*G441</f>
        <v>211.20222815999995</v>
      </c>
      <c r="Q441" s="62">
        <f>0.216*O441^0.939</f>
        <v>32.911345563219086</v>
      </c>
    </row>
    <row r="442" spans="1:17" s="69" customFormat="1">
      <c r="A442" s="83" t="s">
        <v>485</v>
      </c>
      <c r="B442" s="70">
        <v>64</v>
      </c>
      <c r="C442" s="67" t="s">
        <v>404</v>
      </c>
      <c r="D442" s="59" t="s">
        <v>141</v>
      </c>
      <c r="E442" s="75" t="s">
        <v>595</v>
      </c>
      <c r="F442" s="75" t="s">
        <v>615</v>
      </c>
      <c r="G442" s="56">
        <v>19.82</v>
      </c>
      <c r="H442" s="56">
        <v>4.2</v>
      </c>
      <c r="I442" s="76">
        <v>2.1</v>
      </c>
      <c r="J442" s="56"/>
      <c r="L442" s="71" t="s">
        <v>577</v>
      </c>
      <c r="M442" s="75" t="s">
        <v>551</v>
      </c>
      <c r="N442" s="61" t="s">
        <v>140</v>
      </c>
      <c r="O442" s="66">
        <f>G442*H442*I442</f>
        <v>174.8124</v>
      </c>
      <c r="Q442" s="62">
        <f>0.288*O442^0.811</f>
        <v>18.972238283423437</v>
      </c>
    </row>
    <row r="443" spans="1:17" s="69" customFormat="1">
      <c r="A443" s="83" t="s">
        <v>485</v>
      </c>
      <c r="B443" s="70">
        <v>64</v>
      </c>
      <c r="C443" s="67" t="s">
        <v>404</v>
      </c>
      <c r="D443" s="59" t="s">
        <v>142</v>
      </c>
      <c r="E443" s="60"/>
      <c r="F443" s="75" t="s">
        <v>632</v>
      </c>
      <c r="G443" s="56">
        <v>19</v>
      </c>
      <c r="H443" s="56"/>
      <c r="I443" s="56"/>
      <c r="J443" s="56">
        <v>15.46</v>
      </c>
      <c r="L443" s="74" t="s">
        <v>101</v>
      </c>
      <c r="N443" s="65" t="s">
        <v>138</v>
      </c>
      <c r="O443" s="91">
        <f>(3.1416/6)*J443^2*G443</f>
        <v>2377.7830014399997</v>
      </c>
      <c r="P443" s="64">
        <f t="shared" ref="P443:P452" si="140">O443*0.6</f>
        <v>1426.6698008639999</v>
      </c>
      <c r="Q443" s="62">
        <f t="shared" ref="Q443:Q455" si="141">0.216*P443^0.939</f>
        <v>197.86249811232273</v>
      </c>
    </row>
    <row r="444" spans="1:17" s="69" customFormat="1">
      <c r="A444" s="83" t="s">
        <v>485</v>
      </c>
      <c r="B444" s="70">
        <v>65</v>
      </c>
      <c r="C444" s="67" t="s">
        <v>404</v>
      </c>
      <c r="D444" s="59" t="s">
        <v>142</v>
      </c>
      <c r="E444" s="60"/>
      <c r="F444" s="75" t="s">
        <v>105</v>
      </c>
      <c r="G444" s="56">
        <v>9.3699999999999992</v>
      </c>
      <c r="H444" s="56"/>
      <c r="I444" s="56"/>
      <c r="J444" s="56">
        <v>8.8000000000000007</v>
      </c>
      <c r="L444" s="74" t="s">
        <v>101</v>
      </c>
      <c r="N444" s="65" t="s">
        <v>138</v>
      </c>
      <c r="O444" s="91">
        <f>(3.1416/6)*J444^2*G444</f>
        <v>379.93086208</v>
      </c>
      <c r="P444" s="64">
        <f t="shared" si="140"/>
        <v>227.95851724799999</v>
      </c>
      <c r="Q444" s="62">
        <f t="shared" si="141"/>
        <v>35.3574038770507</v>
      </c>
    </row>
    <row r="445" spans="1:17" s="69" customFormat="1">
      <c r="A445" s="83" t="s">
        <v>485</v>
      </c>
      <c r="B445" s="70">
        <v>65</v>
      </c>
      <c r="C445" s="67" t="s">
        <v>404</v>
      </c>
      <c r="D445" s="59" t="s">
        <v>142</v>
      </c>
      <c r="E445" s="60"/>
      <c r="F445" s="75" t="s">
        <v>102</v>
      </c>
      <c r="G445" s="56"/>
      <c r="H445" s="56"/>
      <c r="I445" s="56"/>
      <c r="J445" s="56">
        <v>10.1</v>
      </c>
      <c r="L445" s="74" t="s">
        <v>114</v>
      </c>
      <c r="N445" s="61" t="s">
        <v>137</v>
      </c>
      <c r="O445" s="91">
        <f t="shared" ref="O445" si="142">3.1416/6*J445^3</f>
        <v>539.46560359999989</v>
      </c>
      <c r="P445" s="64">
        <f t="shared" si="140"/>
        <v>323.67936215999993</v>
      </c>
      <c r="Q445" s="62">
        <f t="shared" si="141"/>
        <v>49.141877521245817</v>
      </c>
    </row>
    <row r="446" spans="1:17" s="69" customFormat="1">
      <c r="A446" s="83" t="s">
        <v>485</v>
      </c>
      <c r="B446" s="70">
        <v>67</v>
      </c>
      <c r="C446" s="67" t="s">
        <v>404</v>
      </c>
      <c r="D446" s="59" t="s">
        <v>142</v>
      </c>
      <c r="E446" s="60"/>
      <c r="F446" s="75" t="s">
        <v>2</v>
      </c>
      <c r="G446" s="56">
        <v>18.7</v>
      </c>
      <c r="H446" s="56"/>
      <c r="I446" s="56"/>
      <c r="J446" s="56">
        <v>15.1</v>
      </c>
      <c r="L446" s="74" t="s">
        <v>101</v>
      </c>
      <c r="M446" s="75" t="s">
        <v>653</v>
      </c>
      <c r="N446" s="65" t="s">
        <v>138</v>
      </c>
      <c r="O446" s="91">
        <f>(3.1416/6)*J446^2*G446</f>
        <v>2232.5188731999997</v>
      </c>
      <c r="P446" s="64">
        <f t="shared" si="140"/>
        <v>1339.5113239199998</v>
      </c>
      <c r="Q446" s="62">
        <f t="shared" si="141"/>
        <v>186.49037007828505</v>
      </c>
    </row>
    <row r="447" spans="1:17" s="69" customFormat="1">
      <c r="A447" s="83" t="s">
        <v>485</v>
      </c>
      <c r="B447" s="70">
        <v>67</v>
      </c>
      <c r="C447" s="67" t="s">
        <v>404</v>
      </c>
      <c r="D447" s="59" t="s">
        <v>142</v>
      </c>
      <c r="E447" s="60"/>
      <c r="F447" s="75" t="s">
        <v>58</v>
      </c>
      <c r="G447" s="56">
        <v>17.899999999999999</v>
      </c>
      <c r="H447" s="56"/>
      <c r="I447" s="56"/>
      <c r="J447" s="56">
        <v>15.45</v>
      </c>
      <c r="L447" s="74" t="s">
        <v>101</v>
      </c>
      <c r="N447" s="65" t="s">
        <v>138</v>
      </c>
      <c r="O447" s="91">
        <f>(3.1416/6)*J447^2*G447</f>
        <v>2237.2248590999993</v>
      </c>
      <c r="P447" s="64">
        <f t="shared" si="140"/>
        <v>1342.3349154599996</v>
      </c>
      <c r="Q447" s="62">
        <f t="shared" si="141"/>
        <v>186.8594747856601</v>
      </c>
    </row>
    <row r="448" spans="1:17" s="69" customFormat="1">
      <c r="A448" s="83" t="s">
        <v>485</v>
      </c>
      <c r="B448" s="70">
        <v>68</v>
      </c>
      <c r="C448" s="67" t="s">
        <v>406</v>
      </c>
      <c r="D448" s="59" t="s">
        <v>142</v>
      </c>
      <c r="E448" s="60"/>
      <c r="F448" s="75" t="s">
        <v>172</v>
      </c>
      <c r="G448" s="56">
        <v>28.5</v>
      </c>
      <c r="H448" s="56"/>
      <c r="I448" s="56"/>
      <c r="J448" s="56">
        <v>21.5</v>
      </c>
      <c r="L448" s="74" t="s">
        <v>101</v>
      </c>
      <c r="N448" s="61" t="s">
        <v>138</v>
      </c>
      <c r="O448" s="62">
        <v>102.2967792</v>
      </c>
      <c r="P448" s="64">
        <f t="shared" si="140"/>
        <v>61.378067520000002</v>
      </c>
      <c r="Q448" s="62">
        <f t="shared" si="141"/>
        <v>10.313311990901003</v>
      </c>
    </row>
    <row r="449" spans="1:19" s="69" customFormat="1">
      <c r="A449" s="83" t="s">
        <v>485</v>
      </c>
      <c r="B449" s="70">
        <v>68</v>
      </c>
      <c r="C449" s="67" t="s">
        <v>406</v>
      </c>
      <c r="D449" s="59" t="s">
        <v>142</v>
      </c>
      <c r="E449" s="60"/>
      <c r="F449" s="75" t="s">
        <v>11</v>
      </c>
      <c r="G449" s="56">
        <v>21.4</v>
      </c>
      <c r="H449" s="56"/>
      <c r="I449" s="56"/>
      <c r="J449" s="56">
        <v>15.7</v>
      </c>
      <c r="L449" s="74" t="s">
        <v>101</v>
      </c>
      <c r="N449" s="65" t="s">
        <v>138</v>
      </c>
      <c r="O449" s="91">
        <f>(3.1416/6)*J449^2*G449</f>
        <v>2761.930309599999</v>
      </c>
      <c r="P449" s="64">
        <f t="shared" si="140"/>
        <v>1657.1581857599992</v>
      </c>
      <c r="Q449" s="62">
        <f t="shared" si="141"/>
        <v>227.73853135139225</v>
      </c>
    </row>
    <row r="450" spans="1:19" s="69" customFormat="1">
      <c r="A450" s="83" t="s">
        <v>485</v>
      </c>
      <c r="B450" s="70">
        <v>68</v>
      </c>
      <c r="C450" s="67" t="s">
        <v>406</v>
      </c>
      <c r="D450" s="59" t="s">
        <v>142</v>
      </c>
      <c r="E450" s="60"/>
      <c r="F450" s="75" t="s">
        <v>593</v>
      </c>
      <c r="G450" s="56">
        <v>15.2</v>
      </c>
      <c r="H450" s="56"/>
      <c r="I450" s="56"/>
      <c r="J450" s="56">
        <v>11</v>
      </c>
      <c r="L450" s="74" t="s">
        <v>101</v>
      </c>
      <c r="N450" s="65" t="s">
        <v>138</v>
      </c>
      <c r="O450" s="91">
        <f>(3.1416/6)*J450^2*G450</f>
        <v>963.00511999999992</v>
      </c>
      <c r="P450" s="64">
        <f t="shared" si="140"/>
        <v>577.80307199999993</v>
      </c>
      <c r="Q450" s="62">
        <f t="shared" si="141"/>
        <v>84.676914976063642</v>
      </c>
    </row>
    <row r="451" spans="1:19" s="69" customFormat="1">
      <c r="A451" s="83" t="s">
        <v>485</v>
      </c>
      <c r="B451" s="70">
        <v>69</v>
      </c>
      <c r="C451" s="67" t="s">
        <v>406</v>
      </c>
      <c r="D451" s="59" t="s">
        <v>142</v>
      </c>
      <c r="E451" s="60"/>
      <c r="F451" s="75" t="s">
        <v>80</v>
      </c>
      <c r="I451" s="69">
        <v>60</v>
      </c>
      <c r="J451" s="56">
        <v>6.16</v>
      </c>
      <c r="L451" s="74" t="s">
        <v>232</v>
      </c>
      <c r="N451" s="61" t="s">
        <v>139</v>
      </c>
      <c r="O451" s="66">
        <f>3.1416/4*(J451^2)*I451</f>
        <v>1788.1484544</v>
      </c>
      <c r="P451" s="64">
        <f t="shared" si="140"/>
        <v>1072.88907264</v>
      </c>
      <c r="Q451" s="62">
        <f t="shared" si="141"/>
        <v>151.40657281760596</v>
      </c>
    </row>
    <row r="452" spans="1:19" s="69" customFormat="1">
      <c r="A452" s="83" t="s">
        <v>485</v>
      </c>
      <c r="B452" s="70">
        <v>70</v>
      </c>
      <c r="C452" s="67" t="s">
        <v>406</v>
      </c>
      <c r="D452" s="59" t="s">
        <v>142</v>
      </c>
      <c r="E452" s="60"/>
      <c r="F452" s="75" t="s">
        <v>11</v>
      </c>
      <c r="H452" s="56"/>
      <c r="I452" s="56">
        <v>25.7</v>
      </c>
      <c r="J452" s="56">
        <v>16</v>
      </c>
      <c r="K452" s="69">
        <v>7</v>
      </c>
      <c r="L452" s="74" t="s">
        <v>530</v>
      </c>
      <c r="M452" s="74" t="s">
        <v>533</v>
      </c>
      <c r="N452" s="61" t="s">
        <v>531</v>
      </c>
      <c r="O452" s="94">
        <f>3.1416/3*I452*(J452+J452/2*K452/2+K452)</f>
        <v>1372.5650399999997</v>
      </c>
      <c r="P452" s="64">
        <f t="shared" si="140"/>
        <v>823.53902399999981</v>
      </c>
      <c r="Q452" s="62">
        <f t="shared" si="141"/>
        <v>118.10851234618008</v>
      </c>
    </row>
    <row r="453" spans="1:19" s="69" customFormat="1">
      <c r="A453" s="83" t="s">
        <v>485</v>
      </c>
      <c r="B453" s="70">
        <v>70</v>
      </c>
      <c r="C453" s="67" t="s">
        <v>406</v>
      </c>
      <c r="D453" s="59" t="s">
        <v>142</v>
      </c>
      <c r="E453" s="60"/>
      <c r="F453" s="75" t="s">
        <v>8</v>
      </c>
      <c r="G453" s="56"/>
      <c r="H453" s="56"/>
      <c r="I453" s="56"/>
      <c r="J453" s="56">
        <v>4.74</v>
      </c>
      <c r="L453" s="74" t="s">
        <v>114</v>
      </c>
      <c r="N453" s="61" t="s">
        <v>137</v>
      </c>
      <c r="O453" s="91">
        <f t="shared" ref="O453" si="143">3.1416/6*J453^3</f>
        <v>55.761527606399994</v>
      </c>
      <c r="P453" s="64">
        <f>O453*0.3</f>
        <v>16.728458281919998</v>
      </c>
      <c r="Q453" s="62">
        <f t="shared" si="141"/>
        <v>3.0428381861043099</v>
      </c>
      <c r="S453" s="63"/>
    </row>
    <row r="454" spans="1:19" s="69" customFormat="1">
      <c r="A454" s="83" t="s">
        <v>485</v>
      </c>
      <c r="B454" s="70">
        <v>71</v>
      </c>
      <c r="C454" s="67" t="s">
        <v>406</v>
      </c>
      <c r="D454" s="59" t="s">
        <v>142</v>
      </c>
      <c r="E454" s="60"/>
      <c r="F454" s="75" t="s">
        <v>593</v>
      </c>
      <c r="G454" s="56">
        <v>24.4</v>
      </c>
      <c r="H454" s="56"/>
      <c r="I454" s="56"/>
      <c r="J454" s="56">
        <v>13.3</v>
      </c>
      <c r="L454" s="74" t="s">
        <v>101</v>
      </c>
      <c r="N454" s="65" t="s">
        <v>138</v>
      </c>
      <c r="O454" s="91">
        <f>(3.1416/6)*J454^2*G454</f>
        <v>2259.9183375999996</v>
      </c>
      <c r="P454" s="64">
        <f t="shared" ref="P454:P455" si="144">O454*0.6</f>
        <v>1355.9510025599998</v>
      </c>
      <c r="Q454" s="62">
        <f t="shared" si="141"/>
        <v>188.63873000029898</v>
      </c>
    </row>
    <row r="455" spans="1:19" s="69" customFormat="1">
      <c r="A455" s="69" t="s">
        <v>98</v>
      </c>
      <c r="B455" s="70">
        <v>1</v>
      </c>
      <c r="C455" s="72"/>
      <c r="D455" s="59" t="s">
        <v>142</v>
      </c>
      <c r="E455" s="59"/>
      <c r="F455" s="60" t="s">
        <v>679</v>
      </c>
      <c r="G455" s="56"/>
      <c r="H455" s="56"/>
      <c r="I455" s="56"/>
      <c r="J455" s="56">
        <v>6.76</v>
      </c>
      <c r="K455" s="56"/>
      <c r="L455" s="69" t="s">
        <v>114</v>
      </c>
      <c r="N455" s="61" t="s">
        <v>137</v>
      </c>
      <c r="O455" s="62">
        <f>3.1416/6*J455^3</f>
        <v>161.74830031359994</v>
      </c>
      <c r="P455" s="64">
        <f t="shared" si="144"/>
        <v>97.048980188159959</v>
      </c>
      <c r="Q455" s="62">
        <f t="shared" si="141"/>
        <v>15.857629901045318</v>
      </c>
    </row>
    <row r="456" spans="1:19" s="69" customFormat="1">
      <c r="A456" s="69" t="s">
        <v>98</v>
      </c>
      <c r="B456" s="70">
        <v>1</v>
      </c>
      <c r="C456" s="72" t="s">
        <v>404</v>
      </c>
      <c r="D456" s="81" t="s">
        <v>141</v>
      </c>
      <c r="E456" s="60" t="s">
        <v>595</v>
      </c>
      <c r="F456" s="75" t="s">
        <v>615</v>
      </c>
      <c r="G456" s="56">
        <v>20.260000000000002</v>
      </c>
      <c r="H456" s="56">
        <v>2.2400000000000002</v>
      </c>
      <c r="I456" s="76">
        <v>2.09</v>
      </c>
      <c r="J456" s="56"/>
      <c r="K456" s="56"/>
      <c r="L456" s="69" t="s">
        <v>577</v>
      </c>
      <c r="M456" s="75" t="s">
        <v>551</v>
      </c>
      <c r="N456" s="61" t="s">
        <v>140</v>
      </c>
      <c r="O456" s="66">
        <f>G456*H456*I456</f>
        <v>94.849216000000013</v>
      </c>
      <c r="Q456" s="62">
        <f>0.288*O456^0.811</f>
        <v>11.554917667407171</v>
      </c>
    </row>
    <row r="457" spans="1:19" s="71" customFormat="1">
      <c r="A457" s="71" t="s">
        <v>98</v>
      </c>
      <c r="B457" s="70">
        <v>1</v>
      </c>
      <c r="C457" s="72"/>
      <c r="D457" s="59" t="s">
        <v>142</v>
      </c>
      <c r="E457" s="59"/>
      <c r="F457" s="71" t="s">
        <v>11</v>
      </c>
      <c r="I457" s="78">
        <v>27.73</v>
      </c>
      <c r="J457" s="78">
        <v>26.44</v>
      </c>
      <c r="K457" s="78">
        <v>4.18</v>
      </c>
      <c r="L457" s="74" t="s">
        <v>530</v>
      </c>
      <c r="M457" s="74" t="s">
        <v>533</v>
      </c>
      <c r="N457" s="61" t="s">
        <v>531</v>
      </c>
      <c r="O457" s="94">
        <f>3.1416/3*I457*(J457+J457/2*K457/2+K457)</f>
        <v>1691.5075542288</v>
      </c>
      <c r="P457" s="64">
        <f>O457*0.6</f>
        <v>1014.9045325372799</v>
      </c>
      <c r="Q457" s="62">
        <f t="shared" ref="Q457:Q460" si="145">0.216*P457^0.939</f>
        <v>143.71000566186891</v>
      </c>
    </row>
    <row r="458" spans="1:19" s="69" customFormat="1">
      <c r="A458" s="69" t="s">
        <v>98</v>
      </c>
      <c r="B458" s="70">
        <v>2</v>
      </c>
      <c r="C458" s="72"/>
      <c r="D458" s="59" t="s">
        <v>142</v>
      </c>
      <c r="E458" s="59"/>
      <c r="F458" s="69" t="s">
        <v>8</v>
      </c>
      <c r="G458" s="56"/>
      <c r="H458" s="56"/>
      <c r="I458" s="56"/>
      <c r="J458" s="56">
        <v>4.97</v>
      </c>
      <c r="K458" s="56"/>
      <c r="L458" s="69" t="s">
        <v>114</v>
      </c>
      <c r="N458" s="61" t="s">
        <v>137</v>
      </c>
      <c r="O458" s="62">
        <f>3.1416/6*J458^3</f>
        <v>64.278954462799987</v>
      </c>
      <c r="P458" s="64">
        <f t="shared" ref="P458:P459" si="146">O458*0.3</f>
        <v>19.283686338839995</v>
      </c>
      <c r="Q458" s="62">
        <f t="shared" si="145"/>
        <v>3.4773404810162938</v>
      </c>
      <c r="S458" s="63"/>
    </row>
    <row r="459" spans="1:19" s="69" customFormat="1">
      <c r="A459" s="69" t="s">
        <v>98</v>
      </c>
      <c r="B459" s="70">
        <v>2</v>
      </c>
      <c r="C459" s="72"/>
      <c r="D459" s="59" t="s">
        <v>142</v>
      </c>
      <c r="E459" s="59"/>
      <c r="F459" s="69" t="s">
        <v>8</v>
      </c>
      <c r="G459" s="56"/>
      <c r="H459" s="56"/>
      <c r="I459" s="56"/>
      <c r="J459" s="56">
        <v>6.78</v>
      </c>
      <c r="K459" s="56"/>
      <c r="L459" s="69" t="s">
        <v>114</v>
      </c>
      <c r="N459" s="61" t="s">
        <v>137</v>
      </c>
      <c r="O459" s="62">
        <f>3.1416/6*J459^3</f>
        <v>163.1881877472</v>
      </c>
      <c r="P459" s="64">
        <f t="shared" si="146"/>
        <v>48.956456324160001</v>
      </c>
      <c r="Q459" s="62">
        <f t="shared" si="145"/>
        <v>8.3403699894909629</v>
      </c>
      <c r="S459" s="63"/>
    </row>
    <row r="460" spans="1:19" s="69" customFormat="1">
      <c r="A460" s="69" t="s">
        <v>98</v>
      </c>
      <c r="B460" s="70">
        <v>2</v>
      </c>
      <c r="C460" s="72"/>
      <c r="D460" s="59" t="s">
        <v>142</v>
      </c>
      <c r="E460" s="59"/>
      <c r="F460" s="69" t="s">
        <v>11</v>
      </c>
      <c r="G460" s="56">
        <v>30.4</v>
      </c>
      <c r="H460" s="56"/>
      <c r="I460" s="56"/>
      <c r="J460" s="56">
        <v>21.55</v>
      </c>
      <c r="K460" s="56"/>
      <c r="L460" s="69" t="s">
        <v>101</v>
      </c>
      <c r="N460" s="65" t="s">
        <v>138</v>
      </c>
      <c r="O460" s="62">
        <f>(3.1416/6)*J460^2*G460</f>
        <v>7392.0989295999998</v>
      </c>
      <c r="P460" s="64">
        <f>O460*0.6</f>
        <v>4435.2593577600001</v>
      </c>
      <c r="Q460" s="62">
        <f t="shared" si="145"/>
        <v>573.99843954926098</v>
      </c>
    </row>
    <row r="461" spans="1:19" s="69" customFormat="1">
      <c r="A461" s="69" t="s">
        <v>98</v>
      </c>
      <c r="B461" s="70">
        <v>3</v>
      </c>
      <c r="C461" s="72" t="s">
        <v>404</v>
      </c>
      <c r="D461" s="67" t="s">
        <v>141</v>
      </c>
      <c r="E461" s="54" t="s">
        <v>561</v>
      </c>
      <c r="F461" s="69" t="s">
        <v>402</v>
      </c>
      <c r="G461" s="56"/>
      <c r="H461" s="56"/>
      <c r="I461" s="56"/>
      <c r="J461" s="56">
        <v>2.97</v>
      </c>
      <c r="K461" s="56"/>
      <c r="L461" s="69" t="s">
        <v>114</v>
      </c>
      <c r="N461" s="61" t="s">
        <v>137</v>
      </c>
      <c r="O461" s="62">
        <f>3.1416/6*J461^3</f>
        <v>13.717311022800002</v>
      </c>
      <c r="Q461" s="62">
        <f>0.288*O461^0.811</f>
        <v>2.4083390925559192</v>
      </c>
    </row>
    <row r="462" spans="1:19" s="69" customFormat="1">
      <c r="A462" s="69" t="s">
        <v>98</v>
      </c>
      <c r="B462" s="70">
        <v>3</v>
      </c>
      <c r="C462" s="72" t="s">
        <v>404</v>
      </c>
      <c r="D462" s="59" t="s">
        <v>442</v>
      </c>
      <c r="E462" s="67"/>
      <c r="F462" s="69" t="s">
        <v>623</v>
      </c>
      <c r="G462" s="56">
        <v>10</v>
      </c>
      <c r="H462" s="56"/>
      <c r="I462" s="56"/>
      <c r="J462" s="56">
        <v>5.3</v>
      </c>
      <c r="K462" s="56"/>
      <c r="L462" s="69" t="s">
        <v>101</v>
      </c>
      <c r="N462" s="65" t="s">
        <v>138</v>
      </c>
      <c r="O462" s="62">
        <f>(3.1416/6)*J462^2*G462</f>
        <v>147.07923999999997</v>
      </c>
      <c r="Q462" s="62">
        <f t="shared" ref="Q462:Q466" si="147">0.216*O462^0.939</f>
        <v>23.430658497855557</v>
      </c>
    </row>
    <row r="463" spans="1:19" s="69" customFormat="1">
      <c r="A463" s="69" t="s">
        <v>98</v>
      </c>
      <c r="B463" s="70">
        <v>3</v>
      </c>
      <c r="C463" s="72" t="s">
        <v>404</v>
      </c>
      <c r="D463" s="59" t="s">
        <v>442</v>
      </c>
      <c r="E463" s="67"/>
      <c r="F463" s="73" t="s">
        <v>625</v>
      </c>
      <c r="G463" s="56"/>
      <c r="H463" s="56"/>
      <c r="I463" s="56"/>
      <c r="J463" s="56">
        <v>4.17</v>
      </c>
      <c r="K463" s="56"/>
      <c r="L463" s="69" t="s">
        <v>114</v>
      </c>
      <c r="N463" s="61" t="s">
        <v>137</v>
      </c>
      <c r="O463" s="62">
        <f t="shared" ref="O463:O475" si="148">3.1416/6*J463^3</f>
        <v>37.967132926799998</v>
      </c>
      <c r="Q463" s="62">
        <f t="shared" si="147"/>
        <v>6.5692785621557652</v>
      </c>
    </row>
    <row r="464" spans="1:19" s="69" customFormat="1">
      <c r="A464" s="69" t="s">
        <v>98</v>
      </c>
      <c r="B464" s="70">
        <v>3</v>
      </c>
      <c r="C464" s="72" t="s">
        <v>404</v>
      </c>
      <c r="D464" s="59" t="s">
        <v>442</v>
      </c>
      <c r="E464" s="67"/>
      <c r="F464" s="73" t="s">
        <v>625</v>
      </c>
      <c r="G464" s="56"/>
      <c r="H464" s="56"/>
      <c r="I464" s="56"/>
      <c r="J464" s="56">
        <v>4.5999999999999996</v>
      </c>
      <c r="K464" s="56"/>
      <c r="L464" s="69" t="s">
        <v>114</v>
      </c>
      <c r="N464" s="61" t="s">
        <v>137</v>
      </c>
      <c r="O464" s="62">
        <f t="shared" si="148"/>
        <v>50.965129599999983</v>
      </c>
      <c r="Q464" s="62">
        <f t="shared" si="147"/>
        <v>8.6613028223832362</v>
      </c>
    </row>
    <row r="465" spans="1:19" s="69" customFormat="1">
      <c r="A465" s="69" t="s">
        <v>98</v>
      </c>
      <c r="B465" s="70">
        <v>3</v>
      </c>
      <c r="C465" s="72" t="s">
        <v>404</v>
      </c>
      <c r="D465" s="59" t="s">
        <v>442</v>
      </c>
      <c r="E465" s="67"/>
      <c r="F465" s="73" t="s">
        <v>625</v>
      </c>
      <c r="G465" s="56"/>
      <c r="H465" s="56"/>
      <c r="I465" s="56"/>
      <c r="J465" s="56">
        <v>3.89</v>
      </c>
      <c r="K465" s="56"/>
      <c r="L465" s="69" t="s">
        <v>114</v>
      </c>
      <c r="N465" s="61" t="s">
        <v>137</v>
      </c>
      <c r="O465" s="62">
        <f t="shared" si="148"/>
        <v>30.821121808400001</v>
      </c>
      <c r="Q465" s="62">
        <f t="shared" si="147"/>
        <v>5.4011027341073241</v>
      </c>
    </row>
    <row r="466" spans="1:19">
      <c r="A466" s="52" t="s">
        <v>98</v>
      </c>
      <c r="B466" s="57">
        <v>3</v>
      </c>
      <c r="C466" s="72" t="s">
        <v>404</v>
      </c>
      <c r="D466" s="59" t="s">
        <v>442</v>
      </c>
      <c r="F466" s="73" t="s">
        <v>625</v>
      </c>
      <c r="I466" s="55"/>
      <c r="J466" s="55">
        <v>4.96</v>
      </c>
      <c r="K466" s="55"/>
      <c r="L466" s="52" t="s">
        <v>114</v>
      </c>
      <c r="N466" s="61" t="s">
        <v>137</v>
      </c>
      <c r="O466" s="62">
        <f t="shared" si="148"/>
        <v>63.8917328896</v>
      </c>
      <c r="Q466" s="62">
        <f t="shared" si="147"/>
        <v>10.709428453539081</v>
      </c>
    </row>
    <row r="467" spans="1:19">
      <c r="A467" s="52" t="s">
        <v>98</v>
      </c>
      <c r="B467" s="57">
        <v>3</v>
      </c>
      <c r="D467" s="59" t="s">
        <v>142</v>
      </c>
      <c r="E467" s="59"/>
      <c r="F467" s="52" t="s">
        <v>8</v>
      </c>
      <c r="I467" s="55"/>
      <c r="J467" s="55">
        <v>6.93</v>
      </c>
      <c r="K467" s="55">
        <v>5.0999999999999996</v>
      </c>
      <c r="L467" s="52" t="s">
        <v>114</v>
      </c>
      <c r="N467" s="61" t="s">
        <v>137</v>
      </c>
      <c r="O467" s="62">
        <f t="shared" si="148"/>
        <v>174.26065484519998</v>
      </c>
      <c r="P467" s="62">
        <f>3.1416/6*K467^3</f>
        <v>69.456063599999979</v>
      </c>
      <c r="Q467" s="62">
        <f t="shared" ref="Q467:Q478" si="149">0.216*P467^0.939</f>
        <v>11.582961083123848</v>
      </c>
      <c r="S467" s="63"/>
    </row>
    <row r="468" spans="1:19">
      <c r="A468" s="52" t="s">
        <v>98</v>
      </c>
      <c r="B468" s="57">
        <v>3</v>
      </c>
      <c r="D468" s="59" t="s">
        <v>142</v>
      </c>
      <c r="E468" s="59"/>
      <c r="F468" s="52" t="s">
        <v>8</v>
      </c>
      <c r="I468" s="55"/>
      <c r="J468" s="55">
        <v>9.01</v>
      </c>
      <c r="K468" s="55"/>
      <c r="L468" s="52" t="s">
        <v>114</v>
      </c>
      <c r="N468" s="61" t="s">
        <v>137</v>
      </c>
      <c r="O468" s="62">
        <f t="shared" si="148"/>
        <v>382.97816224359997</v>
      </c>
      <c r="P468" s="64">
        <f>O468*0.3</f>
        <v>114.89344867307999</v>
      </c>
      <c r="Q468" s="62">
        <f t="shared" si="149"/>
        <v>18.581082238553218</v>
      </c>
      <c r="S468" s="63"/>
    </row>
    <row r="469" spans="1:19">
      <c r="A469" s="52" t="s">
        <v>98</v>
      </c>
      <c r="B469" s="57">
        <v>3</v>
      </c>
      <c r="D469" s="59" t="s">
        <v>142</v>
      </c>
      <c r="E469" s="59"/>
      <c r="F469" s="52" t="s">
        <v>8</v>
      </c>
      <c r="I469" s="55"/>
      <c r="J469" s="55">
        <v>7.01</v>
      </c>
      <c r="K469" s="55">
        <v>5.55</v>
      </c>
      <c r="L469" s="52" t="s">
        <v>114</v>
      </c>
      <c r="N469" s="61" t="s">
        <v>137</v>
      </c>
      <c r="O469" s="62">
        <f t="shared" si="148"/>
        <v>180.36559208359995</v>
      </c>
      <c r="P469" s="62">
        <f>3.1416/6*K469^3</f>
        <v>89.511448949999988</v>
      </c>
      <c r="Q469" s="62">
        <f t="shared" si="149"/>
        <v>14.698321567624756</v>
      </c>
      <c r="S469" s="63"/>
    </row>
    <row r="470" spans="1:19">
      <c r="A470" s="52" t="s">
        <v>98</v>
      </c>
      <c r="B470" s="57">
        <v>3</v>
      </c>
      <c r="D470" s="59" t="s">
        <v>142</v>
      </c>
      <c r="E470" s="59"/>
      <c r="F470" s="52" t="s">
        <v>103</v>
      </c>
      <c r="I470" s="55"/>
      <c r="J470" s="55">
        <v>6.5</v>
      </c>
      <c r="K470" s="55"/>
      <c r="L470" s="52" t="s">
        <v>114</v>
      </c>
      <c r="N470" s="61" t="s">
        <v>137</v>
      </c>
      <c r="O470" s="62">
        <f t="shared" si="148"/>
        <v>143.79364999999999</v>
      </c>
      <c r="P470" s="64">
        <f t="shared" ref="P470:P471" si="150">O470*0.6</f>
        <v>86.276189999999986</v>
      </c>
      <c r="Q470" s="62">
        <f t="shared" si="149"/>
        <v>14.198921589372196</v>
      </c>
    </row>
    <row r="471" spans="1:19">
      <c r="A471" s="52" t="s">
        <v>98</v>
      </c>
      <c r="B471" s="57">
        <v>4</v>
      </c>
      <c r="D471" s="59" t="s">
        <v>142</v>
      </c>
      <c r="E471" s="59"/>
      <c r="F471" s="75" t="s">
        <v>588</v>
      </c>
      <c r="I471" s="55"/>
      <c r="J471" s="55">
        <v>4.41</v>
      </c>
      <c r="K471" s="55"/>
      <c r="L471" s="52" t="s">
        <v>114</v>
      </c>
      <c r="N471" s="61" t="s">
        <v>137</v>
      </c>
      <c r="O471" s="62">
        <f t="shared" si="148"/>
        <v>44.907140955599992</v>
      </c>
      <c r="P471" s="64">
        <f t="shared" si="150"/>
        <v>26.944284573359994</v>
      </c>
      <c r="Q471" s="62">
        <f t="shared" si="149"/>
        <v>4.7606027348064908</v>
      </c>
    </row>
    <row r="472" spans="1:19">
      <c r="A472" s="52" t="s">
        <v>98</v>
      </c>
      <c r="B472" s="57">
        <v>4</v>
      </c>
      <c r="D472" s="59" t="s">
        <v>142</v>
      </c>
      <c r="E472" s="59"/>
      <c r="F472" s="52" t="s">
        <v>8</v>
      </c>
      <c r="I472" s="55"/>
      <c r="J472" s="55">
        <v>6.1</v>
      </c>
      <c r="K472" s="55">
        <v>4.34</v>
      </c>
      <c r="L472" s="52" t="s">
        <v>114</v>
      </c>
      <c r="N472" s="61" t="s">
        <v>137</v>
      </c>
      <c r="O472" s="62">
        <f t="shared" si="148"/>
        <v>118.84725159999995</v>
      </c>
      <c r="P472" s="62">
        <f>3.1416/6*K472^3</f>
        <v>42.8024694944</v>
      </c>
      <c r="Q472" s="62">
        <f t="shared" si="149"/>
        <v>7.3519573532035389</v>
      </c>
      <c r="S472" s="63"/>
    </row>
    <row r="473" spans="1:19">
      <c r="A473" s="52" t="s">
        <v>98</v>
      </c>
      <c r="B473" s="57">
        <v>4</v>
      </c>
      <c r="D473" s="59" t="s">
        <v>142</v>
      </c>
      <c r="E473" s="59"/>
      <c r="F473" s="52" t="s">
        <v>8</v>
      </c>
      <c r="I473" s="55"/>
      <c r="J473" s="55">
        <v>8.56</v>
      </c>
      <c r="K473" s="55">
        <v>4.67</v>
      </c>
      <c r="L473" s="52" t="s">
        <v>114</v>
      </c>
      <c r="N473" s="61" t="s">
        <v>137</v>
      </c>
      <c r="O473" s="62">
        <f t="shared" si="148"/>
        <v>328.41344757759998</v>
      </c>
      <c r="P473" s="62">
        <f>3.1416/6*K473^3</f>
        <v>53.327383986799994</v>
      </c>
      <c r="Q473" s="62">
        <f t="shared" si="149"/>
        <v>9.0377445864130834</v>
      </c>
      <c r="S473" s="63"/>
    </row>
    <row r="474" spans="1:19">
      <c r="A474" s="52" t="s">
        <v>98</v>
      </c>
      <c r="B474" s="57">
        <v>4</v>
      </c>
      <c r="D474" s="59" t="s">
        <v>142</v>
      </c>
      <c r="E474" s="59"/>
      <c r="F474" s="52" t="s">
        <v>8</v>
      </c>
      <c r="I474" s="55"/>
      <c r="J474" s="55">
        <v>8.66</v>
      </c>
      <c r="K474" s="55">
        <v>5.24</v>
      </c>
      <c r="L474" s="52" t="s">
        <v>114</v>
      </c>
      <c r="N474" s="61" t="s">
        <v>137</v>
      </c>
      <c r="O474" s="62">
        <f t="shared" si="148"/>
        <v>340.0582487456</v>
      </c>
      <c r="P474" s="62">
        <f>3.1416/6*K474^3</f>
        <v>75.334428646400013</v>
      </c>
      <c r="Q474" s="62">
        <f t="shared" si="149"/>
        <v>12.501169582126391</v>
      </c>
      <c r="S474" s="63"/>
    </row>
    <row r="475" spans="1:19">
      <c r="A475" s="52" t="s">
        <v>98</v>
      </c>
      <c r="B475" s="57">
        <v>4</v>
      </c>
      <c r="D475" s="59" t="s">
        <v>142</v>
      </c>
      <c r="E475" s="59"/>
      <c r="F475" s="52" t="s">
        <v>8</v>
      </c>
      <c r="I475" s="55"/>
      <c r="J475" s="55">
        <v>9</v>
      </c>
      <c r="K475" s="55">
        <v>5.8</v>
      </c>
      <c r="L475" s="52" t="s">
        <v>114</v>
      </c>
      <c r="N475" s="61" t="s">
        <v>137</v>
      </c>
      <c r="O475" s="62">
        <f t="shared" si="148"/>
        <v>381.70439999999996</v>
      </c>
      <c r="P475" s="62">
        <f>3.1416/6*K475^3</f>
        <v>102.16064319999998</v>
      </c>
      <c r="Q475" s="62">
        <f t="shared" si="149"/>
        <v>16.640679991674528</v>
      </c>
      <c r="S475" s="63"/>
    </row>
    <row r="476" spans="1:19">
      <c r="A476" s="52" t="s">
        <v>98</v>
      </c>
      <c r="B476" s="57">
        <v>5</v>
      </c>
      <c r="D476" s="59" t="s">
        <v>142</v>
      </c>
      <c r="E476" s="59"/>
      <c r="F476" s="52" t="s">
        <v>11</v>
      </c>
      <c r="G476" s="55">
        <v>13.3</v>
      </c>
      <c r="I476" s="55"/>
      <c r="J476" s="55">
        <v>10.48</v>
      </c>
      <c r="K476" s="55"/>
      <c r="L476" s="52" t="s">
        <v>101</v>
      </c>
      <c r="N476" s="65" t="s">
        <v>138</v>
      </c>
      <c r="O476" s="62">
        <f>(3.1416/6)*J476^2*G476</f>
        <v>764.84572595200007</v>
      </c>
      <c r="P476" s="64">
        <f t="shared" ref="P476:P478" si="151">O476*0.6</f>
        <v>458.90743557120004</v>
      </c>
      <c r="Q476" s="62">
        <f t="shared" si="149"/>
        <v>68.204591935868422</v>
      </c>
    </row>
    <row r="477" spans="1:19">
      <c r="A477" s="52" t="s">
        <v>98</v>
      </c>
      <c r="B477" s="57">
        <v>5</v>
      </c>
      <c r="D477" s="59" t="s">
        <v>142</v>
      </c>
      <c r="E477" s="59"/>
      <c r="F477" s="60" t="s">
        <v>671</v>
      </c>
      <c r="G477" s="55">
        <v>8.82</v>
      </c>
      <c r="I477" s="55"/>
      <c r="J477" s="55">
        <v>5.2</v>
      </c>
      <c r="K477" s="55"/>
      <c r="L477" s="52" t="s">
        <v>101</v>
      </c>
      <c r="N477" s="65" t="s">
        <v>138</v>
      </c>
      <c r="O477" s="62">
        <f>(3.1416/6)*J477^2*G477</f>
        <v>124.87483008000001</v>
      </c>
      <c r="P477" s="64">
        <f t="shared" si="151"/>
        <v>74.924898048000003</v>
      </c>
      <c r="Q477" s="62">
        <f t="shared" si="149"/>
        <v>12.437345991085603</v>
      </c>
    </row>
    <row r="478" spans="1:19">
      <c r="A478" s="52" t="s">
        <v>98</v>
      </c>
      <c r="B478" s="57">
        <v>5</v>
      </c>
      <c r="D478" s="59" t="s">
        <v>142</v>
      </c>
      <c r="E478" s="59"/>
      <c r="F478" s="60" t="s">
        <v>671</v>
      </c>
      <c r="I478" s="55"/>
      <c r="J478" s="55">
        <v>15.5</v>
      </c>
      <c r="K478" s="55"/>
      <c r="L478" s="52" t="s">
        <v>114</v>
      </c>
      <c r="N478" s="61" t="s">
        <v>137</v>
      </c>
      <c r="O478" s="62">
        <f>3.1416/6*J478^3</f>
        <v>1949.8209499999998</v>
      </c>
      <c r="P478" s="64">
        <f t="shared" si="151"/>
        <v>1169.8925699999998</v>
      </c>
      <c r="Q478" s="62">
        <f t="shared" si="149"/>
        <v>164.22634559944865</v>
      </c>
    </row>
    <row r="479" spans="1:19" s="69" customFormat="1">
      <c r="A479" s="69" t="s">
        <v>98</v>
      </c>
      <c r="B479" s="70">
        <v>6</v>
      </c>
      <c r="C479" s="72"/>
      <c r="D479" s="67" t="s">
        <v>557</v>
      </c>
      <c r="E479" s="67"/>
      <c r="F479" s="69" t="s">
        <v>106</v>
      </c>
      <c r="G479" s="56">
        <v>17.88</v>
      </c>
      <c r="I479" s="56"/>
      <c r="J479" s="56">
        <v>13.07</v>
      </c>
      <c r="K479" s="56"/>
      <c r="L479" s="69" t="s">
        <v>101</v>
      </c>
      <c r="M479" s="69" t="s">
        <v>556</v>
      </c>
      <c r="N479" s="65" t="s">
        <v>138</v>
      </c>
      <c r="O479" s="94">
        <f>(3.1416/6)*J479^2*G479</f>
        <v>1599.2572474031999</v>
      </c>
      <c r="Q479" s="62">
        <f>0.216*O479^0.939</f>
        <v>220.25869444622555</v>
      </c>
    </row>
    <row r="480" spans="1:19">
      <c r="A480" s="52" t="s">
        <v>98</v>
      </c>
      <c r="B480" s="57">
        <v>7</v>
      </c>
      <c r="D480" s="59" t="s">
        <v>142</v>
      </c>
      <c r="E480" s="59"/>
      <c r="F480" s="52" t="s">
        <v>103</v>
      </c>
      <c r="I480" s="55"/>
      <c r="J480" s="55">
        <v>8.76</v>
      </c>
      <c r="K480" s="55"/>
      <c r="L480" s="52" t="s">
        <v>114</v>
      </c>
      <c r="N480" s="61" t="s">
        <v>137</v>
      </c>
      <c r="O480" s="62">
        <f>3.1416/6*J480^3</f>
        <v>351.97511247359995</v>
      </c>
      <c r="P480" s="64">
        <f>O480*0.6</f>
        <v>211.18506748415996</v>
      </c>
      <c r="Q480" s="62">
        <f>0.216*P480^0.939</f>
        <v>32.908834554624654</v>
      </c>
    </row>
    <row r="481" spans="1:19" s="69" customFormat="1">
      <c r="A481" s="69" t="s">
        <v>98</v>
      </c>
      <c r="B481" s="70">
        <v>8</v>
      </c>
      <c r="C481" s="72"/>
      <c r="D481" s="67" t="s">
        <v>557</v>
      </c>
      <c r="E481" s="67"/>
      <c r="F481" s="69" t="s">
        <v>106</v>
      </c>
      <c r="G481" s="56">
        <v>7.1</v>
      </c>
      <c r="I481" s="56"/>
      <c r="J481" s="56">
        <v>6.4</v>
      </c>
      <c r="K481" s="56"/>
      <c r="L481" s="69" t="s">
        <v>101</v>
      </c>
      <c r="M481" s="69" t="s">
        <v>556</v>
      </c>
      <c r="N481" s="65" t="s">
        <v>138</v>
      </c>
      <c r="O481" s="94">
        <f>(3.1416/6)*J481^2*G481</f>
        <v>152.27125759999998</v>
      </c>
      <c r="Q481" s="62">
        <f>0.216*O481^0.939</f>
        <v>24.20649955667308</v>
      </c>
    </row>
    <row r="482" spans="1:19">
      <c r="A482" s="52" t="s">
        <v>98</v>
      </c>
      <c r="B482" s="57">
        <v>8</v>
      </c>
      <c r="D482" s="59" t="s">
        <v>142</v>
      </c>
      <c r="E482" s="59"/>
      <c r="F482" s="52" t="s">
        <v>8</v>
      </c>
      <c r="I482" s="55"/>
      <c r="J482" s="55">
        <v>8</v>
      </c>
      <c r="K482" s="55">
        <v>5.45</v>
      </c>
      <c r="L482" s="52" t="s">
        <v>114</v>
      </c>
      <c r="N482" s="61" t="s">
        <v>137</v>
      </c>
      <c r="O482" s="62">
        <f>3.1416/6*J482^3</f>
        <v>268.08319999999998</v>
      </c>
      <c r="P482" s="62">
        <f>3.1416/6*K482^3</f>
        <v>84.759648049999996</v>
      </c>
      <c r="Q482" s="62">
        <f t="shared" ref="Q482:Q487" si="152">0.216*P482^0.939</f>
        <v>13.964434651519866</v>
      </c>
      <c r="S482" s="63"/>
    </row>
    <row r="483" spans="1:19">
      <c r="A483" s="52" t="s">
        <v>98</v>
      </c>
      <c r="B483" s="57">
        <v>8</v>
      </c>
      <c r="D483" s="59" t="s">
        <v>142</v>
      </c>
      <c r="E483" s="59"/>
      <c r="F483" s="60" t="s">
        <v>671</v>
      </c>
      <c r="I483" s="55"/>
      <c r="J483" s="55">
        <v>6.97</v>
      </c>
      <c r="K483" s="55"/>
      <c r="L483" s="52" t="s">
        <v>114</v>
      </c>
      <c r="N483" s="61" t="s">
        <v>137</v>
      </c>
      <c r="O483" s="62">
        <f>3.1416/6*J483^3</f>
        <v>177.29560590279996</v>
      </c>
      <c r="P483" s="64">
        <f t="shared" ref="P483:P487" si="153">O483*0.6</f>
        <v>106.37736354167997</v>
      </c>
      <c r="Q483" s="62">
        <f t="shared" si="152"/>
        <v>17.284832332708504</v>
      </c>
    </row>
    <row r="484" spans="1:19">
      <c r="A484" s="52" t="s">
        <v>98</v>
      </c>
      <c r="B484" s="57">
        <v>8</v>
      </c>
      <c r="D484" s="59" t="s">
        <v>142</v>
      </c>
      <c r="E484" s="59"/>
      <c r="F484" s="60" t="s">
        <v>671</v>
      </c>
      <c r="G484" s="55">
        <v>12.12</v>
      </c>
      <c r="I484" s="55"/>
      <c r="J484" s="55">
        <v>6.91</v>
      </c>
      <c r="K484" s="55"/>
      <c r="L484" s="52" t="s">
        <v>101</v>
      </c>
      <c r="N484" s="65" t="s">
        <v>138</v>
      </c>
      <c r="O484" s="62">
        <f>(3.1416/6)*J484^2*G484</f>
        <v>303.01097053919995</v>
      </c>
      <c r="P484" s="64">
        <f t="shared" si="153"/>
        <v>181.80658232351996</v>
      </c>
      <c r="Q484" s="62">
        <f t="shared" si="152"/>
        <v>28.59085666126488</v>
      </c>
    </row>
    <row r="485" spans="1:19">
      <c r="A485" s="52" t="s">
        <v>98</v>
      </c>
      <c r="B485" s="57">
        <v>9</v>
      </c>
      <c r="D485" s="59" t="s">
        <v>142</v>
      </c>
      <c r="E485" s="59"/>
      <c r="F485" s="60" t="s">
        <v>679</v>
      </c>
      <c r="G485" s="55">
        <v>20.76</v>
      </c>
      <c r="I485" s="55"/>
      <c r="J485" s="55">
        <v>17.350000000000001</v>
      </c>
      <c r="K485" s="55"/>
      <c r="L485" s="52" t="s">
        <v>101</v>
      </c>
      <c r="N485" s="65" t="s">
        <v>138</v>
      </c>
      <c r="O485" s="62">
        <f>(3.1416/6)*J485^2*G485</f>
        <v>3272.0953095600007</v>
      </c>
      <c r="P485" s="64">
        <f t="shared" si="153"/>
        <v>1963.2571857360003</v>
      </c>
      <c r="Q485" s="62">
        <f t="shared" si="152"/>
        <v>267.02955862367003</v>
      </c>
    </row>
    <row r="486" spans="1:19">
      <c r="A486" s="52" t="s">
        <v>98</v>
      </c>
      <c r="B486" s="57">
        <v>9</v>
      </c>
      <c r="D486" s="59" t="s">
        <v>142</v>
      </c>
      <c r="E486" s="59"/>
      <c r="F486" s="60" t="s">
        <v>671</v>
      </c>
      <c r="I486" s="55"/>
      <c r="J486" s="55">
        <v>5.8</v>
      </c>
      <c r="K486" s="55"/>
      <c r="L486" s="52" t="s">
        <v>114</v>
      </c>
      <c r="N486" s="61" t="s">
        <v>137</v>
      </c>
      <c r="O486" s="62">
        <f>3.1416/6*J486^3</f>
        <v>102.16064319999998</v>
      </c>
      <c r="P486" s="64">
        <f t="shared" si="153"/>
        <v>61.296385919999985</v>
      </c>
      <c r="Q486" s="62">
        <f t="shared" si="152"/>
        <v>10.300423786670597</v>
      </c>
    </row>
    <row r="487" spans="1:19">
      <c r="A487" s="52" t="s">
        <v>98</v>
      </c>
      <c r="B487" s="57">
        <v>10</v>
      </c>
      <c r="D487" s="59" t="s">
        <v>142</v>
      </c>
      <c r="E487" s="59"/>
      <c r="F487" s="52" t="s">
        <v>103</v>
      </c>
      <c r="I487" s="55"/>
      <c r="J487" s="55">
        <v>8.06</v>
      </c>
      <c r="K487" s="55"/>
      <c r="L487" s="52" t="s">
        <v>114</v>
      </c>
      <c r="N487" s="61" t="s">
        <v>137</v>
      </c>
      <c r="O487" s="62">
        <f>3.1416/6*J487^3</f>
        <v>274.16042413760005</v>
      </c>
      <c r="P487" s="64">
        <f t="shared" si="153"/>
        <v>164.49625448256003</v>
      </c>
      <c r="Q487" s="62">
        <f t="shared" si="152"/>
        <v>26.027008145464713</v>
      </c>
    </row>
    <row r="488" spans="1:19">
      <c r="A488" s="52" t="s">
        <v>98</v>
      </c>
      <c r="B488" s="57">
        <v>10</v>
      </c>
      <c r="D488" s="67" t="s">
        <v>641</v>
      </c>
      <c r="E488" s="67" t="s">
        <v>643</v>
      </c>
      <c r="F488" s="52" t="s">
        <v>65</v>
      </c>
      <c r="G488" s="55">
        <v>12.56</v>
      </c>
      <c r="I488" s="55"/>
      <c r="J488" s="55">
        <v>13.7</v>
      </c>
      <c r="K488" s="55"/>
      <c r="L488" s="52" t="s">
        <v>101</v>
      </c>
      <c r="N488" s="65" t="s">
        <v>138</v>
      </c>
      <c r="O488" s="62">
        <f>(3.1416/6)*J488^2*G488</f>
        <v>1234.3275190399997</v>
      </c>
      <c r="Q488" s="62">
        <f>0.216*O488^0.939</f>
        <v>172.7057939790503</v>
      </c>
    </row>
    <row r="489" spans="1:19">
      <c r="A489" s="52" t="s">
        <v>98</v>
      </c>
      <c r="B489" s="57">
        <v>11</v>
      </c>
      <c r="D489" s="59" t="s">
        <v>142</v>
      </c>
      <c r="E489" s="59"/>
      <c r="F489" s="52" t="s">
        <v>64</v>
      </c>
      <c r="I489" s="55"/>
      <c r="J489" s="55">
        <v>7.5</v>
      </c>
      <c r="K489" s="55"/>
      <c r="L489" s="52" t="s">
        <v>114</v>
      </c>
      <c r="N489" s="61" t="s">
        <v>137</v>
      </c>
      <c r="O489" s="62">
        <f>3.1416/6*J489^3</f>
        <v>220.89374999999998</v>
      </c>
      <c r="P489" s="64">
        <f t="shared" ref="P489:P490" si="154">O489*0.6</f>
        <v>132.53625</v>
      </c>
      <c r="Q489" s="62">
        <f t="shared" ref="Q489:Q507" si="155">0.216*P489^0.939</f>
        <v>21.24838927871081</v>
      </c>
    </row>
    <row r="490" spans="1:19">
      <c r="A490" s="52" t="s">
        <v>98</v>
      </c>
      <c r="B490" s="57">
        <v>11</v>
      </c>
      <c r="D490" s="59" t="s">
        <v>142</v>
      </c>
      <c r="E490" s="59"/>
      <c r="F490" s="52" t="s">
        <v>172</v>
      </c>
      <c r="G490" s="55">
        <v>21.1</v>
      </c>
      <c r="I490" s="55"/>
      <c r="J490" s="55">
        <v>17.149999999999999</v>
      </c>
      <c r="K490" s="55"/>
      <c r="L490" s="52" t="s">
        <v>101</v>
      </c>
      <c r="N490" s="65" t="s">
        <v>138</v>
      </c>
      <c r="O490" s="62">
        <f>(3.1416/6)*J490^2*G490</f>
        <v>3249.4536150999993</v>
      </c>
      <c r="P490" s="64">
        <f t="shared" si="154"/>
        <v>1949.6721690599995</v>
      </c>
      <c r="Q490" s="62">
        <f t="shared" si="155"/>
        <v>265.29415786470832</v>
      </c>
    </row>
    <row r="491" spans="1:19">
      <c r="A491" s="52" t="s">
        <v>98</v>
      </c>
      <c r="B491" s="57">
        <v>11</v>
      </c>
      <c r="D491" s="59" t="s">
        <v>142</v>
      </c>
      <c r="E491" s="59"/>
      <c r="F491" s="52" t="s">
        <v>8</v>
      </c>
      <c r="I491" s="55"/>
      <c r="J491" s="55">
        <v>5.9</v>
      </c>
      <c r="K491" s="55"/>
      <c r="L491" s="52" t="s">
        <v>114</v>
      </c>
      <c r="N491" s="61" t="s">
        <v>137</v>
      </c>
      <c r="O491" s="62">
        <f t="shared" ref="O491:O500" si="156">3.1416/6*J491^3</f>
        <v>107.53644440000001</v>
      </c>
      <c r="P491" s="64">
        <f t="shared" ref="P491:P494" si="157">O491*0.3</f>
        <v>32.260933319999999</v>
      </c>
      <c r="Q491" s="62">
        <f t="shared" si="155"/>
        <v>5.6376925246153453</v>
      </c>
      <c r="S491" s="63"/>
    </row>
    <row r="492" spans="1:19">
      <c r="A492" s="52" t="s">
        <v>98</v>
      </c>
      <c r="B492" s="57">
        <v>12</v>
      </c>
      <c r="D492" s="59" t="s">
        <v>142</v>
      </c>
      <c r="E492" s="59"/>
      <c r="F492" s="52" t="s">
        <v>8</v>
      </c>
      <c r="I492" s="55"/>
      <c r="J492" s="55">
        <v>6.46</v>
      </c>
      <c r="K492" s="55"/>
      <c r="L492" s="52" t="s">
        <v>114</v>
      </c>
      <c r="N492" s="61" t="s">
        <v>137</v>
      </c>
      <c r="O492" s="62">
        <f t="shared" si="156"/>
        <v>141.15530080959999</v>
      </c>
      <c r="P492" s="64">
        <f t="shared" si="157"/>
        <v>42.346590242879998</v>
      </c>
      <c r="Q492" s="62">
        <f t="shared" si="155"/>
        <v>7.2784059160958705</v>
      </c>
      <c r="S492" s="63"/>
    </row>
    <row r="493" spans="1:19">
      <c r="A493" s="52" t="s">
        <v>98</v>
      </c>
      <c r="B493" s="57">
        <v>12</v>
      </c>
      <c r="D493" s="59" t="s">
        <v>142</v>
      </c>
      <c r="E493" s="59"/>
      <c r="F493" s="52" t="s">
        <v>8</v>
      </c>
      <c r="I493" s="55"/>
      <c r="J493" s="55">
        <v>6.38</v>
      </c>
      <c r="K493" s="55"/>
      <c r="L493" s="52" t="s">
        <v>114</v>
      </c>
      <c r="N493" s="61" t="s">
        <v>137</v>
      </c>
      <c r="O493" s="62">
        <f t="shared" si="156"/>
        <v>135.97581609919999</v>
      </c>
      <c r="P493" s="64">
        <f t="shared" si="157"/>
        <v>40.792744829759997</v>
      </c>
      <c r="Q493" s="62">
        <f t="shared" si="155"/>
        <v>7.0273425076933558</v>
      </c>
      <c r="S493" s="63"/>
    </row>
    <row r="494" spans="1:19">
      <c r="A494" s="52" t="s">
        <v>98</v>
      </c>
      <c r="B494" s="57">
        <v>12</v>
      </c>
      <c r="D494" s="59" t="s">
        <v>142</v>
      </c>
      <c r="E494" s="59"/>
      <c r="F494" s="52" t="s">
        <v>8</v>
      </c>
      <c r="I494" s="55"/>
      <c r="J494" s="55">
        <v>5.65</v>
      </c>
      <c r="K494" s="55"/>
      <c r="L494" s="52" t="s">
        <v>114</v>
      </c>
      <c r="N494" s="61" t="s">
        <v>137</v>
      </c>
      <c r="O494" s="62">
        <f t="shared" si="156"/>
        <v>94.437608650000001</v>
      </c>
      <c r="P494" s="64">
        <f t="shared" si="157"/>
        <v>28.331282595000001</v>
      </c>
      <c r="Q494" s="62">
        <f t="shared" si="155"/>
        <v>4.9903585113591262</v>
      </c>
      <c r="S494" s="63"/>
    </row>
    <row r="495" spans="1:19">
      <c r="A495" s="52" t="s">
        <v>98</v>
      </c>
      <c r="B495" s="57">
        <v>12</v>
      </c>
      <c r="D495" s="59" t="s">
        <v>142</v>
      </c>
      <c r="E495" s="59"/>
      <c r="F495" s="60" t="s">
        <v>671</v>
      </c>
      <c r="I495" s="55"/>
      <c r="J495" s="55">
        <v>17.07</v>
      </c>
      <c r="K495" s="55"/>
      <c r="L495" s="52" t="s">
        <v>114</v>
      </c>
      <c r="N495" s="61" t="s">
        <v>137</v>
      </c>
      <c r="O495" s="62">
        <f t="shared" si="156"/>
        <v>2604.3551112347996</v>
      </c>
      <c r="P495" s="64">
        <f t="shared" ref="P495:P497" si="158">O495*0.6</f>
        <v>1562.6130667408797</v>
      </c>
      <c r="Q495" s="62">
        <f t="shared" si="155"/>
        <v>215.51637035103019</v>
      </c>
    </row>
    <row r="496" spans="1:19">
      <c r="A496" s="52" t="s">
        <v>98</v>
      </c>
      <c r="B496" s="57">
        <v>12</v>
      </c>
      <c r="D496" s="59" t="s">
        <v>142</v>
      </c>
      <c r="E496" s="59"/>
      <c r="F496" s="60" t="s">
        <v>679</v>
      </c>
      <c r="I496" s="55"/>
      <c r="J496" s="55">
        <v>8.9</v>
      </c>
      <c r="K496" s="55"/>
      <c r="L496" s="52" t="s">
        <v>114</v>
      </c>
      <c r="N496" s="61" t="s">
        <v>137</v>
      </c>
      <c r="O496" s="62">
        <f t="shared" si="156"/>
        <v>369.12176840000001</v>
      </c>
      <c r="P496" s="64">
        <f t="shared" si="158"/>
        <v>221.47306104</v>
      </c>
      <c r="Q496" s="62">
        <f t="shared" si="155"/>
        <v>34.412013447978559</v>
      </c>
    </row>
    <row r="497" spans="1:19">
      <c r="A497" s="52" t="s">
        <v>98</v>
      </c>
      <c r="B497" s="57">
        <v>13</v>
      </c>
      <c r="D497" s="59" t="s">
        <v>142</v>
      </c>
      <c r="E497" s="59"/>
      <c r="F497" s="52" t="s">
        <v>102</v>
      </c>
      <c r="I497" s="55"/>
      <c r="J497" s="55">
        <v>9.59</v>
      </c>
      <c r="K497" s="55"/>
      <c r="L497" s="52" t="s">
        <v>114</v>
      </c>
      <c r="N497" s="61" t="s">
        <v>137</v>
      </c>
      <c r="O497" s="62">
        <f t="shared" si="156"/>
        <v>461.80162776439994</v>
      </c>
      <c r="P497" s="64">
        <f t="shared" si="158"/>
        <v>277.08097665863994</v>
      </c>
      <c r="Q497" s="62">
        <f t="shared" si="155"/>
        <v>42.467965084861724</v>
      </c>
    </row>
    <row r="498" spans="1:19">
      <c r="A498" s="52" t="s">
        <v>98</v>
      </c>
      <c r="B498" s="57">
        <v>13</v>
      </c>
      <c r="D498" s="59" t="s">
        <v>142</v>
      </c>
      <c r="E498" s="59"/>
      <c r="F498" s="52" t="s">
        <v>8</v>
      </c>
      <c r="I498" s="55"/>
      <c r="J498" s="55">
        <v>7.83</v>
      </c>
      <c r="K498" s="55"/>
      <c r="L498" s="52" t="s">
        <v>114</v>
      </c>
      <c r="N498" s="61" t="s">
        <v>137</v>
      </c>
      <c r="O498" s="62">
        <f t="shared" si="156"/>
        <v>251.3534925132</v>
      </c>
      <c r="P498" s="64">
        <f t="shared" ref="P498:P500" si="159">O498*0.3</f>
        <v>75.406047753959996</v>
      </c>
      <c r="Q498" s="62">
        <f t="shared" si="155"/>
        <v>12.5123289361704</v>
      </c>
      <c r="S498" s="63"/>
    </row>
    <row r="499" spans="1:19">
      <c r="A499" s="52" t="s">
        <v>98</v>
      </c>
      <c r="B499" s="57">
        <v>13</v>
      </c>
      <c r="D499" s="59" t="s">
        <v>142</v>
      </c>
      <c r="E499" s="59"/>
      <c r="F499" s="52" t="s">
        <v>8</v>
      </c>
      <c r="I499" s="55"/>
      <c r="J499" s="55">
        <v>5.99</v>
      </c>
      <c r="K499" s="55"/>
      <c r="L499" s="52" t="s">
        <v>114</v>
      </c>
      <c r="N499" s="61" t="s">
        <v>137</v>
      </c>
      <c r="O499" s="62">
        <f t="shared" si="156"/>
        <v>112.53305395640001</v>
      </c>
      <c r="P499" s="64">
        <f t="shared" si="159"/>
        <v>33.759916186920002</v>
      </c>
      <c r="Q499" s="62">
        <f t="shared" si="155"/>
        <v>5.8833221296351628</v>
      </c>
      <c r="S499" s="63"/>
    </row>
    <row r="500" spans="1:19">
      <c r="A500" s="52" t="s">
        <v>98</v>
      </c>
      <c r="B500" s="57">
        <v>13</v>
      </c>
      <c r="D500" s="59" t="s">
        <v>142</v>
      </c>
      <c r="E500" s="59"/>
      <c r="F500" s="52" t="s">
        <v>8</v>
      </c>
      <c r="I500" s="55"/>
      <c r="J500" s="55">
        <v>5.01</v>
      </c>
      <c r="K500" s="55"/>
      <c r="L500" s="52" t="s">
        <v>114</v>
      </c>
      <c r="N500" s="61" t="s">
        <v>137</v>
      </c>
      <c r="O500" s="62">
        <f t="shared" si="156"/>
        <v>65.843485923599985</v>
      </c>
      <c r="P500" s="64">
        <f t="shared" si="159"/>
        <v>19.753045777079993</v>
      </c>
      <c r="Q500" s="62">
        <f t="shared" si="155"/>
        <v>3.5567565754188242</v>
      </c>
      <c r="S500" s="63"/>
    </row>
    <row r="501" spans="1:19">
      <c r="A501" s="52" t="s">
        <v>98</v>
      </c>
      <c r="B501" s="57">
        <v>13</v>
      </c>
      <c r="D501" s="59" t="s">
        <v>142</v>
      </c>
      <c r="E501" s="59"/>
      <c r="F501" s="60" t="s">
        <v>679</v>
      </c>
      <c r="G501" s="55">
        <v>14.51</v>
      </c>
      <c r="I501" s="55"/>
      <c r="J501" s="55">
        <v>10.53</v>
      </c>
      <c r="K501" s="55"/>
      <c r="L501" s="52" t="s">
        <v>101</v>
      </c>
      <c r="N501" s="65" t="s">
        <v>138</v>
      </c>
      <c r="O501" s="62">
        <f>(3.1416/6)*J501^2*G501</f>
        <v>842.41054137239985</v>
      </c>
      <c r="P501" s="64">
        <f t="shared" ref="P501:P502" si="160">O501*0.6</f>
        <v>505.44632482343991</v>
      </c>
      <c r="Q501" s="62">
        <f t="shared" si="155"/>
        <v>74.680052845452451</v>
      </c>
    </row>
    <row r="502" spans="1:19">
      <c r="A502" s="52" t="s">
        <v>98</v>
      </c>
      <c r="B502" s="57">
        <v>13</v>
      </c>
      <c r="D502" s="59" t="s">
        <v>142</v>
      </c>
      <c r="E502" s="59"/>
      <c r="F502" s="60" t="s">
        <v>679</v>
      </c>
      <c r="I502" s="55"/>
      <c r="J502" s="55">
        <v>8.09</v>
      </c>
      <c r="K502" s="55"/>
      <c r="L502" s="52" t="s">
        <v>114</v>
      </c>
      <c r="N502" s="61" t="s">
        <v>137</v>
      </c>
      <c r="O502" s="62">
        <f t="shared" ref="O502:O508" si="161">3.1416/6*J502^3</f>
        <v>277.23317754439995</v>
      </c>
      <c r="P502" s="64">
        <f t="shared" si="160"/>
        <v>166.33990652663996</v>
      </c>
      <c r="Q502" s="62">
        <f t="shared" si="155"/>
        <v>26.300827969189662</v>
      </c>
    </row>
    <row r="503" spans="1:19">
      <c r="A503" s="52" t="s">
        <v>98</v>
      </c>
      <c r="B503" s="57">
        <v>14</v>
      </c>
      <c r="D503" s="59" t="s">
        <v>142</v>
      </c>
      <c r="E503" s="59"/>
      <c r="F503" s="52" t="s">
        <v>8</v>
      </c>
      <c r="I503" s="55"/>
      <c r="J503" s="55">
        <v>7.43</v>
      </c>
      <c r="K503" s="55"/>
      <c r="L503" s="52" t="s">
        <v>114</v>
      </c>
      <c r="N503" s="61" t="s">
        <v>137</v>
      </c>
      <c r="O503" s="62">
        <f t="shared" si="161"/>
        <v>214.76627230519998</v>
      </c>
      <c r="P503" s="64">
        <f>O503*0.3</f>
        <v>64.429881691559984</v>
      </c>
      <c r="Q503" s="62">
        <f t="shared" si="155"/>
        <v>10.794107965153875</v>
      </c>
      <c r="S503" s="63"/>
    </row>
    <row r="504" spans="1:19">
      <c r="A504" s="52" t="s">
        <v>98</v>
      </c>
      <c r="B504" s="57">
        <v>14</v>
      </c>
      <c r="D504" s="59" t="s">
        <v>142</v>
      </c>
      <c r="E504" s="59"/>
      <c r="F504" s="52" t="s">
        <v>171</v>
      </c>
      <c r="I504" s="55"/>
      <c r="J504" s="55">
        <v>11.4</v>
      </c>
      <c r="K504" s="55"/>
      <c r="L504" s="52" t="s">
        <v>114</v>
      </c>
      <c r="N504" s="61" t="s">
        <v>137</v>
      </c>
      <c r="O504" s="62">
        <f t="shared" si="161"/>
        <v>775.7364384</v>
      </c>
      <c r="P504" s="64">
        <f>O504*0.6</f>
        <v>465.44186303999999</v>
      </c>
      <c r="Q504" s="62">
        <f t="shared" si="155"/>
        <v>69.116128189100422</v>
      </c>
    </row>
    <row r="505" spans="1:19">
      <c r="A505" s="52" t="s">
        <v>98</v>
      </c>
      <c r="B505" s="57">
        <v>15</v>
      </c>
      <c r="D505" s="59" t="s">
        <v>142</v>
      </c>
      <c r="E505" s="59"/>
      <c r="F505" s="52" t="s">
        <v>8</v>
      </c>
      <c r="I505" s="55"/>
      <c r="J505" s="55">
        <v>5.58</v>
      </c>
      <c r="K505" s="55">
        <v>3.7</v>
      </c>
      <c r="L505" s="52" t="s">
        <v>114</v>
      </c>
      <c r="N505" s="61" t="s">
        <v>137</v>
      </c>
      <c r="O505" s="62">
        <f t="shared" si="161"/>
        <v>90.9708462432</v>
      </c>
      <c r="P505" s="62">
        <f>3.1416/6*K505^3</f>
        <v>26.521910800000001</v>
      </c>
      <c r="Q505" s="62">
        <f t="shared" si="155"/>
        <v>4.6904948970579659</v>
      </c>
      <c r="S505" s="63"/>
    </row>
    <row r="506" spans="1:19">
      <c r="A506" s="52" t="s">
        <v>98</v>
      </c>
      <c r="B506" s="57">
        <v>15</v>
      </c>
      <c r="D506" s="59" t="s">
        <v>142</v>
      </c>
      <c r="E506" s="59"/>
      <c r="F506" s="52" t="s">
        <v>8</v>
      </c>
      <c r="I506" s="55"/>
      <c r="J506" s="55">
        <v>4.91</v>
      </c>
      <c r="K506" s="55">
        <v>3.61</v>
      </c>
      <c r="L506" s="52" t="s">
        <v>114</v>
      </c>
      <c r="N506" s="61" t="s">
        <v>137</v>
      </c>
      <c r="O506" s="62">
        <f t="shared" si="161"/>
        <v>61.978935695600001</v>
      </c>
      <c r="P506" s="62">
        <f>3.1416/6*K506^3</f>
        <v>24.633223291599993</v>
      </c>
      <c r="Q506" s="62">
        <f t="shared" si="155"/>
        <v>4.3761499911649411</v>
      </c>
      <c r="S506" s="63"/>
    </row>
    <row r="507" spans="1:19">
      <c r="A507" s="52" t="s">
        <v>98</v>
      </c>
      <c r="B507" s="57">
        <v>15</v>
      </c>
      <c r="D507" s="59" t="s">
        <v>142</v>
      </c>
      <c r="E507" s="59"/>
      <c r="F507" s="52" t="s">
        <v>8</v>
      </c>
      <c r="I507" s="55"/>
      <c r="J507" s="55">
        <v>7.82</v>
      </c>
      <c r="K507" s="55"/>
      <c r="L507" s="52" t="s">
        <v>114</v>
      </c>
      <c r="N507" s="61" t="s">
        <v>137</v>
      </c>
      <c r="O507" s="62">
        <f t="shared" si="161"/>
        <v>250.39168172480001</v>
      </c>
      <c r="P507" s="64">
        <f>O507*0.3</f>
        <v>75.117504517439997</v>
      </c>
      <c r="Q507" s="62">
        <f t="shared" si="155"/>
        <v>12.46736552857492</v>
      </c>
      <c r="S507" s="63"/>
    </row>
    <row r="508" spans="1:19">
      <c r="A508" s="52" t="s">
        <v>98</v>
      </c>
      <c r="B508" s="57">
        <v>15</v>
      </c>
      <c r="C508" s="72" t="s">
        <v>404</v>
      </c>
      <c r="D508" s="59" t="s">
        <v>442</v>
      </c>
      <c r="F508" s="73" t="s">
        <v>624</v>
      </c>
      <c r="I508" s="55"/>
      <c r="J508" s="55">
        <v>5.42</v>
      </c>
      <c r="K508" s="55"/>
      <c r="L508" s="52" t="s">
        <v>114</v>
      </c>
      <c r="N508" s="61" t="s">
        <v>137</v>
      </c>
      <c r="O508" s="62">
        <f t="shared" si="161"/>
        <v>83.367638076799992</v>
      </c>
      <c r="Q508" s="62">
        <f t="shared" ref="Q508:Q509" si="162">0.216*O508^0.939</f>
        <v>13.748977501557636</v>
      </c>
    </row>
    <row r="509" spans="1:19">
      <c r="A509" s="52" t="s">
        <v>98</v>
      </c>
      <c r="B509" s="57">
        <v>15</v>
      </c>
      <c r="C509" s="72" t="s">
        <v>404</v>
      </c>
      <c r="D509" s="59" t="s">
        <v>442</v>
      </c>
      <c r="F509" s="69" t="s">
        <v>623</v>
      </c>
      <c r="G509" s="55">
        <v>11.54</v>
      </c>
      <c r="I509" s="55"/>
      <c r="J509" s="55">
        <v>5.83</v>
      </c>
      <c r="K509" s="55"/>
      <c r="L509" s="52" t="s">
        <v>101</v>
      </c>
      <c r="N509" s="65" t="s">
        <v>138</v>
      </c>
      <c r="O509" s="62">
        <f>(3.1416/6)*J509^2*G509</f>
        <v>205.37262598159998</v>
      </c>
      <c r="Q509" s="62">
        <f t="shared" si="162"/>
        <v>32.057615188603556</v>
      </c>
    </row>
    <row r="510" spans="1:19">
      <c r="A510" s="52" t="s">
        <v>98</v>
      </c>
      <c r="B510" s="57">
        <v>16</v>
      </c>
      <c r="D510" s="59" t="s">
        <v>142</v>
      </c>
      <c r="E510" s="59"/>
      <c r="F510" s="52" t="s">
        <v>92</v>
      </c>
      <c r="G510" s="55">
        <v>6.5</v>
      </c>
      <c r="I510" s="55"/>
      <c r="J510" s="55">
        <v>5.58</v>
      </c>
      <c r="K510" s="55"/>
      <c r="L510" s="52" t="s">
        <v>101</v>
      </c>
      <c r="N510" s="65" t="s">
        <v>138</v>
      </c>
      <c r="O510" s="62">
        <f>(3.1416/6)*J510^2*G510</f>
        <v>105.96962375999999</v>
      </c>
      <c r="P510" s="64">
        <f t="shared" ref="P510:P512" si="163">O510*0.6</f>
        <v>63.581774255999989</v>
      </c>
      <c r="Q510" s="62">
        <f t="shared" ref="Q510:Q512" si="164">0.216*P510^0.939</f>
        <v>10.660635700556119</v>
      </c>
    </row>
    <row r="511" spans="1:19">
      <c r="A511" s="52" t="s">
        <v>98</v>
      </c>
      <c r="B511" s="57">
        <v>16</v>
      </c>
      <c r="D511" s="59" t="s">
        <v>142</v>
      </c>
      <c r="E511" s="59"/>
      <c r="F511" s="52" t="s">
        <v>92</v>
      </c>
      <c r="G511" s="55">
        <v>7.79</v>
      </c>
      <c r="I511" s="55"/>
      <c r="J511" s="55">
        <v>6.01</v>
      </c>
      <c r="K511" s="55"/>
      <c r="L511" s="52" t="s">
        <v>101</v>
      </c>
      <c r="N511" s="65" t="s">
        <v>138</v>
      </c>
      <c r="O511" s="62">
        <f>(3.1416/6)*J511^2*G511</f>
        <v>147.32825316439997</v>
      </c>
      <c r="P511" s="64">
        <f t="shared" si="163"/>
        <v>88.396951898639983</v>
      </c>
      <c r="Q511" s="62">
        <f t="shared" si="164"/>
        <v>14.526412297286187</v>
      </c>
    </row>
    <row r="512" spans="1:19">
      <c r="A512" s="52" t="s">
        <v>98</v>
      </c>
      <c r="B512" s="57">
        <v>16</v>
      </c>
      <c r="D512" s="59" t="s">
        <v>142</v>
      </c>
      <c r="E512" s="59"/>
      <c r="F512" s="60" t="s">
        <v>679</v>
      </c>
      <c r="I512" s="55"/>
      <c r="J512" s="55">
        <v>9.3000000000000007</v>
      </c>
      <c r="K512" s="55"/>
      <c r="L512" s="52" t="s">
        <v>114</v>
      </c>
      <c r="N512" s="61" t="s">
        <v>137</v>
      </c>
      <c r="O512" s="62">
        <f>3.1416/6*J512^3</f>
        <v>421.16132520000008</v>
      </c>
      <c r="P512" s="64">
        <f t="shared" si="163"/>
        <v>252.69679512000005</v>
      </c>
      <c r="Q512" s="62">
        <f t="shared" si="164"/>
        <v>38.948873500995482</v>
      </c>
    </row>
    <row r="513" spans="1:19">
      <c r="A513" s="52" t="s">
        <v>98</v>
      </c>
      <c r="B513" s="57">
        <v>17</v>
      </c>
      <c r="C513" s="52" t="s">
        <v>404</v>
      </c>
      <c r="D513" s="60" t="s">
        <v>765</v>
      </c>
      <c r="E513" s="59"/>
      <c r="F513" s="52" t="s">
        <v>104</v>
      </c>
      <c r="G513" s="55">
        <v>6.68</v>
      </c>
      <c r="I513" s="55"/>
      <c r="J513" s="55">
        <v>4.93</v>
      </c>
      <c r="K513" s="55"/>
      <c r="L513" s="52" t="s">
        <v>101</v>
      </c>
      <c r="N513" s="65" t="s">
        <v>138</v>
      </c>
      <c r="O513" s="62">
        <f>(3.1416/6)*J513^2*G513</f>
        <v>85.009984875199976</v>
      </c>
    </row>
    <row r="514" spans="1:19">
      <c r="A514" s="52" t="s">
        <v>98</v>
      </c>
      <c r="B514" s="57">
        <v>17</v>
      </c>
      <c r="C514" s="52" t="s">
        <v>404</v>
      </c>
      <c r="D514" s="59" t="s">
        <v>142</v>
      </c>
      <c r="E514" s="59"/>
      <c r="F514" s="52" t="s">
        <v>91</v>
      </c>
      <c r="I514" s="55"/>
      <c r="J514" s="55">
        <v>9.17</v>
      </c>
      <c r="K514" s="55"/>
      <c r="L514" s="52" t="s">
        <v>114</v>
      </c>
      <c r="N514" s="61" t="s">
        <v>137</v>
      </c>
      <c r="O514" s="62">
        <f t="shared" ref="O514:O520" si="165">3.1416/6*J514^3</f>
        <v>403.74545352679996</v>
      </c>
      <c r="P514" s="64">
        <f t="shared" ref="P514:P515" si="166">O514*0.6</f>
        <v>242.24727211607996</v>
      </c>
      <c r="Q514" s="62">
        <f t="shared" ref="Q514:Q515" si="167">0.216*P514^0.939</f>
        <v>37.434570425225409</v>
      </c>
    </row>
    <row r="515" spans="1:19">
      <c r="A515" s="52" t="s">
        <v>98</v>
      </c>
      <c r="B515" s="57">
        <v>17</v>
      </c>
      <c r="C515" s="52" t="s">
        <v>404</v>
      </c>
      <c r="D515" s="59" t="s">
        <v>142</v>
      </c>
      <c r="E515" s="59"/>
      <c r="F515" s="60" t="s">
        <v>679</v>
      </c>
      <c r="I515" s="55"/>
      <c r="J515" s="55">
        <v>7.5</v>
      </c>
      <c r="K515" s="55"/>
      <c r="L515" s="52" t="s">
        <v>114</v>
      </c>
      <c r="N515" s="61" t="s">
        <v>137</v>
      </c>
      <c r="O515" s="62">
        <f t="shared" si="165"/>
        <v>220.89374999999998</v>
      </c>
      <c r="P515" s="64">
        <f t="shared" si="166"/>
        <v>132.53625</v>
      </c>
      <c r="Q515" s="62">
        <f t="shared" si="167"/>
        <v>21.24838927871081</v>
      </c>
    </row>
    <row r="516" spans="1:19">
      <c r="A516" s="52" t="s">
        <v>98</v>
      </c>
      <c r="B516" s="57">
        <v>17</v>
      </c>
      <c r="C516" s="72" t="s">
        <v>404</v>
      </c>
      <c r="D516" s="59" t="s">
        <v>442</v>
      </c>
      <c r="F516" s="73" t="s">
        <v>625</v>
      </c>
      <c r="I516" s="55"/>
      <c r="J516" s="55">
        <v>3.71</v>
      </c>
      <c r="K516" s="55"/>
      <c r="L516" s="52" t="s">
        <v>114</v>
      </c>
      <c r="N516" s="61" t="s">
        <v>137</v>
      </c>
      <c r="O516" s="62">
        <f t="shared" si="165"/>
        <v>26.737535039599997</v>
      </c>
      <c r="Q516" s="62">
        <f t="shared" ref="Q516:Q518" si="168">0.216*O516^0.939</f>
        <v>4.7262937932149987</v>
      </c>
    </row>
    <row r="517" spans="1:19">
      <c r="A517" s="52" t="s">
        <v>98</v>
      </c>
      <c r="B517" s="57">
        <v>17</v>
      </c>
      <c r="C517" s="72" t="s">
        <v>404</v>
      </c>
      <c r="D517" s="59" t="s">
        <v>442</v>
      </c>
      <c r="F517" s="73" t="s">
        <v>625</v>
      </c>
      <c r="I517" s="55"/>
      <c r="J517" s="55">
        <v>4.6500000000000004</v>
      </c>
      <c r="K517" s="55"/>
      <c r="L517" s="52" t="s">
        <v>114</v>
      </c>
      <c r="N517" s="61" t="s">
        <v>137</v>
      </c>
      <c r="O517" s="62">
        <f t="shared" si="165"/>
        <v>52.64516565000001</v>
      </c>
      <c r="Q517" s="62">
        <f t="shared" si="168"/>
        <v>8.9291348001073487</v>
      </c>
    </row>
    <row r="518" spans="1:19">
      <c r="A518" s="52" t="s">
        <v>98</v>
      </c>
      <c r="B518" s="57">
        <v>17</v>
      </c>
      <c r="C518" s="72" t="s">
        <v>404</v>
      </c>
      <c r="D518" s="59" t="s">
        <v>442</v>
      </c>
      <c r="F518" s="73" t="s">
        <v>625</v>
      </c>
      <c r="I518" s="55"/>
      <c r="J518" s="55">
        <v>3.34</v>
      </c>
      <c r="K518" s="55"/>
      <c r="L518" s="52" t="s">
        <v>114</v>
      </c>
      <c r="N518" s="61" t="s">
        <v>137</v>
      </c>
      <c r="O518" s="62">
        <f t="shared" si="165"/>
        <v>19.509181014399999</v>
      </c>
      <c r="Q518" s="62">
        <f t="shared" si="168"/>
        <v>3.5155089516246623</v>
      </c>
    </row>
    <row r="519" spans="1:19">
      <c r="A519" s="52" t="s">
        <v>98</v>
      </c>
      <c r="B519" s="57">
        <v>18</v>
      </c>
      <c r="D519" s="59" t="s">
        <v>142</v>
      </c>
      <c r="E519" s="59"/>
      <c r="F519" s="52" t="s">
        <v>8</v>
      </c>
      <c r="I519" s="55"/>
      <c r="J519" s="55">
        <v>6.36</v>
      </c>
      <c r="K519" s="55">
        <v>4.1399999999999997</v>
      </c>
      <c r="L519" s="52" t="s">
        <v>114</v>
      </c>
      <c r="N519" s="61" t="s">
        <v>137</v>
      </c>
      <c r="O519" s="62">
        <f t="shared" si="165"/>
        <v>134.70105116160002</v>
      </c>
      <c r="P519" s="62">
        <f>3.1416/6*K519^3</f>
        <v>37.15357947839999</v>
      </c>
      <c r="Q519" s="62">
        <f t="shared" ref="Q519:Q525" si="169">0.216*P519^0.939</f>
        <v>6.4370127901021865</v>
      </c>
      <c r="S519" s="63"/>
    </row>
    <row r="520" spans="1:19">
      <c r="A520" s="52" t="s">
        <v>98</v>
      </c>
      <c r="B520" s="57">
        <v>18</v>
      </c>
      <c r="D520" s="59" t="s">
        <v>142</v>
      </c>
      <c r="E520" s="59"/>
      <c r="F520" s="52" t="s">
        <v>11</v>
      </c>
      <c r="I520" s="55"/>
      <c r="J520" s="55">
        <v>22.6</v>
      </c>
      <c r="K520" s="55"/>
      <c r="L520" s="52" t="s">
        <v>114</v>
      </c>
      <c r="N520" s="61" t="s">
        <v>137</v>
      </c>
      <c r="O520" s="62">
        <f t="shared" si="165"/>
        <v>6044.0069536000001</v>
      </c>
      <c r="P520" s="64">
        <f t="shared" ref="P520:P521" si="170">O520*0.6</f>
        <v>3626.4041721600001</v>
      </c>
      <c r="Q520" s="62">
        <f t="shared" si="169"/>
        <v>475.11846406272059</v>
      </c>
    </row>
    <row r="521" spans="1:19" s="71" customFormat="1">
      <c r="A521" s="71" t="s">
        <v>98</v>
      </c>
      <c r="B521" s="70">
        <v>18</v>
      </c>
      <c r="C521" s="72"/>
      <c r="D521" s="59" t="s">
        <v>142</v>
      </c>
      <c r="E521" s="59"/>
      <c r="F521" s="71" t="s">
        <v>11</v>
      </c>
      <c r="I521" s="78">
        <v>21.76</v>
      </c>
      <c r="J521" s="78">
        <v>17.47</v>
      </c>
      <c r="K521" s="78">
        <v>7.58</v>
      </c>
      <c r="L521" s="74" t="s">
        <v>530</v>
      </c>
      <c r="M521" s="74" t="s">
        <v>533</v>
      </c>
      <c r="N521" s="61" t="s">
        <v>531</v>
      </c>
      <c r="O521" s="94">
        <f>3.1416/3*I521*(J521+J521/2*K521/2+K521)</f>
        <v>1325.1969837567997</v>
      </c>
      <c r="P521" s="64">
        <f t="shared" si="170"/>
        <v>795.11819025407976</v>
      </c>
      <c r="Q521" s="62">
        <f t="shared" si="169"/>
        <v>114.27707274662569</v>
      </c>
    </row>
    <row r="522" spans="1:19">
      <c r="A522" s="52" t="s">
        <v>98</v>
      </c>
      <c r="B522" s="57">
        <v>18</v>
      </c>
      <c r="D522" s="59" t="s">
        <v>142</v>
      </c>
      <c r="E522" s="59"/>
      <c r="F522" s="52" t="s">
        <v>8</v>
      </c>
      <c r="I522" s="55"/>
      <c r="J522" s="55">
        <v>6.81</v>
      </c>
      <c r="K522" s="55"/>
      <c r="L522" s="52" t="s">
        <v>114</v>
      </c>
      <c r="N522" s="61" t="s">
        <v>137</v>
      </c>
      <c r="O522" s="62">
        <f t="shared" ref="O522:O532" si="171">3.1416/6*J522^3</f>
        <v>165.36400178759996</v>
      </c>
      <c r="P522" s="64">
        <f>O522*0.3</f>
        <v>49.609200536279985</v>
      </c>
      <c r="Q522" s="62">
        <f t="shared" si="169"/>
        <v>8.44474779105661</v>
      </c>
      <c r="S522" s="63"/>
    </row>
    <row r="523" spans="1:19">
      <c r="A523" s="52" t="s">
        <v>98</v>
      </c>
      <c r="B523" s="57">
        <v>18</v>
      </c>
      <c r="D523" s="59" t="s">
        <v>142</v>
      </c>
      <c r="E523" s="59"/>
      <c r="F523" s="73" t="s">
        <v>64</v>
      </c>
      <c r="I523" s="55"/>
      <c r="J523" s="55">
        <v>12.6</v>
      </c>
      <c r="K523" s="55"/>
      <c r="L523" s="52" t="s">
        <v>114</v>
      </c>
      <c r="N523" s="61" t="s">
        <v>137</v>
      </c>
      <c r="O523" s="62">
        <f t="shared" si="171"/>
        <v>1047.3968735999997</v>
      </c>
      <c r="P523" s="64">
        <f>O523*0.6</f>
        <v>628.4381241599998</v>
      </c>
      <c r="Q523" s="62">
        <f t="shared" si="169"/>
        <v>91.626745444688524</v>
      </c>
    </row>
    <row r="524" spans="1:19">
      <c r="A524" s="52" t="s">
        <v>98</v>
      </c>
      <c r="B524" s="57">
        <v>19</v>
      </c>
      <c r="D524" s="59" t="s">
        <v>142</v>
      </c>
      <c r="E524" s="59"/>
      <c r="F524" s="52" t="s">
        <v>9</v>
      </c>
      <c r="I524" s="55"/>
      <c r="J524" s="55">
        <v>9</v>
      </c>
      <c r="L524" s="52" t="s">
        <v>114</v>
      </c>
      <c r="N524" s="61" t="s">
        <v>137</v>
      </c>
      <c r="O524" s="62">
        <f t="shared" si="171"/>
        <v>381.70439999999996</v>
      </c>
      <c r="P524" s="64">
        <f t="shared" ref="P524:P525" si="172">O524*0.6</f>
        <v>229.02263999999997</v>
      </c>
      <c r="Q524" s="62">
        <f t="shared" si="169"/>
        <v>35.512364063982929</v>
      </c>
      <c r="S524" s="63"/>
    </row>
    <row r="525" spans="1:19">
      <c r="A525" s="52" t="s">
        <v>98</v>
      </c>
      <c r="B525" s="57">
        <v>19</v>
      </c>
      <c r="D525" s="59" t="s">
        <v>142</v>
      </c>
      <c r="E525" s="59"/>
      <c r="F525" s="52" t="s">
        <v>12</v>
      </c>
      <c r="I525" s="55"/>
      <c r="J525" s="55">
        <v>8.0500000000000007</v>
      </c>
      <c r="K525" s="55"/>
      <c r="L525" s="52" t="s">
        <v>114</v>
      </c>
      <c r="N525" s="61" t="s">
        <v>137</v>
      </c>
      <c r="O525" s="62">
        <f t="shared" si="171"/>
        <v>273.14124145000005</v>
      </c>
      <c r="P525" s="64">
        <f t="shared" si="172"/>
        <v>163.88474487000002</v>
      </c>
      <c r="Q525" s="62">
        <f t="shared" si="169"/>
        <v>25.936145282140785</v>
      </c>
    </row>
    <row r="526" spans="1:19">
      <c r="A526" s="52" t="s">
        <v>98</v>
      </c>
      <c r="B526" s="57">
        <v>19</v>
      </c>
      <c r="C526" s="72" t="s">
        <v>404</v>
      </c>
      <c r="D526" s="59" t="s">
        <v>442</v>
      </c>
      <c r="F526" s="69" t="s">
        <v>623</v>
      </c>
      <c r="I526" s="55"/>
      <c r="J526" s="55">
        <v>10.5</v>
      </c>
      <c r="K526" s="55"/>
      <c r="L526" s="52" t="s">
        <v>114</v>
      </c>
      <c r="N526" s="61" t="s">
        <v>137</v>
      </c>
      <c r="O526" s="62">
        <f t="shared" si="171"/>
        <v>606.13244999999995</v>
      </c>
      <c r="Q526" s="62">
        <f t="shared" ref="Q526:Q528" si="173">0.216*O526^0.939</f>
        <v>88.569596591617099</v>
      </c>
    </row>
    <row r="527" spans="1:19">
      <c r="A527" s="52" t="s">
        <v>98</v>
      </c>
      <c r="B527" s="57">
        <v>19</v>
      </c>
      <c r="C527" s="72" t="s">
        <v>404</v>
      </c>
      <c r="D527" s="59" t="s">
        <v>442</v>
      </c>
      <c r="F527" s="73" t="s">
        <v>624</v>
      </c>
      <c r="I527" s="55"/>
      <c r="J527" s="55">
        <v>5.56</v>
      </c>
      <c r="K527" s="55"/>
      <c r="L527" s="52" t="s">
        <v>114</v>
      </c>
      <c r="N527" s="61" t="s">
        <v>137</v>
      </c>
      <c r="O527" s="62">
        <f t="shared" si="171"/>
        <v>89.99616693759998</v>
      </c>
      <c r="Q527" s="62">
        <f t="shared" si="173"/>
        <v>14.773047662699188</v>
      </c>
    </row>
    <row r="528" spans="1:19">
      <c r="A528" s="52" t="s">
        <v>98</v>
      </c>
      <c r="B528" s="57">
        <v>19</v>
      </c>
      <c r="C528" s="72" t="s">
        <v>404</v>
      </c>
      <c r="D528" s="59" t="s">
        <v>442</v>
      </c>
      <c r="F528" s="73" t="s">
        <v>624</v>
      </c>
      <c r="I528" s="55"/>
      <c r="J528" s="55">
        <v>5.71</v>
      </c>
      <c r="K528" s="55"/>
      <c r="L528" s="52" t="s">
        <v>114</v>
      </c>
      <c r="N528" s="61" t="s">
        <v>137</v>
      </c>
      <c r="O528" s="62">
        <f t="shared" si="171"/>
        <v>97.478303599600011</v>
      </c>
      <c r="Q528" s="62">
        <f t="shared" si="173"/>
        <v>15.923492513898317</v>
      </c>
    </row>
    <row r="529" spans="1:19">
      <c r="A529" s="52" t="s">
        <v>98</v>
      </c>
      <c r="B529" s="57">
        <v>19</v>
      </c>
      <c r="D529" s="59" t="s">
        <v>142</v>
      </c>
      <c r="E529" s="59"/>
      <c r="F529" s="60" t="s">
        <v>679</v>
      </c>
      <c r="I529" s="55"/>
      <c r="J529" s="55">
        <v>9.7100000000000009</v>
      </c>
      <c r="K529" s="55"/>
      <c r="L529" s="52" t="s">
        <v>114</v>
      </c>
      <c r="N529" s="61" t="s">
        <v>137</v>
      </c>
      <c r="O529" s="62">
        <f t="shared" si="171"/>
        <v>479.35507271960012</v>
      </c>
      <c r="P529" s="64">
        <f t="shared" ref="P529:P531" si="174">O529*0.6</f>
        <v>287.61304363176004</v>
      </c>
      <c r="Q529" s="62">
        <f t="shared" ref="Q529:Q532" si="175">0.216*P529^0.939</f>
        <v>43.982003207196271</v>
      </c>
    </row>
    <row r="530" spans="1:19">
      <c r="A530" s="52" t="s">
        <v>98</v>
      </c>
      <c r="B530" s="57">
        <v>19</v>
      </c>
      <c r="D530" s="59" t="s">
        <v>142</v>
      </c>
      <c r="E530" s="59"/>
      <c r="F530" s="52" t="s">
        <v>91</v>
      </c>
      <c r="I530" s="55"/>
      <c r="J530" s="55">
        <v>6.44</v>
      </c>
      <c r="K530" s="55"/>
      <c r="L530" s="52" t="s">
        <v>114</v>
      </c>
      <c r="N530" s="61" t="s">
        <v>137</v>
      </c>
      <c r="O530" s="62">
        <f t="shared" si="171"/>
        <v>139.84831562240004</v>
      </c>
      <c r="P530" s="64">
        <f t="shared" si="174"/>
        <v>83.908989373440022</v>
      </c>
      <c r="Q530" s="62">
        <f t="shared" si="175"/>
        <v>13.832794451390717</v>
      </c>
    </row>
    <row r="531" spans="1:19">
      <c r="A531" s="52" t="s">
        <v>98</v>
      </c>
      <c r="B531" s="57">
        <v>20</v>
      </c>
      <c r="D531" s="59" t="s">
        <v>142</v>
      </c>
      <c r="E531" s="59"/>
      <c r="F531" s="52" t="s">
        <v>103</v>
      </c>
      <c r="I531" s="55"/>
      <c r="J531" s="55">
        <v>9.5</v>
      </c>
      <c r="K531" s="55"/>
      <c r="L531" s="52" t="s">
        <v>114</v>
      </c>
      <c r="N531" s="61" t="s">
        <v>137</v>
      </c>
      <c r="O531" s="62">
        <f t="shared" si="171"/>
        <v>448.92154999999997</v>
      </c>
      <c r="P531" s="64">
        <f t="shared" si="174"/>
        <v>269.35292999999996</v>
      </c>
      <c r="Q531" s="62">
        <f t="shared" si="175"/>
        <v>41.354791096230116</v>
      </c>
    </row>
    <row r="532" spans="1:19">
      <c r="A532" s="52" t="s">
        <v>98</v>
      </c>
      <c r="B532" s="57">
        <v>20</v>
      </c>
      <c r="D532" s="59" t="s">
        <v>142</v>
      </c>
      <c r="E532" s="59"/>
      <c r="F532" s="52" t="s">
        <v>8</v>
      </c>
      <c r="I532" s="55"/>
      <c r="J532" s="55">
        <v>7.15</v>
      </c>
      <c r="K532" s="55">
        <v>3.85</v>
      </c>
      <c r="L532" s="52" t="s">
        <v>114</v>
      </c>
      <c r="N532" s="61" t="s">
        <v>137</v>
      </c>
      <c r="O532" s="62">
        <f t="shared" si="171"/>
        <v>191.38934815000002</v>
      </c>
      <c r="P532" s="62">
        <f>3.1416/6*K532^3</f>
        <v>29.880084850000003</v>
      </c>
      <c r="Q532" s="62">
        <f t="shared" si="175"/>
        <v>5.2461087140522071</v>
      </c>
      <c r="S532" s="63"/>
    </row>
    <row r="533" spans="1:19" s="69" customFormat="1">
      <c r="A533" s="69" t="s">
        <v>98</v>
      </c>
      <c r="B533" s="70">
        <v>20</v>
      </c>
      <c r="C533" s="67" t="s">
        <v>404</v>
      </c>
      <c r="D533" s="81" t="s">
        <v>141</v>
      </c>
      <c r="E533" s="60" t="s">
        <v>595</v>
      </c>
      <c r="F533" s="75" t="s">
        <v>576</v>
      </c>
      <c r="G533" s="56">
        <v>25.3</v>
      </c>
      <c r="H533" s="56">
        <v>5.17</v>
      </c>
      <c r="I533" s="76">
        <v>3</v>
      </c>
      <c r="J533" s="56"/>
      <c r="K533" s="56"/>
      <c r="L533" s="75" t="s">
        <v>578</v>
      </c>
      <c r="M533" s="75" t="s">
        <v>579</v>
      </c>
      <c r="N533" s="61" t="s">
        <v>580</v>
      </c>
      <c r="O533" s="62">
        <f>G533*H533*I533*0.9</f>
        <v>353.16269999999997</v>
      </c>
      <c r="Q533" s="62">
        <f>0.288*O533^0.811</f>
        <v>33.558309383617889</v>
      </c>
    </row>
    <row r="534" spans="1:19">
      <c r="A534" s="52" t="s">
        <v>98</v>
      </c>
      <c r="B534" s="57">
        <v>20</v>
      </c>
      <c r="C534" s="72" t="s">
        <v>404</v>
      </c>
      <c r="D534" s="59" t="s">
        <v>442</v>
      </c>
      <c r="F534" s="73" t="s">
        <v>625</v>
      </c>
      <c r="I534" s="55"/>
      <c r="J534" s="55">
        <v>3.38</v>
      </c>
      <c r="K534" s="55"/>
      <c r="L534" s="52" t="s">
        <v>114</v>
      </c>
      <c r="N534" s="61" t="s">
        <v>137</v>
      </c>
      <c r="O534" s="62">
        <f>3.1416/6*J534^3</f>
        <v>20.218537539199993</v>
      </c>
      <c r="Q534" s="62">
        <f t="shared" ref="Q534:Q535" si="176">0.216*O534^0.939</f>
        <v>3.6354046284041468</v>
      </c>
    </row>
    <row r="535" spans="1:19">
      <c r="A535" s="52" t="s">
        <v>98</v>
      </c>
      <c r="B535" s="57">
        <v>20</v>
      </c>
      <c r="C535" s="72" t="s">
        <v>404</v>
      </c>
      <c r="D535" s="59" t="s">
        <v>442</v>
      </c>
      <c r="F535" s="73" t="s">
        <v>624</v>
      </c>
      <c r="I535" s="55"/>
      <c r="J535" s="55">
        <v>6.6</v>
      </c>
      <c r="K535" s="55"/>
      <c r="L535" s="52" t="s">
        <v>114</v>
      </c>
      <c r="N535" s="61" t="s">
        <v>137</v>
      </c>
      <c r="O535" s="62">
        <f>3.1416/6*J535^3</f>
        <v>150.53290559999996</v>
      </c>
      <c r="Q535" s="62">
        <f t="shared" si="176"/>
        <v>23.946920782755726</v>
      </c>
    </row>
    <row r="536" spans="1:19">
      <c r="A536" s="52" t="s">
        <v>98</v>
      </c>
      <c r="B536" s="57">
        <v>20</v>
      </c>
      <c r="D536" s="59" t="s">
        <v>142</v>
      </c>
      <c r="E536" s="59"/>
      <c r="F536" s="60" t="s">
        <v>671</v>
      </c>
      <c r="I536" s="55"/>
      <c r="J536" s="55">
        <v>9.67</v>
      </c>
      <c r="K536" s="55"/>
      <c r="L536" s="52" t="s">
        <v>114</v>
      </c>
      <c r="N536" s="61" t="s">
        <v>137</v>
      </c>
      <c r="O536" s="62">
        <f>3.1416/6*J536^3</f>
        <v>473.45538458679994</v>
      </c>
      <c r="P536" s="64">
        <f t="shared" ref="P536:P538" si="177">O536*0.6</f>
        <v>284.07323075207995</v>
      </c>
      <c r="Q536" s="62">
        <f t="shared" ref="Q536:Q540" si="178">0.216*P536^0.939</f>
        <v>43.473520679790312</v>
      </c>
    </row>
    <row r="537" spans="1:19" s="71" customFormat="1">
      <c r="A537" s="71" t="s">
        <v>98</v>
      </c>
      <c r="B537" s="70">
        <v>21</v>
      </c>
      <c r="C537" s="72"/>
      <c r="D537" s="59" t="s">
        <v>142</v>
      </c>
      <c r="E537" s="59"/>
      <c r="F537" s="73" t="s">
        <v>589</v>
      </c>
      <c r="I537" s="78">
        <v>16.73</v>
      </c>
      <c r="J537" s="78">
        <v>12.8</v>
      </c>
      <c r="K537" s="78">
        <v>4.4800000000000004</v>
      </c>
      <c r="L537" s="74" t="s">
        <v>530</v>
      </c>
      <c r="M537" s="74" t="s">
        <v>533</v>
      </c>
      <c r="N537" s="61" t="s">
        <v>531</v>
      </c>
      <c r="O537" s="94">
        <f>3.1416/3*I537*(J537+J537/2*K537/2+K537)</f>
        <v>553.90144409599998</v>
      </c>
      <c r="P537" s="64">
        <f t="shared" si="177"/>
        <v>332.34086645759999</v>
      </c>
      <c r="Q537" s="62">
        <f t="shared" si="178"/>
        <v>50.37567637927927</v>
      </c>
    </row>
    <row r="538" spans="1:19">
      <c r="A538" s="52" t="s">
        <v>98</v>
      </c>
      <c r="B538" s="57">
        <v>21</v>
      </c>
      <c r="D538" s="59" t="s">
        <v>142</v>
      </c>
      <c r="E538" s="59"/>
      <c r="F538" s="75" t="s">
        <v>593</v>
      </c>
      <c r="I538" s="55"/>
      <c r="J538" s="55">
        <v>11.8</v>
      </c>
      <c r="K538" s="55"/>
      <c r="L538" s="52" t="s">
        <v>114</v>
      </c>
      <c r="N538" s="61" t="s">
        <v>137</v>
      </c>
      <c r="O538" s="62">
        <f t="shared" ref="O538:O544" si="179">3.1416/6*J538^3</f>
        <v>860.29155520000006</v>
      </c>
      <c r="P538" s="64">
        <f t="shared" si="177"/>
        <v>516.17493311999999</v>
      </c>
      <c r="Q538" s="62">
        <f t="shared" si="178"/>
        <v>76.167561132921904</v>
      </c>
    </row>
    <row r="539" spans="1:19">
      <c r="A539" s="52" t="s">
        <v>98</v>
      </c>
      <c r="B539" s="57">
        <v>21</v>
      </c>
      <c r="D539" s="59" t="s">
        <v>142</v>
      </c>
      <c r="E539" s="59"/>
      <c r="F539" s="52" t="s">
        <v>8</v>
      </c>
      <c r="I539" s="55"/>
      <c r="J539" s="55">
        <v>5.05</v>
      </c>
      <c r="K539" s="55"/>
      <c r="L539" s="52" t="s">
        <v>114</v>
      </c>
      <c r="N539" s="61" t="s">
        <v>137</v>
      </c>
      <c r="O539" s="62">
        <f t="shared" si="179"/>
        <v>67.433200449999987</v>
      </c>
      <c r="P539" s="64">
        <f>O539*0.3</f>
        <v>20.229960134999995</v>
      </c>
      <c r="Q539" s="62">
        <f t="shared" si="178"/>
        <v>3.6373331563499742</v>
      </c>
      <c r="S539" s="63"/>
    </row>
    <row r="540" spans="1:19">
      <c r="A540" s="52" t="s">
        <v>98</v>
      </c>
      <c r="B540" s="57">
        <v>21</v>
      </c>
      <c r="D540" s="59" t="s">
        <v>142</v>
      </c>
      <c r="E540" s="59"/>
      <c r="F540" s="60" t="s">
        <v>632</v>
      </c>
      <c r="I540" s="55"/>
      <c r="J540" s="55">
        <v>20.3</v>
      </c>
      <c r="K540" s="55"/>
      <c r="L540" s="52" t="s">
        <v>114</v>
      </c>
      <c r="N540" s="61" t="s">
        <v>137</v>
      </c>
      <c r="O540" s="62">
        <f t="shared" si="179"/>
        <v>4380.1375772000001</v>
      </c>
      <c r="P540" s="64">
        <f>O540*0.6</f>
        <v>2628.0825463199999</v>
      </c>
      <c r="Q540" s="62">
        <f t="shared" si="178"/>
        <v>351.15169899863412</v>
      </c>
    </row>
    <row r="541" spans="1:19">
      <c r="A541" s="52" t="s">
        <v>98</v>
      </c>
      <c r="B541" s="57">
        <v>21</v>
      </c>
      <c r="C541" s="72" t="s">
        <v>404</v>
      </c>
      <c r="D541" s="59" t="s">
        <v>442</v>
      </c>
      <c r="F541" s="73" t="s">
        <v>625</v>
      </c>
      <c r="I541" s="55"/>
      <c r="J541" s="55">
        <v>5.03</v>
      </c>
      <c r="K541" s="55"/>
      <c r="L541" s="52" t="s">
        <v>114</v>
      </c>
      <c r="N541" s="61" t="s">
        <v>137</v>
      </c>
      <c r="O541" s="62">
        <f t="shared" si="179"/>
        <v>66.635182737199997</v>
      </c>
      <c r="Q541" s="62">
        <f>0.216*O541^0.939</f>
        <v>11.140672948074837</v>
      </c>
    </row>
    <row r="542" spans="1:19">
      <c r="A542" s="52" t="s">
        <v>98</v>
      </c>
      <c r="B542" s="57">
        <v>22</v>
      </c>
      <c r="D542" s="59" t="s">
        <v>142</v>
      </c>
      <c r="E542" s="59"/>
      <c r="F542" s="60" t="s">
        <v>679</v>
      </c>
      <c r="I542" s="55"/>
      <c r="J542" s="55">
        <v>16.510000000000002</v>
      </c>
      <c r="K542" s="55"/>
      <c r="L542" s="52" t="s">
        <v>114</v>
      </c>
      <c r="N542" s="61" t="s">
        <v>137</v>
      </c>
      <c r="O542" s="62">
        <f t="shared" si="179"/>
        <v>2356.3557453436006</v>
      </c>
      <c r="P542" s="64">
        <f t="shared" ref="P542:P550" si="180">O542*0.6</f>
        <v>1413.8134472061604</v>
      </c>
      <c r="Q542" s="62">
        <f t="shared" ref="Q542:Q569" si="181">0.216*P542^0.939</f>
        <v>196.18777446130062</v>
      </c>
    </row>
    <row r="543" spans="1:19">
      <c r="A543" s="52" t="s">
        <v>98</v>
      </c>
      <c r="B543" s="57">
        <v>22</v>
      </c>
      <c r="D543" s="59" t="s">
        <v>142</v>
      </c>
      <c r="E543" s="59"/>
      <c r="F543" s="52" t="s">
        <v>92</v>
      </c>
      <c r="I543" s="55"/>
      <c r="J543" s="55">
        <v>7.9</v>
      </c>
      <c r="K543" s="55"/>
      <c r="L543" s="52" t="s">
        <v>114</v>
      </c>
      <c r="N543" s="61" t="s">
        <v>137</v>
      </c>
      <c r="O543" s="62">
        <f t="shared" si="179"/>
        <v>258.15522040000002</v>
      </c>
      <c r="P543" s="64">
        <f t="shared" si="180"/>
        <v>154.89313224</v>
      </c>
      <c r="Q543" s="62">
        <f t="shared" si="181"/>
        <v>24.597668903217016</v>
      </c>
    </row>
    <row r="544" spans="1:19">
      <c r="A544" s="52" t="s">
        <v>98</v>
      </c>
      <c r="B544" s="57">
        <v>22</v>
      </c>
      <c r="D544" s="59" t="s">
        <v>142</v>
      </c>
      <c r="E544" s="59"/>
      <c r="F544" s="52" t="s">
        <v>92</v>
      </c>
      <c r="I544" s="55"/>
      <c r="J544" s="55">
        <v>8.1300000000000008</v>
      </c>
      <c r="K544" s="55"/>
      <c r="L544" s="52" t="s">
        <v>114</v>
      </c>
      <c r="N544" s="61" t="s">
        <v>137</v>
      </c>
      <c r="O544" s="62">
        <f t="shared" si="179"/>
        <v>281.36577850920008</v>
      </c>
      <c r="P544" s="64">
        <f t="shared" si="180"/>
        <v>168.81946710552003</v>
      </c>
      <c r="Q544" s="62">
        <f t="shared" si="181"/>
        <v>26.668801702613219</v>
      </c>
    </row>
    <row r="545" spans="1:19">
      <c r="A545" s="52" t="s">
        <v>98</v>
      </c>
      <c r="B545" s="57">
        <v>23</v>
      </c>
      <c r="D545" s="59" t="s">
        <v>142</v>
      </c>
      <c r="E545" s="59"/>
      <c r="F545" s="60" t="s">
        <v>671</v>
      </c>
      <c r="G545" s="55">
        <v>13.74</v>
      </c>
      <c r="I545" s="55"/>
      <c r="J545" s="55">
        <v>16.78</v>
      </c>
      <c r="K545" s="55"/>
      <c r="L545" s="52" t="s">
        <v>101</v>
      </c>
      <c r="N545" s="65" t="s">
        <v>138</v>
      </c>
      <c r="O545" s="62">
        <f>(3.1416/6)*J545^2*G545</f>
        <v>2025.6774036576003</v>
      </c>
      <c r="P545" s="64">
        <f t="shared" si="180"/>
        <v>1215.4064421945602</v>
      </c>
      <c r="Q545" s="62">
        <f t="shared" si="181"/>
        <v>170.21870084904765</v>
      </c>
    </row>
    <row r="546" spans="1:19">
      <c r="A546" s="52" t="s">
        <v>98</v>
      </c>
      <c r="B546" s="57">
        <v>23</v>
      </c>
      <c r="D546" s="59" t="s">
        <v>142</v>
      </c>
      <c r="E546" s="59"/>
      <c r="F546" s="52" t="s">
        <v>105</v>
      </c>
      <c r="I546" s="55"/>
      <c r="J546" s="55">
        <v>8.83</v>
      </c>
      <c r="K546" s="55"/>
      <c r="L546" s="52" t="s">
        <v>114</v>
      </c>
      <c r="N546" s="61" t="s">
        <v>137</v>
      </c>
      <c r="O546" s="62">
        <f>3.1416/6*J546^3</f>
        <v>360.4804766332</v>
      </c>
      <c r="P546" s="64">
        <f t="shared" si="180"/>
        <v>216.28828597992</v>
      </c>
      <c r="Q546" s="62">
        <f t="shared" si="181"/>
        <v>33.65501102845338</v>
      </c>
    </row>
    <row r="547" spans="1:19">
      <c r="A547" s="52" t="s">
        <v>98</v>
      </c>
      <c r="B547" s="57">
        <v>23</v>
      </c>
      <c r="D547" s="59" t="s">
        <v>142</v>
      </c>
      <c r="E547" s="59"/>
      <c r="F547" s="52" t="s">
        <v>105</v>
      </c>
      <c r="I547" s="55"/>
      <c r="J547" s="55">
        <v>8.89</v>
      </c>
      <c r="K547" s="55"/>
      <c r="L547" s="52" t="s">
        <v>114</v>
      </c>
      <c r="N547" s="61" t="s">
        <v>137</v>
      </c>
      <c r="O547" s="62">
        <f>3.1416/6*J547^3</f>
        <v>367.87893520840004</v>
      </c>
      <c r="P547" s="64">
        <f t="shared" si="180"/>
        <v>220.72736112504001</v>
      </c>
      <c r="Q547" s="62">
        <f t="shared" si="181"/>
        <v>34.30320477550103</v>
      </c>
    </row>
    <row r="548" spans="1:19">
      <c r="A548" s="52" t="s">
        <v>98</v>
      </c>
      <c r="B548" s="57">
        <v>24</v>
      </c>
      <c r="D548" s="59" t="s">
        <v>142</v>
      </c>
      <c r="E548" s="59"/>
      <c r="F548" s="69" t="s">
        <v>152</v>
      </c>
      <c r="G548" s="55">
        <v>10.31</v>
      </c>
      <c r="I548" s="55"/>
      <c r="J548" s="55">
        <v>6.46</v>
      </c>
      <c r="K548" s="55"/>
      <c r="L548" s="52" t="s">
        <v>101</v>
      </c>
      <c r="N548" s="65" t="s">
        <v>138</v>
      </c>
      <c r="O548" s="62">
        <f>(3.1416/6)*J548^2*G548</f>
        <v>225.28036398559999</v>
      </c>
      <c r="P548" s="64">
        <f t="shared" si="180"/>
        <v>135.16821839136</v>
      </c>
      <c r="Q548" s="62">
        <f t="shared" si="181"/>
        <v>21.6443720606967</v>
      </c>
    </row>
    <row r="549" spans="1:19">
      <c r="A549" s="52" t="s">
        <v>98</v>
      </c>
      <c r="B549" s="57">
        <v>24</v>
      </c>
      <c r="D549" s="59" t="s">
        <v>142</v>
      </c>
      <c r="E549" s="59"/>
      <c r="F549" s="60" t="s">
        <v>671</v>
      </c>
      <c r="I549" s="55"/>
      <c r="J549" s="55">
        <v>12.02</v>
      </c>
      <c r="K549" s="55"/>
      <c r="L549" s="52" t="s">
        <v>114</v>
      </c>
      <c r="N549" s="61" t="s">
        <v>137</v>
      </c>
      <c r="O549" s="62">
        <f t="shared" ref="O549:O559" si="182">3.1416/6*J549^3</f>
        <v>909.3122480287999</v>
      </c>
      <c r="P549" s="64">
        <f t="shared" si="180"/>
        <v>545.58734881727992</v>
      </c>
      <c r="Q549" s="62">
        <f t="shared" si="181"/>
        <v>80.236009412745759</v>
      </c>
    </row>
    <row r="550" spans="1:19">
      <c r="A550" s="52" t="s">
        <v>98</v>
      </c>
      <c r="B550" s="57">
        <v>24</v>
      </c>
      <c r="D550" s="59" t="s">
        <v>142</v>
      </c>
      <c r="E550" s="59"/>
      <c r="F550" s="52" t="s">
        <v>92</v>
      </c>
      <c r="I550" s="55"/>
      <c r="J550" s="55">
        <v>6.37</v>
      </c>
      <c r="K550" s="55"/>
      <c r="L550" s="52" t="s">
        <v>114</v>
      </c>
      <c r="N550" s="61" t="s">
        <v>137</v>
      </c>
      <c r="O550" s="62">
        <f t="shared" si="182"/>
        <v>135.33743303079999</v>
      </c>
      <c r="P550" s="64">
        <f t="shared" si="180"/>
        <v>81.202459818479994</v>
      </c>
      <c r="Q550" s="62">
        <f t="shared" si="181"/>
        <v>13.413410509530193</v>
      </c>
    </row>
    <row r="551" spans="1:19">
      <c r="A551" s="52" t="s">
        <v>98</v>
      </c>
      <c r="B551" s="57">
        <v>24</v>
      </c>
      <c r="D551" s="59" t="s">
        <v>142</v>
      </c>
      <c r="E551" s="59"/>
      <c r="F551" s="52" t="s">
        <v>8</v>
      </c>
      <c r="I551" s="55"/>
      <c r="J551" s="55">
        <v>6.6</v>
      </c>
      <c r="K551" s="55"/>
      <c r="L551" s="52" t="s">
        <v>114</v>
      </c>
      <c r="N551" s="61" t="s">
        <v>137</v>
      </c>
      <c r="O551" s="62">
        <f t="shared" si="182"/>
        <v>150.53290559999996</v>
      </c>
      <c r="P551" s="64">
        <f>O551*0.3</f>
        <v>45.159871679999988</v>
      </c>
      <c r="Q551" s="62">
        <f t="shared" si="181"/>
        <v>7.7315494108304783</v>
      </c>
      <c r="S551" s="63"/>
    </row>
    <row r="552" spans="1:19">
      <c r="A552" s="52" t="s">
        <v>98</v>
      </c>
      <c r="B552" s="57">
        <v>25</v>
      </c>
      <c r="D552" s="59" t="s">
        <v>142</v>
      </c>
      <c r="E552" s="59"/>
      <c r="F552" s="71" t="s">
        <v>525</v>
      </c>
      <c r="I552" s="55"/>
      <c r="J552" s="55">
        <v>16.14</v>
      </c>
      <c r="K552" s="55"/>
      <c r="L552" s="52" t="s">
        <v>114</v>
      </c>
      <c r="N552" s="61" t="s">
        <v>137</v>
      </c>
      <c r="O552" s="62">
        <f t="shared" si="182"/>
        <v>2201.4571116384004</v>
      </c>
      <c r="P552" s="64">
        <f t="shared" ref="P552:P553" si="183">O552*0.6</f>
        <v>1320.8742669830401</v>
      </c>
      <c r="Q552" s="62">
        <f t="shared" si="181"/>
        <v>184.05290661075301</v>
      </c>
    </row>
    <row r="553" spans="1:19">
      <c r="A553" s="52" t="s">
        <v>98</v>
      </c>
      <c r="B553" s="57">
        <v>25</v>
      </c>
      <c r="D553" s="59" t="s">
        <v>142</v>
      </c>
      <c r="E553" s="59"/>
      <c r="F553" s="60" t="s">
        <v>632</v>
      </c>
      <c r="I553" s="55"/>
      <c r="J553" s="55">
        <v>11.95</v>
      </c>
      <c r="K553" s="55"/>
      <c r="L553" s="52" t="s">
        <v>114</v>
      </c>
      <c r="N553" s="61" t="s">
        <v>137</v>
      </c>
      <c r="O553" s="62">
        <f t="shared" si="182"/>
        <v>893.51809854999976</v>
      </c>
      <c r="P553" s="64">
        <f t="shared" si="183"/>
        <v>536.11085912999988</v>
      </c>
      <c r="Q553" s="62">
        <f t="shared" si="181"/>
        <v>78.926678099604985</v>
      </c>
    </row>
    <row r="554" spans="1:19">
      <c r="A554" s="52" t="s">
        <v>98</v>
      </c>
      <c r="B554" s="57">
        <v>26</v>
      </c>
      <c r="D554" s="59" t="s">
        <v>142</v>
      </c>
      <c r="E554" s="59"/>
      <c r="F554" s="52" t="s">
        <v>8</v>
      </c>
      <c r="I554" s="55"/>
      <c r="J554" s="55">
        <v>5.0599999999999996</v>
      </c>
      <c r="K554" s="55"/>
      <c r="L554" s="52" t="s">
        <v>114</v>
      </c>
      <c r="N554" s="61" t="s">
        <v>137</v>
      </c>
      <c r="O554" s="62">
        <f t="shared" si="182"/>
        <v>67.834587497599983</v>
      </c>
      <c r="P554" s="64">
        <f t="shared" ref="P554:P558" si="184">O554*0.3</f>
        <v>20.350376249279993</v>
      </c>
      <c r="Q554" s="62">
        <f t="shared" si="181"/>
        <v>3.6576595142860699</v>
      </c>
      <c r="S554" s="63"/>
    </row>
    <row r="555" spans="1:19">
      <c r="A555" s="52" t="s">
        <v>98</v>
      </c>
      <c r="B555" s="57">
        <v>26</v>
      </c>
      <c r="D555" s="59" t="s">
        <v>142</v>
      </c>
      <c r="E555" s="59"/>
      <c r="F555" s="52" t="s">
        <v>8</v>
      </c>
      <c r="I555" s="55"/>
      <c r="J555" s="55">
        <v>4.33</v>
      </c>
      <c r="K555" s="55"/>
      <c r="L555" s="52" t="s">
        <v>114</v>
      </c>
      <c r="N555" s="61" t="s">
        <v>137</v>
      </c>
      <c r="O555" s="62">
        <f t="shared" si="182"/>
        <v>42.5072810932</v>
      </c>
      <c r="P555" s="64">
        <f t="shared" si="184"/>
        <v>12.75218432796</v>
      </c>
      <c r="Q555" s="62">
        <f t="shared" si="181"/>
        <v>2.3582925190224842</v>
      </c>
      <c r="S555" s="63"/>
    </row>
    <row r="556" spans="1:19">
      <c r="A556" s="52" t="s">
        <v>98</v>
      </c>
      <c r="B556" s="57">
        <v>26</v>
      </c>
      <c r="D556" s="59" t="s">
        <v>142</v>
      </c>
      <c r="E556" s="59"/>
      <c r="F556" s="52" t="s">
        <v>8</v>
      </c>
      <c r="I556" s="55"/>
      <c r="J556" s="55">
        <v>5.82</v>
      </c>
      <c r="K556" s="55"/>
      <c r="L556" s="52" t="s">
        <v>114</v>
      </c>
      <c r="N556" s="61" t="s">
        <v>137</v>
      </c>
      <c r="O556" s="62">
        <f t="shared" si="182"/>
        <v>103.22112588480002</v>
      </c>
      <c r="P556" s="64">
        <f t="shared" si="184"/>
        <v>30.966337765440002</v>
      </c>
      <c r="Q556" s="62">
        <f t="shared" si="181"/>
        <v>5.424994685345994</v>
      </c>
      <c r="S556" s="63"/>
    </row>
    <row r="557" spans="1:19">
      <c r="A557" s="52" t="s">
        <v>98</v>
      </c>
      <c r="B557" s="57">
        <v>27</v>
      </c>
      <c r="D557" s="59" t="s">
        <v>142</v>
      </c>
      <c r="E557" s="59"/>
      <c r="F557" s="52" t="s">
        <v>8</v>
      </c>
      <c r="I557" s="55"/>
      <c r="J557" s="55">
        <v>8.9</v>
      </c>
      <c r="K557" s="55"/>
      <c r="L557" s="52" t="s">
        <v>114</v>
      </c>
      <c r="N557" s="61" t="s">
        <v>137</v>
      </c>
      <c r="O557" s="62">
        <f t="shared" si="182"/>
        <v>369.12176840000001</v>
      </c>
      <c r="P557" s="64">
        <f t="shared" si="184"/>
        <v>110.73653052</v>
      </c>
      <c r="Q557" s="62">
        <f t="shared" si="181"/>
        <v>17.949109954663662</v>
      </c>
      <c r="S557" s="63"/>
    </row>
    <row r="558" spans="1:19">
      <c r="A558" s="52" t="s">
        <v>98</v>
      </c>
      <c r="B558" s="57">
        <v>27</v>
      </c>
      <c r="D558" s="59" t="s">
        <v>142</v>
      </c>
      <c r="E558" s="59"/>
      <c r="F558" s="52" t="s">
        <v>8</v>
      </c>
      <c r="I558" s="55"/>
      <c r="J558" s="55">
        <v>5.91</v>
      </c>
      <c r="K558" s="55"/>
      <c r="L558" s="52" t="s">
        <v>114</v>
      </c>
      <c r="N558" s="61" t="s">
        <v>137</v>
      </c>
      <c r="O558" s="62">
        <f t="shared" si="182"/>
        <v>108.08416717559999</v>
      </c>
      <c r="P558" s="64">
        <f t="shared" si="184"/>
        <v>32.425250152679993</v>
      </c>
      <c r="Q558" s="62">
        <f t="shared" si="181"/>
        <v>5.6646515852288717</v>
      </c>
      <c r="S558" s="63"/>
    </row>
    <row r="559" spans="1:19">
      <c r="A559" s="52" t="s">
        <v>98</v>
      </c>
      <c r="B559" s="57">
        <v>27</v>
      </c>
      <c r="D559" s="59" t="s">
        <v>142</v>
      </c>
      <c r="E559" s="59"/>
      <c r="F559" s="60" t="s">
        <v>632</v>
      </c>
      <c r="I559" s="55"/>
      <c r="J559" s="55">
        <v>9.98</v>
      </c>
      <c r="K559" s="55"/>
      <c r="L559" s="52" t="s">
        <v>114</v>
      </c>
      <c r="N559" s="61" t="s">
        <v>137</v>
      </c>
      <c r="O559" s="62">
        <f t="shared" si="182"/>
        <v>520.46467901120002</v>
      </c>
      <c r="P559" s="64">
        <f t="shared" ref="P559:P560" si="185">O559*0.6</f>
        <v>312.27880740671998</v>
      </c>
      <c r="Q559" s="62">
        <f t="shared" si="181"/>
        <v>47.514828934845525</v>
      </c>
    </row>
    <row r="560" spans="1:19">
      <c r="A560" s="52" t="s">
        <v>98</v>
      </c>
      <c r="B560" s="57">
        <v>28</v>
      </c>
      <c r="D560" s="59" t="s">
        <v>142</v>
      </c>
      <c r="E560" s="59"/>
      <c r="F560" s="52" t="s">
        <v>172</v>
      </c>
      <c r="G560" s="55">
        <v>22.3</v>
      </c>
      <c r="I560" s="55"/>
      <c r="J560" s="55">
        <v>19.79</v>
      </c>
      <c r="K560" s="55"/>
      <c r="L560" s="52" t="s">
        <v>304</v>
      </c>
      <c r="N560" s="65" t="s">
        <v>541</v>
      </c>
      <c r="O560" s="66">
        <f>((3.1416/6)*J560^2*G560)*0.9</f>
        <v>4115.6515547531999</v>
      </c>
      <c r="P560" s="64">
        <f t="shared" si="185"/>
        <v>2469.3909328519198</v>
      </c>
      <c r="Q560" s="62">
        <f t="shared" si="181"/>
        <v>331.20403533323059</v>
      </c>
    </row>
    <row r="561" spans="1:19">
      <c r="A561" s="52" t="s">
        <v>98</v>
      </c>
      <c r="B561" s="57">
        <v>28</v>
      </c>
      <c r="D561" s="59" t="s">
        <v>142</v>
      </c>
      <c r="E561" s="59"/>
      <c r="F561" s="52" t="s">
        <v>8</v>
      </c>
      <c r="I561" s="55"/>
      <c r="J561" s="55">
        <v>7.22</v>
      </c>
      <c r="K561" s="55"/>
      <c r="L561" s="52" t="s">
        <v>114</v>
      </c>
      <c r="N561" s="61" t="s">
        <v>137</v>
      </c>
      <c r="O561" s="62">
        <f>3.1416/6*J561^3</f>
        <v>197.06578633279995</v>
      </c>
      <c r="P561" s="64">
        <f t="shared" ref="P561:P562" si="186">O561*0.3</f>
        <v>59.119735899839981</v>
      </c>
      <c r="Q561" s="62">
        <f t="shared" si="181"/>
        <v>9.9565884196021859</v>
      </c>
      <c r="S561" s="63"/>
    </row>
    <row r="562" spans="1:19">
      <c r="A562" s="52" t="s">
        <v>98</v>
      </c>
      <c r="B562" s="57">
        <v>28</v>
      </c>
      <c r="D562" s="59" t="s">
        <v>142</v>
      </c>
      <c r="E562" s="59"/>
      <c r="F562" s="52" t="s">
        <v>8</v>
      </c>
      <c r="I562" s="55"/>
      <c r="J562" s="55">
        <v>6.4</v>
      </c>
      <c r="K562" s="55"/>
      <c r="L562" s="52" t="s">
        <v>114</v>
      </c>
      <c r="N562" s="61" t="s">
        <v>137</v>
      </c>
      <c r="O562" s="62">
        <f>3.1416/6*J562^3</f>
        <v>137.25859840000001</v>
      </c>
      <c r="P562" s="64">
        <f t="shared" si="186"/>
        <v>41.177579520000002</v>
      </c>
      <c r="Q562" s="62">
        <f t="shared" si="181"/>
        <v>7.0895758942112943</v>
      </c>
      <c r="S562" s="63"/>
    </row>
    <row r="563" spans="1:19">
      <c r="A563" s="52" t="s">
        <v>98</v>
      </c>
      <c r="B563" s="57">
        <v>29</v>
      </c>
      <c r="D563" s="59" t="s">
        <v>142</v>
      </c>
      <c r="E563" s="59"/>
      <c r="F563" s="52" t="s">
        <v>172</v>
      </c>
      <c r="G563" s="55">
        <v>26.63</v>
      </c>
      <c r="I563" s="55"/>
      <c r="J563" s="55">
        <v>23.5</v>
      </c>
      <c r="K563" s="55"/>
      <c r="L563" s="52" t="s">
        <v>304</v>
      </c>
      <c r="N563" s="65" t="s">
        <v>541</v>
      </c>
      <c r="O563" s="66">
        <f>((3.1416/6)*J563^2*G563)*0.9</f>
        <v>6930.2521826999991</v>
      </c>
      <c r="P563" s="64">
        <f t="shared" ref="P563:P565" si="187">O563*0.6</f>
        <v>4158.1513096199997</v>
      </c>
      <c r="Q563" s="62">
        <f t="shared" si="181"/>
        <v>540.25789513492896</v>
      </c>
    </row>
    <row r="564" spans="1:19">
      <c r="A564" s="52" t="s">
        <v>98</v>
      </c>
      <c r="B564" s="57">
        <v>29</v>
      </c>
      <c r="D564" s="59" t="s">
        <v>142</v>
      </c>
      <c r="E564" s="59"/>
      <c r="F564" s="52" t="s">
        <v>11</v>
      </c>
      <c r="I564" s="55">
        <v>31</v>
      </c>
      <c r="J564" s="55">
        <v>26.3</v>
      </c>
      <c r="K564" s="55">
        <v>12</v>
      </c>
      <c r="L564" s="74" t="s">
        <v>530</v>
      </c>
      <c r="M564" s="74" t="s">
        <v>533</v>
      </c>
      <c r="N564" s="61" t="s">
        <v>531</v>
      </c>
      <c r="O564" s="94">
        <f>3.1416/3*I564*(J564+J564/2*K564/2+K564)</f>
        <v>3804.6870400000003</v>
      </c>
      <c r="P564" s="64">
        <f t="shared" si="187"/>
        <v>2282.8122240000002</v>
      </c>
      <c r="Q564" s="62">
        <f t="shared" si="181"/>
        <v>307.65024057905191</v>
      </c>
    </row>
    <row r="565" spans="1:19">
      <c r="A565" s="52" t="s">
        <v>98</v>
      </c>
      <c r="B565" s="57">
        <v>29</v>
      </c>
      <c r="D565" s="59" t="s">
        <v>142</v>
      </c>
      <c r="E565" s="59"/>
      <c r="F565" s="60" t="s">
        <v>679</v>
      </c>
      <c r="G565" s="55">
        <v>24.6</v>
      </c>
      <c r="I565" s="55"/>
      <c r="J565" s="55">
        <v>16.5</v>
      </c>
      <c r="K565" s="55"/>
      <c r="L565" s="52" t="s">
        <v>101</v>
      </c>
      <c r="N565" s="65" t="s">
        <v>138</v>
      </c>
      <c r="O565" s="62">
        <f>(3.1416/6)*J565^2*G565</f>
        <v>3506.7324599999997</v>
      </c>
      <c r="P565" s="64">
        <f t="shared" si="187"/>
        <v>2104.0394759999999</v>
      </c>
      <c r="Q565" s="62">
        <f t="shared" si="181"/>
        <v>284.97144727296353</v>
      </c>
    </row>
    <row r="566" spans="1:19">
      <c r="A566" s="52" t="s">
        <v>98</v>
      </c>
      <c r="B566" s="57">
        <v>29</v>
      </c>
      <c r="D566" s="59" t="s">
        <v>142</v>
      </c>
      <c r="E566" s="59"/>
      <c r="F566" s="52" t="s">
        <v>8</v>
      </c>
      <c r="I566" s="55"/>
      <c r="J566" s="55">
        <v>7.35</v>
      </c>
      <c r="K566" s="55"/>
      <c r="L566" s="52" t="s">
        <v>114</v>
      </c>
      <c r="N566" s="61" t="s">
        <v>137</v>
      </c>
      <c r="O566" s="62">
        <f t="shared" ref="O566:O572" si="188">3.1416/6*J566^3</f>
        <v>207.90343034999995</v>
      </c>
      <c r="P566" s="64">
        <f>O566*0.3</f>
        <v>62.371029104999984</v>
      </c>
      <c r="Q566" s="62">
        <f t="shared" si="181"/>
        <v>10.469904094265264</v>
      </c>
      <c r="S566" s="63"/>
    </row>
    <row r="567" spans="1:19">
      <c r="A567" s="52" t="s">
        <v>98</v>
      </c>
      <c r="B567" s="57">
        <v>30</v>
      </c>
      <c r="D567" s="59" t="s">
        <v>142</v>
      </c>
      <c r="E567" s="59"/>
      <c r="F567" s="60" t="s">
        <v>671</v>
      </c>
      <c r="I567" s="55"/>
      <c r="J567" s="55">
        <v>16.22</v>
      </c>
      <c r="K567" s="55"/>
      <c r="L567" s="52" t="s">
        <v>114</v>
      </c>
      <c r="N567" s="61" t="s">
        <v>137</v>
      </c>
      <c r="O567" s="62">
        <f t="shared" si="188"/>
        <v>2234.3550588127996</v>
      </c>
      <c r="P567" s="64">
        <f t="shared" ref="P567:P569" si="189">O567*0.6</f>
        <v>1340.6130352876796</v>
      </c>
      <c r="Q567" s="62">
        <f t="shared" si="181"/>
        <v>186.63439331035499</v>
      </c>
    </row>
    <row r="568" spans="1:19">
      <c r="A568" s="52" t="s">
        <v>98</v>
      </c>
      <c r="B568" s="57">
        <v>30</v>
      </c>
      <c r="D568" s="59" t="s">
        <v>142</v>
      </c>
      <c r="E568" s="59"/>
      <c r="F568" s="52" t="s">
        <v>92</v>
      </c>
      <c r="I568" s="55"/>
      <c r="J568" s="55">
        <v>7.5</v>
      </c>
      <c r="K568" s="55"/>
      <c r="L568" s="52" t="s">
        <v>114</v>
      </c>
      <c r="N568" s="61" t="s">
        <v>137</v>
      </c>
      <c r="O568" s="62">
        <f t="shared" si="188"/>
        <v>220.89374999999998</v>
      </c>
      <c r="P568" s="64">
        <f t="shared" si="189"/>
        <v>132.53625</v>
      </c>
      <c r="Q568" s="62">
        <f t="shared" si="181"/>
        <v>21.24838927871081</v>
      </c>
    </row>
    <row r="569" spans="1:19">
      <c r="A569" s="52" t="s">
        <v>98</v>
      </c>
      <c r="B569" s="57">
        <v>30</v>
      </c>
      <c r="D569" s="59" t="s">
        <v>142</v>
      </c>
      <c r="E569" s="59"/>
      <c r="F569" s="60" t="s">
        <v>671</v>
      </c>
      <c r="I569" s="55"/>
      <c r="J569" s="55">
        <v>14.41</v>
      </c>
      <c r="K569" s="55"/>
      <c r="L569" s="52" t="s">
        <v>114</v>
      </c>
      <c r="N569" s="61" t="s">
        <v>137</v>
      </c>
      <c r="O569" s="62">
        <f t="shared" si="188"/>
        <v>1566.7206957555998</v>
      </c>
      <c r="P569" s="64">
        <f t="shared" si="189"/>
        <v>940.03241745335981</v>
      </c>
      <c r="Q569" s="62">
        <f t="shared" si="181"/>
        <v>133.73185512861238</v>
      </c>
    </row>
    <row r="570" spans="1:19">
      <c r="A570" s="52" t="s">
        <v>98</v>
      </c>
      <c r="B570" s="57">
        <v>30</v>
      </c>
      <c r="C570" s="72" t="s">
        <v>404</v>
      </c>
      <c r="D570" s="59" t="s">
        <v>442</v>
      </c>
      <c r="F570" s="69" t="s">
        <v>623</v>
      </c>
      <c r="I570" s="55"/>
      <c r="J570" s="55">
        <v>6.6</v>
      </c>
      <c r="K570" s="55"/>
      <c r="L570" s="52" t="s">
        <v>114</v>
      </c>
      <c r="N570" s="61" t="s">
        <v>137</v>
      </c>
      <c r="O570" s="62">
        <f t="shared" si="188"/>
        <v>150.53290559999996</v>
      </c>
      <c r="Q570" s="62">
        <f>0.216*O570^0.939</f>
        <v>23.946920782755726</v>
      </c>
    </row>
    <row r="571" spans="1:19">
      <c r="A571" s="52" t="s">
        <v>98</v>
      </c>
      <c r="B571" s="57">
        <v>31</v>
      </c>
      <c r="D571" s="59" t="s">
        <v>142</v>
      </c>
      <c r="E571" s="59"/>
      <c r="F571" s="52" t="s">
        <v>8</v>
      </c>
      <c r="I571" s="55"/>
      <c r="J571" s="55">
        <v>7.4</v>
      </c>
      <c r="K571" s="55"/>
      <c r="L571" s="52" t="s">
        <v>114</v>
      </c>
      <c r="N571" s="61" t="s">
        <v>137</v>
      </c>
      <c r="O571" s="62">
        <f t="shared" si="188"/>
        <v>212.1752864</v>
      </c>
      <c r="P571" s="64">
        <f t="shared" ref="P571:P572" si="190">O571*0.3</f>
        <v>63.65258592</v>
      </c>
      <c r="Q571" s="62">
        <f t="shared" ref="Q571:Q576" si="191">0.216*P571^0.939</f>
        <v>10.671783935316745</v>
      </c>
      <c r="S571" s="63"/>
    </row>
    <row r="572" spans="1:19">
      <c r="A572" s="52" t="s">
        <v>98</v>
      </c>
      <c r="B572" s="57">
        <v>31</v>
      </c>
      <c r="D572" s="59" t="s">
        <v>142</v>
      </c>
      <c r="E572" s="59"/>
      <c r="F572" s="52" t="s">
        <v>8</v>
      </c>
      <c r="I572" s="55"/>
      <c r="J572" s="55">
        <v>11.03</v>
      </c>
      <c r="K572" s="55"/>
      <c r="L572" s="52" t="s">
        <v>114</v>
      </c>
      <c r="N572" s="61" t="s">
        <v>137</v>
      </c>
      <c r="O572" s="62">
        <f t="shared" si="188"/>
        <v>702.62916905719976</v>
      </c>
      <c r="P572" s="64">
        <f t="shared" si="190"/>
        <v>210.78875071715993</v>
      </c>
      <c r="Q572" s="62">
        <f t="shared" si="191"/>
        <v>32.850840668975344</v>
      </c>
      <c r="S572" s="63"/>
    </row>
    <row r="573" spans="1:19">
      <c r="A573" s="52" t="s">
        <v>98</v>
      </c>
      <c r="B573" s="57">
        <v>31</v>
      </c>
      <c r="D573" s="59" t="s">
        <v>142</v>
      </c>
      <c r="E573" s="59"/>
      <c r="F573" s="52" t="s">
        <v>80</v>
      </c>
      <c r="I573" s="55">
        <v>88.11</v>
      </c>
      <c r="J573" s="55">
        <v>7.07</v>
      </c>
      <c r="K573" s="55"/>
      <c r="L573" s="52" t="s">
        <v>232</v>
      </c>
      <c r="N573" s="61" t="s">
        <v>139</v>
      </c>
      <c r="O573" s="66">
        <f>3.1416/4*(J573^2)*I573</f>
        <v>3459.0347559306001</v>
      </c>
      <c r="P573" s="64">
        <f t="shared" ref="P573:P576" si="192">O573*0.6</f>
        <v>2075.4208535583598</v>
      </c>
      <c r="Q573" s="62">
        <f t="shared" si="191"/>
        <v>281.3302619347852</v>
      </c>
    </row>
    <row r="574" spans="1:19">
      <c r="A574" s="52" t="s">
        <v>98</v>
      </c>
      <c r="B574" s="57">
        <v>31</v>
      </c>
      <c r="D574" s="59" t="s">
        <v>142</v>
      </c>
      <c r="E574" s="59"/>
      <c r="F574" s="60" t="s">
        <v>679</v>
      </c>
      <c r="I574" s="55"/>
      <c r="J574" s="55">
        <v>4.4000000000000004</v>
      </c>
      <c r="K574" s="55"/>
      <c r="L574" s="52" t="s">
        <v>114</v>
      </c>
      <c r="N574" s="61" t="s">
        <v>137</v>
      </c>
      <c r="O574" s="62">
        <f>3.1416/6*J574^3</f>
        <v>44.602342400000012</v>
      </c>
      <c r="P574" s="64">
        <f t="shared" si="192"/>
        <v>26.761405440000008</v>
      </c>
      <c r="Q574" s="62">
        <f t="shared" si="191"/>
        <v>4.7302557781689059</v>
      </c>
    </row>
    <row r="575" spans="1:19">
      <c r="A575" s="52" t="s">
        <v>98</v>
      </c>
      <c r="B575" s="57">
        <v>31</v>
      </c>
      <c r="D575" s="59" t="s">
        <v>142</v>
      </c>
      <c r="E575" s="59"/>
      <c r="F575" s="60" t="s">
        <v>632</v>
      </c>
      <c r="I575" s="55"/>
      <c r="J575" s="55">
        <v>14.37</v>
      </c>
      <c r="K575" s="55"/>
      <c r="L575" s="52" t="s">
        <v>114</v>
      </c>
      <c r="N575" s="61" t="s">
        <v>137</v>
      </c>
      <c r="O575" s="62">
        <f>3.1416/6*J575^3</f>
        <v>1553.7099331907998</v>
      </c>
      <c r="P575" s="64">
        <f t="shared" si="192"/>
        <v>932.22595991447986</v>
      </c>
      <c r="Q575" s="62">
        <f t="shared" si="191"/>
        <v>132.68876473999282</v>
      </c>
    </row>
    <row r="576" spans="1:19">
      <c r="A576" s="52" t="s">
        <v>98</v>
      </c>
      <c r="B576" s="57">
        <v>31</v>
      </c>
      <c r="D576" s="59" t="s">
        <v>142</v>
      </c>
      <c r="E576" s="59"/>
      <c r="F576" s="60" t="s">
        <v>632</v>
      </c>
      <c r="I576" s="55"/>
      <c r="J576" s="55">
        <v>12</v>
      </c>
      <c r="K576" s="55"/>
      <c r="L576" s="52" t="s">
        <v>114</v>
      </c>
      <c r="N576" s="61" t="s">
        <v>137</v>
      </c>
      <c r="O576" s="62">
        <f>3.1416/6*J576^3</f>
        <v>904.78079999999989</v>
      </c>
      <c r="P576" s="64">
        <f t="shared" si="192"/>
        <v>542.86847999999986</v>
      </c>
      <c r="Q576" s="62">
        <f t="shared" si="191"/>
        <v>79.860496395236609</v>
      </c>
    </row>
    <row r="577" spans="1:19">
      <c r="A577" s="52" t="s">
        <v>98</v>
      </c>
      <c r="B577" s="57">
        <v>31</v>
      </c>
      <c r="C577" s="72" t="s">
        <v>404</v>
      </c>
      <c r="D577" s="59" t="s">
        <v>442</v>
      </c>
      <c r="F577" s="73" t="s">
        <v>624</v>
      </c>
      <c r="I577" s="55"/>
      <c r="J577" s="55">
        <v>6.5</v>
      </c>
      <c r="K577" s="55"/>
      <c r="L577" s="52" t="s">
        <v>114</v>
      </c>
      <c r="N577" s="61" t="s">
        <v>137</v>
      </c>
      <c r="O577" s="62">
        <f>3.1416/6*J577^3</f>
        <v>143.79364999999999</v>
      </c>
      <c r="Q577" s="62">
        <f t="shared" ref="Q577:Q578" si="193">0.216*O577^0.939</f>
        <v>22.938833905201253</v>
      </c>
    </row>
    <row r="578" spans="1:19">
      <c r="A578" s="52" t="s">
        <v>98</v>
      </c>
      <c r="B578" s="57">
        <v>31</v>
      </c>
      <c r="C578" s="72" t="s">
        <v>404</v>
      </c>
      <c r="D578" s="59" t="s">
        <v>442</v>
      </c>
      <c r="F578" s="73" t="s">
        <v>624</v>
      </c>
      <c r="I578" s="55"/>
      <c r="J578" s="55">
        <v>5.73</v>
      </c>
      <c r="K578" s="55"/>
      <c r="L578" s="52" t="s">
        <v>114</v>
      </c>
      <c r="N578" s="61" t="s">
        <v>137</v>
      </c>
      <c r="O578" s="62">
        <f>3.1416/6*J578^3</f>
        <v>98.506185901200013</v>
      </c>
      <c r="Q578" s="62">
        <f t="shared" si="193"/>
        <v>16.081108464820407</v>
      </c>
    </row>
    <row r="579" spans="1:19">
      <c r="A579" s="52" t="s">
        <v>98</v>
      </c>
      <c r="B579" s="57">
        <v>31</v>
      </c>
      <c r="D579" s="67" t="s">
        <v>557</v>
      </c>
      <c r="E579" s="67"/>
      <c r="F579" s="52" t="s">
        <v>106</v>
      </c>
      <c r="I579" s="55">
        <v>13</v>
      </c>
      <c r="J579" s="55">
        <v>7.07</v>
      </c>
      <c r="K579" s="55"/>
      <c r="L579" s="60" t="s">
        <v>311</v>
      </c>
      <c r="M579" s="69" t="s">
        <v>556</v>
      </c>
      <c r="N579" s="96" t="s">
        <v>560</v>
      </c>
      <c r="O579" s="62">
        <f>3.1416/12*J579*(I579+J579/2)</f>
        <v>30.605061409999998</v>
      </c>
      <c r="Q579" s="62">
        <f>0.216*O579^0.939</f>
        <v>5.3655422357827378</v>
      </c>
    </row>
    <row r="580" spans="1:19">
      <c r="A580" s="52" t="s">
        <v>98</v>
      </c>
      <c r="B580" s="57">
        <v>32</v>
      </c>
      <c r="C580" s="52" t="s">
        <v>404</v>
      </c>
      <c r="D580" s="67" t="s">
        <v>641</v>
      </c>
      <c r="E580" s="67" t="s">
        <v>643</v>
      </c>
      <c r="F580" s="52" t="s">
        <v>65</v>
      </c>
      <c r="G580" s="55">
        <v>19.940000000000001</v>
      </c>
      <c r="I580" s="55"/>
      <c r="J580" s="55">
        <v>13.95</v>
      </c>
      <c r="K580" s="55"/>
      <c r="L580" s="52" t="s">
        <v>314</v>
      </c>
      <c r="M580" s="52" t="s">
        <v>107</v>
      </c>
      <c r="N580" s="65" t="s">
        <v>543</v>
      </c>
      <c r="O580" s="66">
        <f>((3.1416/6)*J580^2*G580)*0.5</f>
        <v>1015.8818739299999</v>
      </c>
      <c r="Q580" s="62">
        <f>0.216*O580^0.939</f>
        <v>143.83995107305287</v>
      </c>
    </row>
    <row r="581" spans="1:19">
      <c r="A581" s="52" t="s">
        <v>98</v>
      </c>
      <c r="B581" s="57">
        <v>32</v>
      </c>
      <c r="C581" s="52" t="s">
        <v>404</v>
      </c>
      <c r="D581" s="59" t="s">
        <v>142</v>
      </c>
      <c r="E581" s="59"/>
      <c r="F581" s="52" t="s">
        <v>64</v>
      </c>
      <c r="I581" s="55"/>
      <c r="J581" s="55">
        <v>9.58</v>
      </c>
      <c r="K581" s="55">
        <v>14.32</v>
      </c>
      <c r="L581" s="52" t="s">
        <v>114</v>
      </c>
      <c r="N581" s="61" t="s">
        <v>137</v>
      </c>
      <c r="O581" s="62">
        <f>3.1416/6*J581^3</f>
        <v>460.35849872319994</v>
      </c>
      <c r="P581" s="64">
        <f>O581*0.6</f>
        <v>276.21509923391994</v>
      </c>
      <c r="Q581" s="62">
        <f>0.216*P581^0.939</f>
        <v>42.343336349419488</v>
      </c>
      <c r="S581" s="63"/>
    </row>
    <row r="582" spans="1:19">
      <c r="A582" s="52" t="s">
        <v>98</v>
      </c>
      <c r="B582" s="57">
        <v>32</v>
      </c>
      <c r="C582" s="52" t="s">
        <v>404</v>
      </c>
      <c r="D582" s="59" t="s">
        <v>442</v>
      </c>
      <c r="E582" s="60"/>
      <c r="F582" s="52" t="s">
        <v>109</v>
      </c>
      <c r="I582" s="55"/>
      <c r="J582" s="55">
        <v>11.22</v>
      </c>
      <c r="K582" s="55"/>
      <c r="L582" s="52" t="s">
        <v>114</v>
      </c>
      <c r="N582" s="61" t="s">
        <v>137</v>
      </c>
      <c r="O582" s="62">
        <f>3.1416/6*J582^3</f>
        <v>739.56816521280007</v>
      </c>
      <c r="Q582" s="62">
        <f>0.216*O582^0.939</f>
        <v>106.76386539343044</v>
      </c>
    </row>
    <row r="583" spans="1:19">
      <c r="A583" s="52" t="s">
        <v>98</v>
      </c>
      <c r="B583" s="57">
        <v>32</v>
      </c>
      <c r="C583" s="52" t="s">
        <v>404</v>
      </c>
      <c r="D583" s="59" t="s">
        <v>142</v>
      </c>
      <c r="E583" s="59"/>
      <c r="F583" s="52" t="s">
        <v>8</v>
      </c>
      <c r="I583" s="55"/>
      <c r="J583" s="55">
        <v>5</v>
      </c>
      <c r="K583" s="55"/>
      <c r="L583" s="52" t="s">
        <v>114</v>
      </c>
      <c r="N583" s="61" t="s">
        <v>137</v>
      </c>
      <c r="O583" s="62">
        <f>3.1416/6*J583^3</f>
        <v>65.449999999999989</v>
      </c>
      <c r="P583" s="64">
        <f>O583*0.3</f>
        <v>19.634999999999994</v>
      </c>
      <c r="Q583" s="62">
        <f>0.216*P583^0.939</f>
        <v>3.5367940519289136</v>
      </c>
      <c r="S583" s="63"/>
    </row>
    <row r="584" spans="1:19">
      <c r="A584" s="52" t="s">
        <v>98</v>
      </c>
      <c r="B584" s="57">
        <v>32</v>
      </c>
      <c r="C584" s="52" t="s">
        <v>404</v>
      </c>
      <c r="D584" s="60" t="s">
        <v>765</v>
      </c>
      <c r="E584" s="59"/>
      <c r="F584" s="60" t="s">
        <v>668</v>
      </c>
      <c r="G584" s="55">
        <v>5.69</v>
      </c>
      <c r="I584" s="55"/>
      <c r="J584" s="55">
        <v>4.66</v>
      </c>
      <c r="K584" s="55"/>
      <c r="L584" s="52" t="s">
        <v>101</v>
      </c>
      <c r="N584" s="65" t="s">
        <v>138</v>
      </c>
      <c r="O584" s="62">
        <f>(3.1416/6)*J584^2*G584</f>
        <v>64.696939630399996</v>
      </c>
    </row>
    <row r="585" spans="1:19">
      <c r="A585" s="52" t="s">
        <v>98</v>
      </c>
      <c r="B585" s="57">
        <v>33</v>
      </c>
      <c r="C585" s="52" t="s">
        <v>406</v>
      </c>
      <c r="D585" s="59" t="s">
        <v>142</v>
      </c>
      <c r="E585" s="59"/>
      <c r="F585" s="52" t="s">
        <v>64</v>
      </c>
      <c r="I585" s="55"/>
      <c r="J585" s="55">
        <v>10.210000000000001</v>
      </c>
      <c r="K585" s="55">
        <v>15.5</v>
      </c>
      <c r="L585" s="52" t="s">
        <v>114</v>
      </c>
      <c r="N585" s="61" t="s">
        <v>137</v>
      </c>
      <c r="O585" s="62">
        <f>3.1416/6*J585^3</f>
        <v>557.28437185960013</v>
      </c>
      <c r="P585" s="64">
        <f t="shared" ref="P585:P586" si="194">O585*0.6</f>
        <v>334.37062311576005</v>
      </c>
      <c r="Q585" s="62">
        <f t="shared" ref="Q585:Q586" si="195">0.216*P585^0.939</f>
        <v>50.664522126033404</v>
      </c>
      <c r="S585" s="63"/>
    </row>
    <row r="586" spans="1:19">
      <c r="A586" s="52" t="s">
        <v>98</v>
      </c>
      <c r="B586" s="57">
        <v>33</v>
      </c>
      <c r="D586" s="59" t="s">
        <v>142</v>
      </c>
      <c r="E586" s="59"/>
      <c r="F586" s="71" t="s">
        <v>525</v>
      </c>
      <c r="I586" s="55"/>
      <c r="J586" s="55">
        <v>13.5</v>
      </c>
      <c r="K586" s="55"/>
      <c r="L586" s="52" t="s">
        <v>114</v>
      </c>
      <c r="N586" s="61" t="s">
        <v>137</v>
      </c>
      <c r="O586" s="62">
        <f>3.1416/6*J586^3</f>
        <v>1288.25235</v>
      </c>
      <c r="P586" s="64">
        <f t="shared" si="194"/>
        <v>772.95141000000001</v>
      </c>
      <c r="Q586" s="62">
        <f t="shared" si="195"/>
        <v>111.2829580022314</v>
      </c>
    </row>
    <row r="587" spans="1:19">
      <c r="A587" s="52" t="s">
        <v>98</v>
      </c>
      <c r="B587" s="57">
        <v>33</v>
      </c>
      <c r="C587" s="72" t="s">
        <v>404</v>
      </c>
      <c r="D587" s="59" t="s">
        <v>442</v>
      </c>
      <c r="F587" s="73" t="s">
        <v>624</v>
      </c>
      <c r="I587" s="55"/>
      <c r="J587" s="55">
        <v>7.08</v>
      </c>
      <c r="K587" s="55"/>
      <c r="L587" s="52" t="s">
        <v>114</v>
      </c>
      <c r="N587" s="61" t="s">
        <v>137</v>
      </c>
      <c r="O587" s="62">
        <f>3.1416/6*J587^3</f>
        <v>185.8229759232</v>
      </c>
      <c r="Q587" s="62">
        <f>0.216*O587^0.939</f>
        <v>29.18354852153147</v>
      </c>
    </row>
    <row r="588" spans="1:19">
      <c r="A588" s="52" t="s">
        <v>98</v>
      </c>
      <c r="B588" s="57">
        <v>34</v>
      </c>
      <c r="D588" s="59" t="s">
        <v>142</v>
      </c>
      <c r="E588" s="59"/>
      <c r="F588" s="52" t="s">
        <v>64</v>
      </c>
      <c r="I588" s="55"/>
      <c r="J588" s="55">
        <v>8.0500000000000007</v>
      </c>
      <c r="K588" s="55">
        <v>15.5</v>
      </c>
      <c r="L588" s="52" t="s">
        <v>114</v>
      </c>
      <c r="N588" s="61" t="s">
        <v>137</v>
      </c>
      <c r="O588" s="62">
        <f t="shared" ref="O588:O599" si="196">3.1416/6*J588^3</f>
        <v>273.14124145000005</v>
      </c>
      <c r="P588" s="64">
        <f>O588*0.6</f>
        <v>163.88474487000002</v>
      </c>
      <c r="Q588" s="62">
        <f t="shared" ref="Q588:Q604" si="197">0.216*P588^0.939</f>
        <v>25.936145282140785</v>
      </c>
      <c r="S588" s="63"/>
    </row>
    <row r="589" spans="1:19">
      <c r="A589" s="52" t="s">
        <v>98</v>
      </c>
      <c r="B589" s="57">
        <v>34</v>
      </c>
      <c r="D589" s="59" t="s">
        <v>142</v>
      </c>
      <c r="E589" s="59"/>
      <c r="F589" s="52" t="s">
        <v>8</v>
      </c>
      <c r="I589" s="55"/>
      <c r="J589" s="55">
        <v>5.83</v>
      </c>
      <c r="K589" s="55"/>
      <c r="L589" s="52" t="s">
        <v>114</v>
      </c>
      <c r="N589" s="61" t="s">
        <v>137</v>
      </c>
      <c r="O589" s="62">
        <f t="shared" si="196"/>
        <v>103.7541082732</v>
      </c>
      <c r="P589" s="64">
        <f>O589*0.3</f>
        <v>31.126232481959999</v>
      </c>
      <c r="Q589" s="62">
        <f t="shared" si="197"/>
        <v>5.451293786149594</v>
      </c>
      <c r="S589" s="63"/>
    </row>
    <row r="590" spans="1:19">
      <c r="A590" s="52" t="s">
        <v>98</v>
      </c>
      <c r="B590" s="57">
        <v>35</v>
      </c>
      <c r="D590" s="59" t="s">
        <v>142</v>
      </c>
      <c r="E590" s="59"/>
      <c r="F590" s="52" t="s">
        <v>64</v>
      </c>
      <c r="I590" s="55"/>
      <c r="J590" s="55">
        <v>8.09</v>
      </c>
      <c r="K590" s="55">
        <v>14.27</v>
      </c>
      <c r="L590" s="52" t="s">
        <v>114</v>
      </c>
      <c r="N590" s="61" t="s">
        <v>137</v>
      </c>
      <c r="O590" s="62">
        <f t="shared" si="196"/>
        <v>277.23317754439995</v>
      </c>
      <c r="P590" s="64">
        <f>O590*0.6</f>
        <v>166.33990652663996</v>
      </c>
      <c r="Q590" s="62">
        <f t="shared" si="197"/>
        <v>26.300827969189662</v>
      </c>
      <c r="S590" s="63"/>
    </row>
    <row r="591" spans="1:19">
      <c r="A591" s="52" t="s">
        <v>98</v>
      </c>
      <c r="B591" s="57">
        <v>35</v>
      </c>
      <c r="D591" s="59" t="s">
        <v>142</v>
      </c>
      <c r="E591" s="59"/>
      <c r="F591" s="52" t="s">
        <v>8</v>
      </c>
      <c r="I591" s="55"/>
      <c r="J591" s="55">
        <v>6.24</v>
      </c>
      <c r="K591" s="55">
        <v>5.12</v>
      </c>
      <c r="L591" s="52" t="s">
        <v>114</v>
      </c>
      <c r="N591" s="61" t="s">
        <v>137</v>
      </c>
      <c r="O591" s="62">
        <f t="shared" si="196"/>
        <v>127.21941872639999</v>
      </c>
      <c r="P591" s="62">
        <f>3.1416/6*K591^3</f>
        <v>70.276402380800008</v>
      </c>
      <c r="Q591" s="62">
        <f t="shared" si="197"/>
        <v>11.711375102839936</v>
      </c>
      <c r="S591" s="63"/>
    </row>
    <row r="592" spans="1:19">
      <c r="A592" s="52" t="s">
        <v>98</v>
      </c>
      <c r="B592" s="57">
        <v>35</v>
      </c>
      <c r="D592" s="59" t="s">
        <v>142</v>
      </c>
      <c r="E592" s="59"/>
      <c r="F592" s="52" t="s">
        <v>8</v>
      </c>
      <c r="I592" s="55"/>
      <c r="J592" s="55">
        <v>5.64</v>
      </c>
      <c r="K592" s="55">
        <v>3.6</v>
      </c>
      <c r="L592" s="52" t="s">
        <v>114</v>
      </c>
      <c r="N592" s="61" t="s">
        <v>137</v>
      </c>
      <c r="O592" s="62">
        <f t="shared" si="196"/>
        <v>93.937056998399967</v>
      </c>
      <c r="P592" s="62">
        <f>3.1416/6*K592^3</f>
        <v>24.4290816</v>
      </c>
      <c r="Q592" s="62">
        <f t="shared" si="197"/>
        <v>4.3420873484926918</v>
      </c>
      <c r="S592" s="63"/>
    </row>
    <row r="593" spans="1:19">
      <c r="A593" s="52" t="s">
        <v>98</v>
      </c>
      <c r="B593" s="57">
        <v>35</v>
      </c>
      <c r="D593" s="59" t="s">
        <v>142</v>
      </c>
      <c r="E593" s="59"/>
      <c r="F593" s="60" t="s">
        <v>632</v>
      </c>
      <c r="I593" s="55"/>
      <c r="J593" s="55">
        <v>19.77</v>
      </c>
      <c r="K593" s="55"/>
      <c r="L593" s="52" t="s">
        <v>114</v>
      </c>
      <c r="N593" s="61" t="s">
        <v>137</v>
      </c>
      <c r="O593" s="62">
        <f t="shared" si="196"/>
        <v>4045.9419357587994</v>
      </c>
      <c r="P593" s="64">
        <f t="shared" ref="P593:P615" si="198">O593*0.6</f>
        <v>2427.5651614552794</v>
      </c>
      <c r="Q593" s="62">
        <f t="shared" si="197"/>
        <v>325.93366690926933</v>
      </c>
    </row>
    <row r="594" spans="1:19">
      <c r="A594" s="52" t="s">
        <v>98</v>
      </c>
      <c r="B594" s="57">
        <v>35</v>
      </c>
      <c r="D594" s="59" t="s">
        <v>142</v>
      </c>
      <c r="E594" s="59"/>
      <c r="F594" s="52" t="s">
        <v>172</v>
      </c>
      <c r="I594" s="55"/>
      <c r="J594" s="55">
        <v>19.84</v>
      </c>
      <c r="K594" s="55"/>
      <c r="L594" s="52" t="s">
        <v>114</v>
      </c>
      <c r="N594" s="61" t="s">
        <v>137</v>
      </c>
      <c r="O594" s="62">
        <f t="shared" si="196"/>
        <v>4089.0709049344</v>
      </c>
      <c r="P594" s="64">
        <f t="shared" si="198"/>
        <v>2453.4425429606399</v>
      </c>
      <c r="Q594" s="62">
        <f t="shared" si="197"/>
        <v>329.19506306036544</v>
      </c>
    </row>
    <row r="595" spans="1:19">
      <c r="A595" s="52" t="s">
        <v>98</v>
      </c>
      <c r="B595" s="57">
        <v>36</v>
      </c>
      <c r="D595" s="59" t="s">
        <v>142</v>
      </c>
      <c r="E595" s="59"/>
      <c r="F595" s="60" t="s">
        <v>679</v>
      </c>
      <c r="I595" s="55"/>
      <c r="J595" s="55">
        <v>7.9</v>
      </c>
      <c r="K595" s="55"/>
      <c r="L595" s="52" t="s">
        <v>114</v>
      </c>
      <c r="N595" s="61" t="s">
        <v>137</v>
      </c>
      <c r="O595" s="62">
        <f t="shared" si="196"/>
        <v>258.15522040000002</v>
      </c>
      <c r="P595" s="64">
        <f t="shared" si="198"/>
        <v>154.89313224</v>
      </c>
      <c r="Q595" s="62">
        <f t="shared" si="197"/>
        <v>24.597668903217016</v>
      </c>
    </row>
    <row r="596" spans="1:19">
      <c r="A596" s="52" t="s">
        <v>98</v>
      </c>
      <c r="B596" s="57">
        <v>36</v>
      </c>
      <c r="D596" s="59" t="s">
        <v>142</v>
      </c>
      <c r="E596" s="59"/>
      <c r="F596" s="60" t="s">
        <v>679</v>
      </c>
      <c r="I596" s="55"/>
      <c r="J596" s="55">
        <v>6.78</v>
      </c>
      <c r="K596" s="55"/>
      <c r="L596" s="52" t="s">
        <v>114</v>
      </c>
      <c r="N596" s="61" t="s">
        <v>137</v>
      </c>
      <c r="O596" s="62">
        <f t="shared" si="196"/>
        <v>163.1881877472</v>
      </c>
      <c r="P596" s="64">
        <f t="shared" si="198"/>
        <v>97.912912648320003</v>
      </c>
      <c r="Q596" s="62">
        <f t="shared" si="197"/>
        <v>15.990147977499412</v>
      </c>
    </row>
    <row r="597" spans="1:19">
      <c r="A597" s="52" t="s">
        <v>98</v>
      </c>
      <c r="B597" s="57">
        <v>37</v>
      </c>
      <c r="D597" s="59" t="s">
        <v>142</v>
      </c>
      <c r="E597" s="59"/>
      <c r="F597" s="52" t="s">
        <v>64</v>
      </c>
      <c r="I597" s="55"/>
      <c r="J597" s="55">
        <v>9.25</v>
      </c>
      <c r="K597" s="55">
        <v>16.45</v>
      </c>
      <c r="L597" s="52" t="s">
        <v>114</v>
      </c>
      <c r="N597" s="61" t="s">
        <v>137</v>
      </c>
      <c r="O597" s="62">
        <f t="shared" si="196"/>
        <v>414.40485624999997</v>
      </c>
      <c r="P597" s="64">
        <f t="shared" si="198"/>
        <v>248.64291374999996</v>
      </c>
      <c r="Q597" s="62">
        <f t="shared" si="197"/>
        <v>38.36186355910128</v>
      </c>
    </row>
    <row r="598" spans="1:19">
      <c r="A598" s="52" t="s">
        <v>98</v>
      </c>
      <c r="B598" s="57">
        <v>37</v>
      </c>
      <c r="D598" s="59" t="s">
        <v>142</v>
      </c>
      <c r="E598" s="59"/>
      <c r="F598" s="60" t="s">
        <v>679</v>
      </c>
      <c r="I598" s="55"/>
      <c r="J598" s="55">
        <v>9</v>
      </c>
      <c r="K598" s="55"/>
      <c r="L598" s="52" t="s">
        <v>114</v>
      </c>
      <c r="N598" s="61" t="s">
        <v>137</v>
      </c>
      <c r="O598" s="62">
        <f t="shared" si="196"/>
        <v>381.70439999999996</v>
      </c>
      <c r="P598" s="64">
        <f t="shared" si="198"/>
        <v>229.02263999999997</v>
      </c>
      <c r="Q598" s="62">
        <f t="shared" si="197"/>
        <v>35.512364063982929</v>
      </c>
    </row>
    <row r="599" spans="1:19">
      <c r="A599" s="52" t="s">
        <v>98</v>
      </c>
      <c r="B599" s="57">
        <v>37</v>
      </c>
      <c r="D599" s="59" t="s">
        <v>142</v>
      </c>
      <c r="E599" s="59"/>
      <c r="F599" s="60" t="s">
        <v>679</v>
      </c>
      <c r="I599" s="55"/>
      <c r="J599" s="55">
        <v>10.199999999999999</v>
      </c>
      <c r="K599" s="55"/>
      <c r="L599" s="52" t="s">
        <v>114</v>
      </c>
      <c r="N599" s="61" t="s">
        <v>137</v>
      </c>
      <c r="O599" s="62">
        <f t="shared" si="196"/>
        <v>555.64850879999983</v>
      </c>
      <c r="P599" s="64">
        <f t="shared" si="198"/>
        <v>333.38910527999991</v>
      </c>
      <c r="Q599" s="62">
        <f t="shared" si="197"/>
        <v>50.524860033261113</v>
      </c>
    </row>
    <row r="600" spans="1:19">
      <c r="A600" s="52" t="s">
        <v>98</v>
      </c>
      <c r="B600" s="57">
        <v>38</v>
      </c>
      <c r="D600" s="59" t="s">
        <v>142</v>
      </c>
      <c r="E600" s="59"/>
      <c r="F600" s="75" t="s">
        <v>593</v>
      </c>
      <c r="G600" s="55">
        <v>14.49</v>
      </c>
      <c r="I600" s="55"/>
      <c r="J600" s="55">
        <v>9.3000000000000007</v>
      </c>
      <c r="K600" s="55"/>
      <c r="L600" s="52" t="s">
        <v>101</v>
      </c>
      <c r="N600" s="65" t="s">
        <v>138</v>
      </c>
      <c r="O600" s="62">
        <f>(3.1416/6)*J600^2*G600</f>
        <v>656.19651636000003</v>
      </c>
      <c r="P600" s="64">
        <f t="shared" si="198"/>
        <v>393.71790981600003</v>
      </c>
      <c r="Q600" s="62">
        <f t="shared" si="197"/>
        <v>59.065328891132737</v>
      </c>
    </row>
    <row r="601" spans="1:19">
      <c r="A601" s="52" t="s">
        <v>98</v>
      </c>
      <c r="B601" s="57">
        <v>38</v>
      </c>
      <c r="D601" s="59" t="s">
        <v>142</v>
      </c>
      <c r="E601" s="59"/>
      <c r="F601" s="52" t="s">
        <v>8</v>
      </c>
      <c r="I601" s="55"/>
      <c r="J601" s="55">
        <v>6.05</v>
      </c>
      <c r="K601" s="55">
        <v>3.7</v>
      </c>
      <c r="L601" s="52" t="s">
        <v>114</v>
      </c>
      <c r="N601" s="61" t="s">
        <v>137</v>
      </c>
      <c r="O601" s="62">
        <f>3.1416/6*J601^3</f>
        <v>115.94866744999999</v>
      </c>
      <c r="P601" s="62">
        <f>3.1416/6*K601^3</f>
        <v>26.521910800000001</v>
      </c>
      <c r="Q601" s="62">
        <f t="shared" si="197"/>
        <v>4.6904948970579659</v>
      </c>
      <c r="S601" s="63"/>
    </row>
    <row r="602" spans="1:19">
      <c r="A602" s="52" t="s">
        <v>98</v>
      </c>
      <c r="B602" s="57">
        <v>38</v>
      </c>
      <c r="D602" s="59" t="s">
        <v>142</v>
      </c>
      <c r="E602" s="59"/>
      <c r="F602" s="52" t="s">
        <v>92</v>
      </c>
      <c r="I602" s="55"/>
      <c r="J602" s="55">
        <v>8.61</v>
      </c>
      <c r="K602" s="55"/>
      <c r="L602" s="52" t="s">
        <v>114</v>
      </c>
      <c r="N602" s="61" t="s">
        <v>137</v>
      </c>
      <c r="O602" s="62">
        <f>3.1416/6*J602^3</f>
        <v>334.20203669159991</v>
      </c>
      <c r="P602" s="64">
        <f t="shared" si="198"/>
        <v>200.52122201495993</v>
      </c>
      <c r="Q602" s="62">
        <f t="shared" si="197"/>
        <v>31.346013252893744</v>
      </c>
    </row>
    <row r="603" spans="1:19">
      <c r="A603" s="52" t="s">
        <v>98</v>
      </c>
      <c r="B603" s="57">
        <v>39</v>
      </c>
      <c r="D603" s="59" t="s">
        <v>142</v>
      </c>
      <c r="E603" s="59"/>
      <c r="F603" s="52" t="s">
        <v>112</v>
      </c>
      <c r="I603" s="55"/>
      <c r="J603" s="55">
        <v>20.100000000000001</v>
      </c>
      <c r="K603" s="55"/>
      <c r="L603" s="52" t="s">
        <v>114</v>
      </c>
      <c r="N603" s="61" t="s">
        <v>137</v>
      </c>
      <c r="O603" s="62">
        <f>3.1416/6*J603^3</f>
        <v>4251.9466836000001</v>
      </c>
      <c r="P603" s="64">
        <f t="shared" si="198"/>
        <v>2551.16801016</v>
      </c>
      <c r="Q603" s="62">
        <f t="shared" si="197"/>
        <v>341.49293956337146</v>
      </c>
    </row>
    <row r="604" spans="1:19" s="69" customFormat="1">
      <c r="A604" s="69" t="s">
        <v>98</v>
      </c>
      <c r="B604" s="70">
        <v>39</v>
      </c>
      <c r="C604" s="72"/>
      <c r="D604" s="59" t="s">
        <v>142</v>
      </c>
      <c r="E604" s="59"/>
      <c r="F604" s="69" t="s">
        <v>11</v>
      </c>
      <c r="I604" s="56">
        <v>19.600000000000001</v>
      </c>
      <c r="J604" s="56">
        <v>16.600000000000001</v>
      </c>
      <c r="K604" s="56">
        <v>12</v>
      </c>
      <c r="L604" s="74" t="s">
        <v>530</v>
      </c>
      <c r="M604" s="74" t="s">
        <v>533</v>
      </c>
      <c r="N604" s="61" t="s">
        <v>531</v>
      </c>
      <c r="O604" s="94">
        <f>3.1416/3*I604*(J604+J604/2*K604/2+K604)</f>
        <v>1609.1694080000002</v>
      </c>
      <c r="P604" s="64">
        <f t="shared" si="198"/>
        <v>965.50164480000012</v>
      </c>
      <c r="Q604" s="62">
        <f t="shared" si="197"/>
        <v>137.13137638055238</v>
      </c>
    </row>
    <row r="605" spans="1:19">
      <c r="A605" s="52" t="s">
        <v>98</v>
      </c>
      <c r="B605" s="57">
        <v>40</v>
      </c>
      <c r="D605" s="67" t="s">
        <v>557</v>
      </c>
      <c r="E605" s="67"/>
      <c r="F605" s="73" t="s">
        <v>669</v>
      </c>
      <c r="I605" s="55"/>
      <c r="J605" s="55">
        <v>17.899999999999999</v>
      </c>
      <c r="K605" s="55"/>
      <c r="L605" s="52" t="s">
        <v>114</v>
      </c>
      <c r="N605" s="61" t="s">
        <v>137</v>
      </c>
      <c r="O605" s="62">
        <f>3.1416/6*J605^3</f>
        <v>3003.0235003999992</v>
      </c>
      <c r="P605" s="62"/>
      <c r="Q605" s="62">
        <f>0.216*O605^0.939</f>
        <v>397.998467106791</v>
      </c>
    </row>
    <row r="606" spans="1:19" s="69" customFormat="1">
      <c r="A606" s="69" t="s">
        <v>98</v>
      </c>
      <c r="B606" s="70">
        <v>42</v>
      </c>
      <c r="C606" s="72"/>
      <c r="D606" s="59" t="s">
        <v>142</v>
      </c>
      <c r="E606" s="59"/>
      <c r="F606" s="69" t="s">
        <v>11</v>
      </c>
      <c r="I606" s="56">
        <v>20.97</v>
      </c>
      <c r="J606" s="56">
        <v>16.100000000000001</v>
      </c>
      <c r="K606" s="56">
        <v>8.5</v>
      </c>
      <c r="L606" s="74" t="s">
        <v>530</v>
      </c>
      <c r="M606" s="74" t="s">
        <v>533</v>
      </c>
      <c r="N606" s="61" t="s">
        <v>531</v>
      </c>
      <c r="O606" s="94">
        <f>3.1416/3*I606*(J606+J606/2*K606/2+K606)</f>
        <v>1291.5097965</v>
      </c>
      <c r="P606" s="64">
        <f t="shared" si="198"/>
        <v>774.90587789999995</v>
      </c>
      <c r="Q606" s="62">
        <f t="shared" ref="Q606:Q623" si="199">0.216*P606^0.939</f>
        <v>111.54716063239174</v>
      </c>
    </row>
    <row r="607" spans="1:19">
      <c r="A607" s="52" t="s">
        <v>98</v>
      </c>
      <c r="B607" s="57">
        <v>42</v>
      </c>
      <c r="D607" s="59" t="s">
        <v>142</v>
      </c>
      <c r="E607" s="59"/>
      <c r="F607" s="52" t="s">
        <v>8</v>
      </c>
      <c r="I607" s="55"/>
      <c r="J607" s="55">
        <v>7.56</v>
      </c>
      <c r="K607" s="55">
        <v>5.22</v>
      </c>
      <c r="L607" s="52" t="s">
        <v>114</v>
      </c>
      <c r="N607" s="61" t="s">
        <v>137</v>
      </c>
      <c r="O607" s="62">
        <f>3.1416/6*J607^3</f>
        <v>226.23772469759996</v>
      </c>
      <c r="P607" s="62">
        <f>3.1416/6*K607^3</f>
        <v>74.47510889279998</v>
      </c>
      <c r="Q607" s="62">
        <f t="shared" si="199"/>
        <v>12.367223746707927</v>
      </c>
      <c r="S607" s="63"/>
    </row>
    <row r="608" spans="1:19">
      <c r="A608" s="52" t="s">
        <v>98</v>
      </c>
      <c r="B608" s="57">
        <v>43</v>
      </c>
      <c r="D608" s="59" t="s">
        <v>142</v>
      </c>
      <c r="E608" s="59"/>
      <c r="F608" s="52" t="s">
        <v>172</v>
      </c>
      <c r="G608" s="55">
        <v>31.2</v>
      </c>
      <c r="I608" s="55"/>
      <c r="J608" s="55">
        <v>16.72</v>
      </c>
      <c r="K608" s="55"/>
      <c r="L608" s="52" t="s">
        <v>101</v>
      </c>
      <c r="N608" s="65" t="s">
        <v>138</v>
      </c>
      <c r="O608" s="62">
        <f>(3.1416/6)*J608^2*G608</f>
        <v>4566.955481087999</v>
      </c>
      <c r="P608" s="64">
        <f t="shared" si="198"/>
        <v>2740.1732886527993</v>
      </c>
      <c r="Q608" s="62">
        <f t="shared" si="199"/>
        <v>365.19709976512286</v>
      </c>
    </row>
    <row r="609" spans="1:19">
      <c r="A609" s="52" t="s">
        <v>98</v>
      </c>
      <c r="B609" s="57">
        <v>44</v>
      </c>
      <c r="D609" s="59" t="s">
        <v>142</v>
      </c>
      <c r="E609" s="59"/>
      <c r="F609" s="52" t="s">
        <v>172</v>
      </c>
      <c r="I609" s="55"/>
      <c r="J609" s="55">
        <v>23</v>
      </c>
      <c r="K609" s="55"/>
      <c r="L609" s="52" t="s">
        <v>114</v>
      </c>
      <c r="N609" s="61" t="s">
        <v>137</v>
      </c>
      <c r="O609" s="62">
        <f>3.1416/6*J609^3</f>
        <v>6370.6411999999991</v>
      </c>
      <c r="P609" s="64">
        <f t="shared" si="198"/>
        <v>3822.3847199999991</v>
      </c>
      <c r="Q609" s="62">
        <f t="shared" si="199"/>
        <v>499.18985346290788</v>
      </c>
    </row>
    <row r="610" spans="1:19">
      <c r="A610" s="52" t="s">
        <v>98</v>
      </c>
      <c r="B610" s="57">
        <v>45</v>
      </c>
      <c r="D610" s="59" t="s">
        <v>142</v>
      </c>
      <c r="E610" s="59"/>
      <c r="F610" s="60" t="s">
        <v>671</v>
      </c>
      <c r="I610" s="55"/>
      <c r="J610" s="55">
        <v>11</v>
      </c>
      <c r="K610" s="55"/>
      <c r="L610" s="52" t="s">
        <v>114</v>
      </c>
      <c r="N610" s="61" t="s">
        <v>137</v>
      </c>
      <c r="O610" s="62">
        <f>3.1416/6*J610^3</f>
        <v>696.91159999999991</v>
      </c>
      <c r="P610" s="64">
        <f t="shared" si="198"/>
        <v>418.14695999999992</v>
      </c>
      <c r="Q610" s="62">
        <f t="shared" si="199"/>
        <v>62.500231982415187</v>
      </c>
    </row>
    <row r="611" spans="1:19">
      <c r="A611" s="52" t="s">
        <v>98</v>
      </c>
      <c r="B611" s="57" t="s">
        <v>113</v>
      </c>
      <c r="D611" s="59" t="s">
        <v>142</v>
      </c>
      <c r="E611" s="59"/>
      <c r="F611" s="52" t="s">
        <v>9</v>
      </c>
      <c r="I611" s="55"/>
      <c r="J611" s="55">
        <v>7.5</v>
      </c>
      <c r="K611" s="55">
        <v>15</v>
      </c>
      <c r="L611" s="52" t="s">
        <v>114</v>
      </c>
      <c r="N611" s="61" t="s">
        <v>137</v>
      </c>
      <c r="O611" s="62">
        <f>3.1416/6*J611^3</f>
        <v>220.89374999999998</v>
      </c>
      <c r="P611" s="64">
        <f t="shared" si="198"/>
        <v>132.53625</v>
      </c>
      <c r="Q611" s="62">
        <f t="shared" si="199"/>
        <v>21.24838927871081</v>
      </c>
    </row>
    <row r="612" spans="1:19">
      <c r="A612" s="52" t="s">
        <v>98</v>
      </c>
      <c r="B612" s="57">
        <v>46</v>
      </c>
      <c r="D612" s="59" t="s">
        <v>142</v>
      </c>
      <c r="E612" s="59"/>
      <c r="F612" s="52" t="s">
        <v>172</v>
      </c>
      <c r="G612" s="55">
        <v>21.3</v>
      </c>
      <c r="I612" s="55"/>
      <c r="J612" s="55">
        <v>12.4</v>
      </c>
      <c r="K612" s="55"/>
      <c r="L612" s="52" t="s">
        <v>101</v>
      </c>
      <c r="N612" s="65" t="s">
        <v>138</v>
      </c>
      <c r="O612" s="62">
        <f>(3.1416/6)*J612^2*G612</f>
        <v>1714.8360768</v>
      </c>
      <c r="P612" s="64">
        <f t="shared" si="198"/>
        <v>1028.9016460799999</v>
      </c>
      <c r="Q612" s="62">
        <f t="shared" si="199"/>
        <v>145.57031024606027</v>
      </c>
    </row>
    <row r="613" spans="1:19">
      <c r="A613" s="52" t="s">
        <v>98</v>
      </c>
      <c r="B613" s="57">
        <v>46</v>
      </c>
      <c r="D613" s="59" t="s">
        <v>142</v>
      </c>
      <c r="E613" s="59"/>
      <c r="F613" s="60" t="s">
        <v>671</v>
      </c>
      <c r="I613" s="55"/>
      <c r="J613" s="55">
        <v>16.100000000000001</v>
      </c>
      <c r="K613" s="55"/>
      <c r="L613" s="52" t="s">
        <v>114</v>
      </c>
      <c r="N613" s="61" t="s">
        <v>137</v>
      </c>
      <c r="O613" s="62">
        <f>3.1416/6*J613^3</f>
        <v>2185.1299316000004</v>
      </c>
      <c r="P613" s="64">
        <f t="shared" si="198"/>
        <v>1311.0779589600002</v>
      </c>
      <c r="Q613" s="62">
        <f t="shared" si="199"/>
        <v>182.77084849556601</v>
      </c>
    </row>
    <row r="614" spans="1:19" s="69" customFormat="1">
      <c r="A614" s="69" t="s">
        <v>98</v>
      </c>
      <c r="B614" s="70">
        <v>47</v>
      </c>
      <c r="C614" s="72"/>
      <c r="D614" s="59" t="s">
        <v>142</v>
      </c>
      <c r="E614" s="59"/>
      <c r="F614" s="69" t="s">
        <v>11</v>
      </c>
      <c r="I614" s="56">
        <v>33.69</v>
      </c>
      <c r="J614" s="56">
        <v>24</v>
      </c>
      <c r="K614" s="56">
        <v>12</v>
      </c>
      <c r="L614" s="74" t="s">
        <v>530</v>
      </c>
      <c r="M614" s="74" t="s">
        <v>533</v>
      </c>
      <c r="N614" s="61" t="s">
        <v>531</v>
      </c>
      <c r="O614" s="94">
        <f>3.1416/3*I614*(J614+J614/2*K614/2+K614)</f>
        <v>3810.2581439999994</v>
      </c>
      <c r="P614" s="64">
        <f t="shared" si="198"/>
        <v>2286.1548863999997</v>
      </c>
      <c r="Q614" s="62">
        <f t="shared" si="199"/>
        <v>308.07322638291214</v>
      </c>
    </row>
    <row r="615" spans="1:19">
      <c r="A615" s="52" t="s">
        <v>98</v>
      </c>
      <c r="B615" s="57">
        <v>47</v>
      </c>
      <c r="D615" s="59" t="s">
        <v>142</v>
      </c>
      <c r="E615" s="59"/>
      <c r="F615" s="60" t="s">
        <v>679</v>
      </c>
      <c r="I615" s="55"/>
      <c r="J615" s="55">
        <v>12</v>
      </c>
      <c r="K615" s="55"/>
      <c r="L615" s="52" t="s">
        <v>114</v>
      </c>
      <c r="N615" s="61" t="s">
        <v>137</v>
      </c>
      <c r="O615" s="62">
        <f>3.1416/6*J615^3</f>
        <v>904.78079999999989</v>
      </c>
      <c r="P615" s="64">
        <f t="shared" si="198"/>
        <v>542.86847999999986</v>
      </c>
      <c r="Q615" s="62">
        <f t="shared" si="199"/>
        <v>79.860496395236609</v>
      </c>
    </row>
    <row r="616" spans="1:19">
      <c r="A616" s="52" t="s">
        <v>98</v>
      </c>
      <c r="B616" s="57">
        <v>47</v>
      </c>
      <c r="D616" s="59" t="s">
        <v>142</v>
      </c>
      <c r="E616" s="59"/>
      <c r="F616" s="52" t="s">
        <v>8</v>
      </c>
      <c r="I616" s="55"/>
      <c r="J616" s="55">
        <v>3.79</v>
      </c>
      <c r="K616" s="55"/>
      <c r="L616" s="52" t="s">
        <v>114</v>
      </c>
      <c r="N616" s="61" t="s">
        <v>137</v>
      </c>
      <c r="O616" s="62">
        <f>3.1416/6*J616^3</f>
        <v>28.504752060399998</v>
      </c>
      <c r="P616" s="64">
        <f t="shared" ref="P616:P617" si="200">O616*0.3</f>
        <v>8.5514256181199997</v>
      </c>
      <c r="Q616" s="62">
        <f t="shared" si="199"/>
        <v>1.6204585394295401</v>
      </c>
      <c r="S616" s="63"/>
    </row>
    <row r="617" spans="1:19">
      <c r="A617" s="52" t="s">
        <v>98</v>
      </c>
      <c r="B617" s="57">
        <v>47</v>
      </c>
      <c r="D617" s="59" t="s">
        <v>142</v>
      </c>
      <c r="E617" s="59"/>
      <c r="F617" s="52" t="s">
        <v>8</v>
      </c>
      <c r="I617" s="55"/>
      <c r="J617" s="55">
        <v>5.91</v>
      </c>
      <c r="K617" s="55"/>
      <c r="L617" s="52" t="s">
        <v>114</v>
      </c>
      <c r="N617" s="61" t="s">
        <v>137</v>
      </c>
      <c r="O617" s="62">
        <f>3.1416/6*J617^3</f>
        <v>108.08416717559999</v>
      </c>
      <c r="P617" s="64">
        <f t="shared" si="200"/>
        <v>32.425250152679993</v>
      </c>
      <c r="Q617" s="62">
        <f t="shared" si="199"/>
        <v>5.6646515852288717</v>
      </c>
      <c r="S617" s="63"/>
    </row>
    <row r="618" spans="1:19">
      <c r="A618" s="52" t="s">
        <v>98</v>
      </c>
      <c r="B618" s="57">
        <v>48</v>
      </c>
      <c r="D618" s="59" t="s">
        <v>142</v>
      </c>
      <c r="E618" s="59"/>
      <c r="F618" s="60" t="s">
        <v>671</v>
      </c>
      <c r="I618" s="55"/>
      <c r="J618" s="55">
        <v>14.02</v>
      </c>
      <c r="K618" s="55"/>
      <c r="L618" s="52" t="s">
        <v>114</v>
      </c>
      <c r="N618" s="61" t="s">
        <v>137</v>
      </c>
      <c r="O618" s="62">
        <f>3.1416/6*J618^3</f>
        <v>1442.9247366687996</v>
      </c>
      <c r="P618" s="64">
        <f t="shared" ref="P618:P621" si="201">O618*0.6</f>
        <v>865.75484200127971</v>
      </c>
      <c r="Q618" s="62">
        <f t="shared" si="199"/>
        <v>123.78487704729285</v>
      </c>
    </row>
    <row r="619" spans="1:19">
      <c r="A619" s="52" t="s">
        <v>98</v>
      </c>
      <c r="B619" s="57">
        <v>48</v>
      </c>
      <c r="D619" s="59" t="s">
        <v>142</v>
      </c>
      <c r="E619" s="59"/>
      <c r="F619" s="52" t="s">
        <v>172</v>
      </c>
      <c r="G619" s="55">
        <v>19</v>
      </c>
      <c r="I619" s="55"/>
      <c r="J619" s="55">
        <v>10</v>
      </c>
      <c r="K619" s="55"/>
      <c r="L619" s="52" t="s">
        <v>101</v>
      </c>
      <c r="N619" s="65" t="s">
        <v>138</v>
      </c>
      <c r="O619" s="62">
        <f>(3.1416/6)*J619^2*G619</f>
        <v>994.8399999999998</v>
      </c>
      <c r="P619" s="64">
        <f t="shared" si="201"/>
        <v>596.90399999999988</v>
      </c>
      <c r="Q619" s="62">
        <f t="shared" si="199"/>
        <v>87.302778647445592</v>
      </c>
    </row>
    <row r="620" spans="1:19">
      <c r="A620" s="52" t="s">
        <v>98</v>
      </c>
      <c r="B620" s="57">
        <v>49</v>
      </c>
      <c r="D620" s="59" t="s">
        <v>142</v>
      </c>
      <c r="E620" s="59"/>
      <c r="F620" s="52" t="s">
        <v>172</v>
      </c>
      <c r="I620" s="55"/>
      <c r="J620" s="55">
        <v>29</v>
      </c>
      <c r="K620" s="55"/>
      <c r="L620" s="52" t="s">
        <v>114</v>
      </c>
      <c r="N620" s="61" t="s">
        <v>137</v>
      </c>
      <c r="O620" s="62">
        <f>3.1416/6*J620^3</f>
        <v>12770.080399999999</v>
      </c>
      <c r="P620" s="64">
        <f t="shared" si="201"/>
        <v>7662.0482399999992</v>
      </c>
      <c r="Q620" s="62">
        <f t="shared" si="199"/>
        <v>959.07726319185008</v>
      </c>
    </row>
    <row r="621" spans="1:19">
      <c r="A621" s="52" t="s">
        <v>98</v>
      </c>
      <c r="B621" s="57">
        <v>49</v>
      </c>
      <c r="D621" s="59" t="s">
        <v>142</v>
      </c>
      <c r="E621" s="59"/>
      <c r="F621" s="60" t="s">
        <v>679</v>
      </c>
      <c r="I621" s="55"/>
      <c r="J621" s="55">
        <v>8.65</v>
      </c>
      <c r="K621" s="55"/>
      <c r="L621" s="52" t="s">
        <v>114</v>
      </c>
      <c r="N621" s="61" t="s">
        <v>137</v>
      </c>
      <c r="O621" s="62">
        <f>3.1416/6*J621^3</f>
        <v>338.88157765</v>
      </c>
      <c r="P621" s="64">
        <f t="shared" si="201"/>
        <v>203.32894658999999</v>
      </c>
      <c r="Q621" s="62">
        <f t="shared" si="199"/>
        <v>31.757975545582301</v>
      </c>
    </row>
    <row r="622" spans="1:19">
      <c r="A622" s="52" t="s">
        <v>98</v>
      </c>
      <c r="B622" s="57">
        <v>50</v>
      </c>
      <c r="D622" s="59" t="s">
        <v>142</v>
      </c>
      <c r="E622" s="59"/>
      <c r="F622" s="52" t="s">
        <v>8</v>
      </c>
      <c r="I622" s="55"/>
      <c r="J622" s="55">
        <v>7.08</v>
      </c>
      <c r="K622" s="55">
        <v>5.14</v>
      </c>
      <c r="L622" s="52" t="s">
        <v>114</v>
      </c>
      <c r="N622" s="61" t="s">
        <v>137</v>
      </c>
      <c r="O622" s="62">
        <f>3.1416/6*J622^3</f>
        <v>185.8229759232</v>
      </c>
      <c r="P622" s="62">
        <f>3.1416/6*K622^3</f>
        <v>71.103175158399978</v>
      </c>
      <c r="Q622" s="62">
        <f t="shared" si="199"/>
        <v>11.840703803544208</v>
      </c>
      <c r="S622" s="63"/>
    </row>
    <row r="623" spans="1:19">
      <c r="A623" s="52" t="s">
        <v>98</v>
      </c>
      <c r="B623" s="57">
        <v>50</v>
      </c>
      <c r="D623" s="59" t="s">
        <v>142</v>
      </c>
      <c r="E623" s="59"/>
      <c r="F623" s="52" t="s">
        <v>69</v>
      </c>
      <c r="G623" s="55">
        <v>19</v>
      </c>
      <c r="I623" s="55"/>
      <c r="J623" s="55">
        <v>16.27</v>
      </c>
      <c r="K623" s="55"/>
      <c r="L623" s="52" t="s">
        <v>101</v>
      </c>
      <c r="N623" s="65" t="s">
        <v>138</v>
      </c>
      <c r="O623" s="62">
        <f>(3.1416/6)*J623^2*G623</f>
        <v>2633.4698143599999</v>
      </c>
      <c r="P623" s="64">
        <f t="shared" ref="P623" si="202">O623*0.6</f>
        <v>1580.0818886159998</v>
      </c>
      <c r="Q623" s="62">
        <f t="shared" si="199"/>
        <v>217.77794276666827</v>
      </c>
    </row>
    <row r="624" spans="1:19" s="71" customFormat="1">
      <c r="A624" s="71" t="s">
        <v>98</v>
      </c>
      <c r="B624" s="70">
        <v>51</v>
      </c>
      <c r="C624" s="53" t="s">
        <v>404</v>
      </c>
      <c r="D624" s="54" t="s">
        <v>637</v>
      </c>
      <c r="E624" s="67"/>
      <c r="F624" s="74" t="s">
        <v>639</v>
      </c>
      <c r="H624" s="78"/>
      <c r="I624" s="78">
        <v>8.75</v>
      </c>
      <c r="J624" s="78">
        <v>16</v>
      </c>
      <c r="K624" s="78">
        <v>16</v>
      </c>
      <c r="L624" s="74" t="s">
        <v>532</v>
      </c>
      <c r="N624" s="61" t="s">
        <v>535</v>
      </c>
      <c r="O624" s="94">
        <f>3.1416/6*J624^3+(3.1416/6*K624^3)+(3.1416/12*J624^2*I624)</f>
        <v>4875.7631999999994</v>
      </c>
      <c r="Q624" s="62">
        <f>0.216*O624^0.939</f>
        <v>627.37290352030197</v>
      </c>
    </row>
    <row r="625" spans="1:19">
      <c r="A625" s="52" t="s">
        <v>98</v>
      </c>
      <c r="B625" s="57">
        <v>51</v>
      </c>
      <c r="D625" s="59" t="s">
        <v>142</v>
      </c>
      <c r="E625" s="59"/>
      <c r="F625" s="52" t="s">
        <v>8</v>
      </c>
      <c r="I625" s="55"/>
      <c r="J625" s="55">
        <v>5.8</v>
      </c>
      <c r="K625" s="55">
        <v>4.22</v>
      </c>
      <c r="L625" s="52" t="s">
        <v>114</v>
      </c>
      <c r="N625" s="61" t="s">
        <v>137</v>
      </c>
      <c r="O625" s="62">
        <f>3.1416/6*J625^3</f>
        <v>102.16064319999998</v>
      </c>
      <c r="P625" s="62">
        <f>3.1416/6*K625^3</f>
        <v>39.34929817279999</v>
      </c>
      <c r="Q625" s="62">
        <f t="shared" ref="Q625:Q635" si="203">0.216*P625^0.939</f>
        <v>6.7935939461004464</v>
      </c>
      <c r="S625" s="63"/>
    </row>
    <row r="626" spans="1:19">
      <c r="A626" s="52" t="s">
        <v>98</v>
      </c>
      <c r="B626" s="57">
        <v>52</v>
      </c>
      <c r="D626" s="59" t="s">
        <v>142</v>
      </c>
      <c r="E626" s="59"/>
      <c r="F626" s="52" t="s">
        <v>57</v>
      </c>
      <c r="I626" s="55"/>
      <c r="J626" s="55">
        <v>13.44</v>
      </c>
      <c r="K626" s="55"/>
      <c r="L626" s="52" t="s">
        <v>114</v>
      </c>
      <c r="N626" s="61" t="s">
        <v>137</v>
      </c>
      <c r="O626" s="62">
        <f>3.1416/6*J626^3</f>
        <v>1271.1518797823996</v>
      </c>
      <c r="P626" s="64">
        <f t="shared" ref="P626:P635" si="204">O626*0.6</f>
        <v>762.69112786943981</v>
      </c>
      <c r="Q626" s="62">
        <f t="shared" si="203"/>
        <v>109.89531424239806</v>
      </c>
    </row>
    <row r="627" spans="1:19">
      <c r="A627" s="52" t="s">
        <v>98</v>
      </c>
      <c r="B627" s="57">
        <v>53</v>
      </c>
      <c r="D627" s="59" t="s">
        <v>142</v>
      </c>
      <c r="E627" s="59"/>
      <c r="F627" s="52" t="s">
        <v>11</v>
      </c>
      <c r="I627" s="55"/>
      <c r="J627" s="55">
        <v>20</v>
      </c>
      <c r="K627" s="55"/>
      <c r="L627" s="52" t="s">
        <v>114</v>
      </c>
      <c r="N627" s="61" t="s">
        <v>137</v>
      </c>
      <c r="O627" s="62">
        <f>3.1416/6*J627^3</f>
        <v>4188.7999999999993</v>
      </c>
      <c r="P627" s="64">
        <f t="shared" si="204"/>
        <v>2513.2799999999993</v>
      </c>
      <c r="Q627" s="62">
        <f t="shared" si="203"/>
        <v>336.72854441894071</v>
      </c>
    </row>
    <row r="628" spans="1:19">
      <c r="A628" s="52" t="s">
        <v>98</v>
      </c>
      <c r="B628" s="57">
        <v>53</v>
      </c>
      <c r="D628" s="59" t="s">
        <v>142</v>
      </c>
      <c r="E628" s="59"/>
      <c r="F628" s="73" t="s">
        <v>589</v>
      </c>
      <c r="G628" s="55">
        <v>11.8</v>
      </c>
      <c r="I628" s="55"/>
      <c r="J628" s="55">
        <v>6.1</v>
      </c>
      <c r="K628" s="55"/>
      <c r="L628" s="52" t="s">
        <v>101</v>
      </c>
      <c r="N628" s="65" t="s">
        <v>138</v>
      </c>
      <c r="O628" s="62">
        <f>(3.1416/6)*J628^2*G628</f>
        <v>229.90124079999995</v>
      </c>
      <c r="P628" s="64">
        <f t="shared" si="204"/>
        <v>137.94074447999998</v>
      </c>
      <c r="Q628" s="62">
        <f t="shared" si="203"/>
        <v>22.060993681597807</v>
      </c>
    </row>
    <row r="629" spans="1:19">
      <c r="A629" s="52" t="s">
        <v>98</v>
      </c>
      <c r="B629" s="57">
        <v>54</v>
      </c>
      <c r="D629" s="59" t="s">
        <v>142</v>
      </c>
      <c r="E629" s="59"/>
      <c r="F629" s="52" t="s">
        <v>112</v>
      </c>
      <c r="G629" s="55">
        <v>24</v>
      </c>
      <c r="I629" s="55"/>
      <c r="J629" s="55">
        <v>19</v>
      </c>
      <c r="K629" s="55"/>
      <c r="L629" s="52" t="s">
        <v>101</v>
      </c>
      <c r="N629" s="65" t="s">
        <v>138</v>
      </c>
      <c r="O629" s="62">
        <f>(3.1416/6)*J629^2*G629</f>
        <v>4536.4704000000002</v>
      </c>
      <c r="P629" s="64">
        <f t="shared" si="204"/>
        <v>2721.8822399999999</v>
      </c>
      <c r="Q629" s="62">
        <f t="shared" si="203"/>
        <v>362.90759206839448</v>
      </c>
    </row>
    <row r="630" spans="1:19">
      <c r="A630" s="52" t="s">
        <v>98</v>
      </c>
      <c r="B630" s="57">
        <v>56</v>
      </c>
      <c r="D630" s="59" t="s">
        <v>142</v>
      </c>
      <c r="E630" s="59"/>
      <c r="F630" s="60" t="s">
        <v>671</v>
      </c>
      <c r="I630" s="55"/>
      <c r="J630" s="55">
        <v>15.99</v>
      </c>
      <c r="K630" s="55"/>
      <c r="L630" s="52" t="s">
        <v>114</v>
      </c>
      <c r="N630" s="61" t="s">
        <v>137</v>
      </c>
      <c r="O630" s="62">
        <f>3.1416/6*J630^3</f>
        <v>2140.6468647564002</v>
      </c>
      <c r="P630" s="64">
        <f t="shared" si="204"/>
        <v>1284.3881188538401</v>
      </c>
      <c r="Q630" s="62">
        <f t="shared" si="203"/>
        <v>179.27492835047613</v>
      </c>
    </row>
    <row r="631" spans="1:19">
      <c r="A631" s="52" t="s">
        <v>98</v>
      </c>
      <c r="B631" s="57">
        <v>56</v>
      </c>
      <c r="D631" s="59" t="s">
        <v>142</v>
      </c>
      <c r="E631" s="59"/>
      <c r="F631" s="60" t="s">
        <v>679</v>
      </c>
      <c r="I631" s="55"/>
      <c r="J631" s="55">
        <v>6.8</v>
      </c>
      <c r="K631" s="55"/>
      <c r="L631" s="52" t="s">
        <v>114</v>
      </c>
      <c r="N631" s="61" t="s">
        <v>137</v>
      </c>
      <c r="O631" s="62">
        <f>3.1416/6*J631^3</f>
        <v>164.63659519999996</v>
      </c>
      <c r="P631" s="64">
        <f t="shared" si="204"/>
        <v>98.781957119999973</v>
      </c>
      <c r="Q631" s="62">
        <f t="shared" si="203"/>
        <v>16.12337824221899</v>
      </c>
    </row>
    <row r="632" spans="1:19" s="69" customFormat="1">
      <c r="A632" s="69" t="s">
        <v>98</v>
      </c>
      <c r="B632" s="70">
        <v>56</v>
      </c>
      <c r="C632" s="72"/>
      <c r="D632" s="59" t="s">
        <v>142</v>
      </c>
      <c r="E632" s="59"/>
      <c r="F632" s="69" t="s">
        <v>11</v>
      </c>
      <c r="I632" s="56">
        <v>23.1</v>
      </c>
      <c r="J632" s="56">
        <v>15</v>
      </c>
      <c r="K632" s="56">
        <v>6</v>
      </c>
      <c r="L632" s="74" t="s">
        <v>530</v>
      </c>
      <c r="M632" s="74" t="s">
        <v>533</v>
      </c>
      <c r="N632" s="61" t="s">
        <v>531</v>
      </c>
      <c r="O632" s="94">
        <f>3.1416/3*I632*(J632+J632/2*K632/2+K632)</f>
        <v>1052.27892</v>
      </c>
      <c r="P632" s="64">
        <f t="shared" si="204"/>
        <v>631.36735199999998</v>
      </c>
      <c r="Q632" s="62">
        <f t="shared" si="203"/>
        <v>92.027720022315066</v>
      </c>
    </row>
    <row r="633" spans="1:19">
      <c r="A633" s="52" t="s">
        <v>98</v>
      </c>
      <c r="B633" s="57">
        <v>57</v>
      </c>
      <c r="D633" s="59" t="s">
        <v>142</v>
      </c>
      <c r="E633" s="59"/>
      <c r="F633" s="52" t="s">
        <v>172</v>
      </c>
      <c r="G633" s="55">
        <v>26.3</v>
      </c>
      <c r="I633" s="55"/>
      <c r="J633" s="55">
        <v>22.1</v>
      </c>
      <c r="K633" s="55"/>
      <c r="L633" s="52" t="s">
        <v>304</v>
      </c>
      <c r="N633" s="65" t="s">
        <v>541</v>
      </c>
      <c r="O633" s="66">
        <f>((3.1416/6)*J633^2*G633)*0.9</f>
        <v>6053.1640369200004</v>
      </c>
      <c r="P633" s="64">
        <f t="shared" si="204"/>
        <v>3631.898422152</v>
      </c>
      <c r="Q633" s="62">
        <f t="shared" si="203"/>
        <v>475.79435971494456</v>
      </c>
    </row>
    <row r="634" spans="1:19">
      <c r="A634" s="52" t="s">
        <v>98</v>
      </c>
      <c r="B634" s="57">
        <v>57</v>
      </c>
      <c r="D634" s="59" t="s">
        <v>142</v>
      </c>
      <c r="E634" s="59"/>
      <c r="F634" s="52" t="s">
        <v>11</v>
      </c>
      <c r="G634" s="55">
        <v>25</v>
      </c>
      <c r="I634" s="55"/>
      <c r="J634" s="55">
        <v>22.5</v>
      </c>
      <c r="K634" s="55"/>
      <c r="L634" s="52" t="s">
        <v>101</v>
      </c>
      <c r="N634" s="65" t="s">
        <v>138</v>
      </c>
      <c r="O634" s="62">
        <f>(3.1416/6)*J634^2*G634</f>
        <v>6626.8125</v>
      </c>
      <c r="P634" s="64">
        <f t="shared" si="204"/>
        <v>3976.0874999999996</v>
      </c>
      <c r="Q634" s="62">
        <f t="shared" si="203"/>
        <v>518.01564019454031</v>
      </c>
    </row>
    <row r="635" spans="1:19">
      <c r="A635" s="52" t="s">
        <v>98</v>
      </c>
      <c r="B635" s="57">
        <v>58</v>
      </c>
      <c r="D635" s="59" t="s">
        <v>142</v>
      </c>
      <c r="E635" s="59"/>
      <c r="F635" s="60" t="s">
        <v>632</v>
      </c>
      <c r="I635" s="55"/>
      <c r="J635" s="55">
        <v>13.07</v>
      </c>
      <c r="K635" s="55"/>
      <c r="L635" s="52" t="s">
        <v>114</v>
      </c>
      <c r="N635" s="61" t="s">
        <v>137</v>
      </c>
      <c r="O635" s="62">
        <f>3.1416/6*J635^3</f>
        <v>1169.0320035548002</v>
      </c>
      <c r="P635" s="64">
        <f t="shared" si="204"/>
        <v>701.41920213288006</v>
      </c>
      <c r="Q635" s="62">
        <f t="shared" si="203"/>
        <v>101.5843405003851</v>
      </c>
    </row>
    <row r="636" spans="1:19">
      <c r="A636" s="52" t="s">
        <v>98</v>
      </c>
      <c r="B636" s="57">
        <v>59</v>
      </c>
      <c r="C636" s="72" t="s">
        <v>404</v>
      </c>
      <c r="D636" s="59" t="s">
        <v>442</v>
      </c>
      <c r="F636" s="73" t="s">
        <v>624</v>
      </c>
      <c r="I636" s="55"/>
      <c r="J636" s="55">
        <v>7.61</v>
      </c>
      <c r="K636" s="55"/>
      <c r="L636" s="52" t="s">
        <v>114</v>
      </c>
      <c r="N636" s="61" t="s">
        <v>137</v>
      </c>
      <c r="O636" s="62">
        <f>3.1416/6*J636^3</f>
        <v>230.75632201159999</v>
      </c>
      <c r="Q636" s="62">
        <f>0.216*O636^0.939</f>
        <v>35.764733169236315</v>
      </c>
    </row>
    <row r="637" spans="1:19">
      <c r="A637" s="52" t="s">
        <v>98</v>
      </c>
      <c r="B637" s="57">
        <v>60</v>
      </c>
      <c r="D637" s="59" t="s">
        <v>142</v>
      </c>
      <c r="E637" s="59"/>
      <c r="F637" s="71" t="s">
        <v>525</v>
      </c>
      <c r="I637" s="55"/>
      <c r="J637" s="55">
        <v>14.2</v>
      </c>
      <c r="K637" s="55"/>
      <c r="L637" s="52" t="s">
        <v>114</v>
      </c>
      <c r="N637" s="61" t="s">
        <v>137</v>
      </c>
      <c r="O637" s="62">
        <f>3.1416/6*J637^3</f>
        <v>1499.2175967999997</v>
      </c>
      <c r="P637" s="64">
        <f t="shared" ref="P637:P639" si="205">O637*0.6</f>
        <v>899.53055807999976</v>
      </c>
      <c r="Q637" s="62">
        <f t="shared" ref="Q637:Q639" si="206">0.216*P637^0.939</f>
        <v>128.31419431365308</v>
      </c>
    </row>
    <row r="638" spans="1:19">
      <c r="A638" s="52" t="s">
        <v>98</v>
      </c>
      <c r="B638" s="57">
        <v>61</v>
      </c>
      <c r="D638" s="59" t="s">
        <v>142</v>
      </c>
      <c r="E638" s="59"/>
      <c r="F638" s="52" t="s">
        <v>57</v>
      </c>
      <c r="I638" s="55"/>
      <c r="J638" s="55">
        <v>13.75</v>
      </c>
      <c r="K638" s="55"/>
      <c r="L638" s="52" t="s">
        <v>114</v>
      </c>
      <c r="N638" s="61" t="s">
        <v>137</v>
      </c>
      <c r="O638" s="62">
        <f>3.1416/6*J638^3</f>
        <v>1361.15546875</v>
      </c>
      <c r="P638" s="64">
        <f t="shared" si="205"/>
        <v>816.69328124999993</v>
      </c>
      <c r="Q638" s="62">
        <f t="shared" si="206"/>
        <v>117.18637926412977</v>
      </c>
    </row>
    <row r="639" spans="1:19">
      <c r="A639" s="52" t="s">
        <v>98</v>
      </c>
      <c r="B639" s="57">
        <v>61</v>
      </c>
      <c r="D639" s="59" t="s">
        <v>142</v>
      </c>
      <c r="E639" s="59"/>
      <c r="F639" s="52" t="s">
        <v>11</v>
      </c>
      <c r="G639" s="55">
        <v>33.299999999999997</v>
      </c>
      <c r="I639" s="55"/>
      <c r="J639" s="55">
        <v>20.74</v>
      </c>
      <c r="K639" s="55"/>
      <c r="L639" s="52" t="s">
        <v>101</v>
      </c>
      <c r="N639" s="65" t="s">
        <v>138</v>
      </c>
      <c r="O639" s="62">
        <f>(3.1416/6)*J639^2*G639</f>
        <v>7500.0019358879981</v>
      </c>
      <c r="P639" s="64">
        <f t="shared" si="205"/>
        <v>4500.0011615327985</v>
      </c>
      <c r="Q639" s="62">
        <f t="shared" si="206"/>
        <v>581.86255125560558</v>
      </c>
    </row>
    <row r="640" spans="1:19">
      <c r="A640" s="52" t="s">
        <v>98</v>
      </c>
      <c r="B640" s="57">
        <v>61</v>
      </c>
      <c r="C640" s="52" t="s">
        <v>404</v>
      </c>
      <c r="D640" s="59" t="s">
        <v>442</v>
      </c>
      <c r="F640" s="52" t="s">
        <v>109</v>
      </c>
      <c r="G640" s="55">
        <v>9</v>
      </c>
      <c r="I640" s="55"/>
      <c r="J640" s="55">
        <v>4.2</v>
      </c>
      <c r="K640" s="55"/>
      <c r="L640" s="52" t="s">
        <v>101</v>
      </c>
      <c r="N640" s="65" t="s">
        <v>138</v>
      </c>
      <c r="O640" s="62">
        <f>(3.1416/6)*J640^2*G640</f>
        <v>83.126735999999994</v>
      </c>
      <c r="Q640" s="62">
        <f>0.216*O640^0.939</f>
        <v>13.711668179840204</v>
      </c>
    </row>
    <row r="641" spans="1:19">
      <c r="A641" s="52" t="s">
        <v>98</v>
      </c>
      <c r="B641" s="57">
        <v>62</v>
      </c>
      <c r="D641" s="59" t="s">
        <v>142</v>
      </c>
      <c r="E641" s="59"/>
      <c r="F641" s="52" t="s">
        <v>172</v>
      </c>
      <c r="I641" s="55"/>
      <c r="J641" s="55">
        <v>20.5</v>
      </c>
      <c r="K641" s="55"/>
      <c r="L641" s="52" t="s">
        <v>114</v>
      </c>
      <c r="N641" s="61" t="s">
        <v>137</v>
      </c>
      <c r="O641" s="62">
        <f>3.1416/6*J641^3</f>
        <v>4510.8794499999995</v>
      </c>
      <c r="P641" s="64">
        <f t="shared" ref="P641" si="207">O641*0.6</f>
        <v>2706.5276699999995</v>
      </c>
      <c r="Q641" s="62">
        <f>0.216*P641^0.939</f>
        <v>360.98492167590285</v>
      </c>
    </row>
    <row r="642" spans="1:19">
      <c r="A642" s="52" t="s">
        <v>98</v>
      </c>
      <c r="B642" s="57">
        <v>63</v>
      </c>
      <c r="C642" s="72" t="s">
        <v>404</v>
      </c>
      <c r="D642" s="59" t="s">
        <v>442</v>
      </c>
      <c r="F642" s="73" t="s">
        <v>625</v>
      </c>
      <c r="I642" s="55"/>
      <c r="J642" s="55">
        <v>3.12</v>
      </c>
      <c r="K642" s="55"/>
      <c r="L642" s="52" t="s">
        <v>114</v>
      </c>
      <c r="N642" s="61" t="s">
        <v>137</v>
      </c>
      <c r="O642" s="62">
        <f>3.1416/6*J642^3</f>
        <v>15.902427340799999</v>
      </c>
      <c r="Q642" s="62">
        <f>0.216*O642^0.939</f>
        <v>2.9015355934402094</v>
      </c>
    </row>
    <row r="643" spans="1:19">
      <c r="A643" s="52" t="s">
        <v>98</v>
      </c>
      <c r="B643" s="57">
        <v>64</v>
      </c>
      <c r="D643" s="67" t="s">
        <v>557</v>
      </c>
      <c r="E643" s="67"/>
      <c r="F643" s="69" t="s">
        <v>106</v>
      </c>
      <c r="I643" s="55"/>
      <c r="J643" s="55">
        <v>10.7</v>
      </c>
      <c r="K643" s="55"/>
      <c r="L643" s="52" t="s">
        <v>114</v>
      </c>
      <c r="N643" s="61" t="s">
        <v>137</v>
      </c>
      <c r="O643" s="62">
        <f>3.1416/6*J643^3</f>
        <v>641.43251479999981</v>
      </c>
      <c r="Q643" s="62">
        <f>0.216*O643^0.939</f>
        <v>93.404653320495086</v>
      </c>
    </row>
    <row r="644" spans="1:19">
      <c r="A644" s="52" t="s">
        <v>98</v>
      </c>
      <c r="B644" s="57">
        <v>65</v>
      </c>
      <c r="D644" s="59" t="s">
        <v>142</v>
      </c>
      <c r="E644" s="59"/>
      <c r="F644" s="52" t="s">
        <v>103</v>
      </c>
      <c r="I644" s="55"/>
      <c r="J644" s="55">
        <v>7.48</v>
      </c>
      <c r="K644" s="55"/>
      <c r="L644" s="52" t="s">
        <v>114</v>
      </c>
      <c r="N644" s="61" t="s">
        <v>137</v>
      </c>
      <c r="O644" s="62">
        <f>3.1416/6*J644^3</f>
        <v>219.13130821120004</v>
      </c>
      <c r="P644" s="64">
        <f t="shared" ref="P644:P645" si="208">O644*0.6</f>
        <v>131.47878492672001</v>
      </c>
      <c r="Q644" s="62">
        <f t="shared" ref="Q644:Q663" si="209">0.216*P644^0.939</f>
        <v>21.089157798550374</v>
      </c>
    </row>
    <row r="645" spans="1:19">
      <c r="A645" s="52" t="s">
        <v>98</v>
      </c>
      <c r="B645" s="57">
        <v>65</v>
      </c>
      <c r="D645" s="59" t="s">
        <v>142</v>
      </c>
      <c r="E645" s="59"/>
      <c r="F645" s="52" t="s">
        <v>102</v>
      </c>
      <c r="G645" s="55">
        <v>9.51</v>
      </c>
      <c r="I645" s="55"/>
      <c r="J645" s="55">
        <v>7</v>
      </c>
      <c r="K645" s="55"/>
      <c r="L645" s="52" t="s">
        <v>101</v>
      </c>
      <c r="N645" s="65" t="s">
        <v>138</v>
      </c>
      <c r="O645" s="62">
        <f>(3.1416/6)*J645^2*G645</f>
        <v>243.99236399999998</v>
      </c>
      <c r="P645" s="64">
        <f t="shared" si="208"/>
        <v>146.39541839999998</v>
      </c>
      <c r="Q645" s="62">
        <f t="shared" si="209"/>
        <v>23.328352002767613</v>
      </c>
    </row>
    <row r="646" spans="1:19">
      <c r="A646" s="52" t="s">
        <v>98</v>
      </c>
      <c r="B646" s="57">
        <v>65</v>
      </c>
      <c r="D646" s="59" t="s">
        <v>142</v>
      </c>
      <c r="E646" s="59"/>
      <c r="F646" s="52" t="s">
        <v>8</v>
      </c>
      <c r="I646" s="55"/>
      <c r="J646" s="55">
        <v>5.89</v>
      </c>
      <c r="K646" s="55"/>
      <c r="L646" s="52" t="s">
        <v>114</v>
      </c>
      <c r="N646" s="61" t="s">
        <v>137</v>
      </c>
      <c r="O646" s="62">
        <f>3.1416/6*J646^3</f>
        <v>106.99057516839997</v>
      </c>
      <c r="P646" s="64">
        <f t="shared" ref="P646:P649" si="210">O646*0.3</f>
        <v>32.097172550519993</v>
      </c>
      <c r="Q646" s="62">
        <f t="shared" si="209"/>
        <v>5.6108163610605368</v>
      </c>
      <c r="S646" s="63"/>
    </row>
    <row r="647" spans="1:19">
      <c r="A647" s="52" t="s">
        <v>98</v>
      </c>
      <c r="B647" s="57">
        <v>65</v>
      </c>
      <c r="D647" s="59" t="s">
        <v>142</v>
      </c>
      <c r="E647" s="59"/>
      <c r="F647" s="52" t="s">
        <v>8</v>
      </c>
      <c r="I647" s="55"/>
      <c r="J647" s="55">
        <v>5.4</v>
      </c>
      <c r="K647" s="55"/>
      <c r="L647" s="52" t="s">
        <v>114</v>
      </c>
      <c r="N647" s="61" t="s">
        <v>137</v>
      </c>
      <c r="O647" s="62">
        <f>3.1416/6*J647^3</f>
        <v>82.448150400000003</v>
      </c>
      <c r="P647" s="64">
        <f t="shared" si="210"/>
        <v>24.73444512</v>
      </c>
      <c r="Q647" s="62">
        <f t="shared" si="209"/>
        <v>4.3930332535939298</v>
      </c>
      <c r="S647" s="63"/>
    </row>
    <row r="648" spans="1:19">
      <c r="A648" s="52" t="s">
        <v>98</v>
      </c>
      <c r="B648" s="57">
        <v>65</v>
      </c>
      <c r="D648" s="59" t="s">
        <v>142</v>
      </c>
      <c r="E648" s="59"/>
      <c r="F648" s="52" t="s">
        <v>8</v>
      </c>
      <c r="I648" s="55"/>
      <c r="J648" s="55">
        <v>4.03</v>
      </c>
      <c r="K648" s="55"/>
      <c r="L648" s="52" t="s">
        <v>114</v>
      </c>
      <c r="N648" s="61" t="s">
        <v>137</v>
      </c>
      <c r="O648" s="62">
        <f>3.1416/6*J648^3</f>
        <v>34.270053017200006</v>
      </c>
      <c r="P648" s="64">
        <f t="shared" si="210"/>
        <v>10.281015905160002</v>
      </c>
      <c r="Q648" s="62">
        <f t="shared" si="209"/>
        <v>1.9264404305098206</v>
      </c>
      <c r="S648" s="63"/>
    </row>
    <row r="649" spans="1:19">
      <c r="A649" s="52" t="s">
        <v>98</v>
      </c>
      <c r="B649" s="57">
        <v>65</v>
      </c>
      <c r="D649" s="59" t="s">
        <v>142</v>
      </c>
      <c r="E649" s="59"/>
      <c r="F649" s="52" t="s">
        <v>8</v>
      </c>
      <c r="I649" s="55"/>
      <c r="J649" s="55">
        <v>6.7</v>
      </c>
      <c r="K649" s="55"/>
      <c r="L649" s="52" t="s">
        <v>114</v>
      </c>
      <c r="N649" s="61" t="s">
        <v>137</v>
      </c>
      <c r="O649" s="62">
        <f>3.1416/6*J649^3</f>
        <v>157.4795068</v>
      </c>
      <c r="P649" s="64">
        <f t="shared" si="210"/>
        <v>47.24385204</v>
      </c>
      <c r="Q649" s="62">
        <f t="shared" si="209"/>
        <v>8.0661071804638986</v>
      </c>
      <c r="S649" s="63"/>
    </row>
    <row r="650" spans="1:19" s="97" customFormat="1">
      <c r="A650" s="85" t="s">
        <v>117</v>
      </c>
      <c r="B650" s="57">
        <v>2</v>
      </c>
      <c r="C650" s="53"/>
      <c r="D650" s="59" t="s">
        <v>142</v>
      </c>
      <c r="E650" s="59"/>
      <c r="F650" s="97" t="s">
        <v>103</v>
      </c>
      <c r="G650" s="98"/>
      <c r="H650" s="98"/>
      <c r="I650" s="98"/>
      <c r="J650" s="98">
        <v>7.9</v>
      </c>
      <c r="K650" s="98"/>
      <c r="L650" s="97" t="s">
        <v>766</v>
      </c>
      <c r="N650" s="61" t="s">
        <v>137</v>
      </c>
      <c r="O650" s="99">
        <f t="shared" ref="O650:O660" si="211">3.1416/6*J650^3</f>
        <v>258.15522040000002</v>
      </c>
      <c r="P650" s="64">
        <f t="shared" ref="P650:P653" si="212">O650*0.6</f>
        <v>154.89313224</v>
      </c>
      <c r="Q650" s="62">
        <f t="shared" si="209"/>
        <v>24.597668903217016</v>
      </c>
    </row>
    <row r="651" spans="1:19" s="97" customFormat="1">
      <c r="A651" s="85" t="s">
        <v>117</v>
      </c>
      <c r="B651" s="57">
        <v>2</v>
      </c>
      <c r="C651" s="53"/>
      <c r="D651" s="59" t="s">
        <v>142</v>
      </c>
      <c r="E651" s="59"/>
      <c r="F651" s="60" t="s">
        <v>671</v>
      </c>
      <c r="G651" s="98"/>
      <c r="H651" s="98"/>
      <c r="I651" s="98"/>
      <c r="J651" s="98">
        <v>11.11</v>
      </c>
      <c r="K651" s="98"/>
      <c r="L651" s="97" t="s">
        <v>766</v>
      </c>
      <c r="N651" s="61" t="s">
        <v>137</v>
      </c>
      <c r="O651" s="99">
        <f t="shared" si="211"/>
        <v>718.0287183915998</v>
      </c>
      <c r="P651" s="64">
        <f t="shared" si="212"/>
        <v>430.81723103495989</v>
      </c>
      <c r="Q651" s="62">
        <f t="shared" si="209"/>
        <v>64.276902395608474</v>
      </c>
    </row>
    <row r="652" spans="1:19" s="97" customFormat="1">
      <c r="A652" s="85" t="s">
        <v>117</v>
      </c>
      <c r="B652" s="57">
        <v>3</v>
      </c>
      <c r="C652" s="53"/>
      <c r="D652" s="59" t="s">
        <v>142</v>
      </c>
      <c r="E652" s="59"/>
      <c r="F652" s="60" t="s">
        <v>679</v>
      </c>
      <c r="G652" s="98"/>
      <c r="H652" s="98"/>
      <c r="I652" s="98"/>
      <c r="J652" s="98">
        <v>10.7</v>
      </c>
      <c r="K652" s="98"/>
      <c r="L652" s="97" t="s">
        <v>766</v>
      </c>
      <c r="N652" s="61" t="s">
        <v>137</v>
      </c>
      <c r="O652" s="99">
        <f t="shared" si="211"/>
        <v>641.43251479999981</v>
      </c>
      <c r="P652" s="64">
        <f t="shared" si="212"/>
        <v>384.85950887999985</v>
      </c>
      <c r="Q652" s="62">
        <f t="shared" si="209"/>
        <v>57.816598440057724</v>
      </c>
    </row>
    <row r="653" spans="1:19" s="97" customFormat="1">
      <c r="A653" s="85" t="s">
        <v>117</v>
      </c>
      <c r="B653" s="57">
        <v>3</v>
      </c>
      <c r="C653" s="53"/>
      <c r="D653" s="59" t="s">
        <v>142</v>
      </c>
      <c r="E653" s="59"/>
      <c r="F653" s="60" t="s">
        <v>679</v>
      </c>
      <c r="G653" s="98"/>
      <c r="H653" s="98"/>
      <c r="I653" s="98"/>
      <c r="J653" s="98">
        <v>14.5</v>
      </c>
      <c r="K653" s="98"/>
      <c r="L653" s="97" t="s">
        <v>766</v>
      </c>
      <c r="N653" s="61" t="s">
        <v>137</v>
      </c>
      <c r="O653" s="99">
        <f t="shared" si="211"/>
        <v>1596.2600499999999</v>
      </c>
      <c r="P653" s="64">
        <f t="shared" si="212"/>
        <v>957.7560299999999</v>
      </c>
      <c r="Q653" s="62">
        <f t="shared" si="209"/>
        <v>136.09811104830106</v>
      </c>
    </row>
    <row r="654" spans="1:19" s="97" customFormat="1">
      <c r="A654" s="85" t="s">
        <v>117</v>
      </c>
      <c r="B654" s="57">
        <v>3</v>
      </c>
      <c r="C654" s="53"/>
      <c r="D654" s="59" t="s">
        <v>142</v>
      </c>
      <c r="E654" s="59"/>
      <c r="F654" s="97" t="s">
        <v>8</v>
      </c>
      <c r="G654" s="98"/>
      <c r="H654" s="98"/>
      <c r="I654" s="98"/>
      <c r="J654" s="98">
        <v>5.55</v>
      </c>
      <c r="K654" s="98"/>
      <c r="L654" s="97" t="s">
        <v>766</v>
      </c>
      <c r="N654" s="61" t="s">
        <v>137</v>
      </c>
      <c r="O654" s="99">
        <f t="shared" si="211"/>
        <v>89.511448949999988</v>
      </c>
      <c r="P654" s="64">
        <f t="shared" ref="P654:P658" si="213">O654*0.3</f>
        <v>26.853434684999996</v>
      </c>
      <c r="Q654" s="62">
        <f t="shared" si="209"/>
        <v>4.7455286835123802</v>
      </c>
      <c r="S654" s="63"/>
    </row>
    <row r="655" spans="1:19" s="97" customFormat="1">
      <c r="A655" s="85" t="s">
        <v>117</v>
      </c>
      <c r="B655" s="57">
        <v>4</v>
      </c>
      <c r="C655" s="53"/>
      <c r="D655" s="59" t="s">
        <v>142</v>
      </c>
      <c r="E655" s="59"/>
      <c r="F655" s="97" t="s">
        <v>8</v>
      </c>
      <c r="G655" s="98"/>
      <c r="H655" s="98"/>
      <c r="I655" s="98"/>
      <c r="J655" s="98">
        <v>5.2</v>
      </c>
      <c r="K655" s="98"/>
      <c r="L655" s="97" t="s">
        <v>766</v>
      </c>
      <c r="N655" s="61" t="s">
        <v>137</v>
      </c>
      <c r="O655" s="99">
        <f t="shared" si="211"/>
        <v>73.622348800000012</v>
      </c>
      <c r="P655" s="64">
        <f t="shared" si="213"/>
        <v>22.086704640000004</v>
      </c>
      <c r="Q655" s="62">
        <f t="shared" si="209"/>
        <v>3.9499599148210418</v>
      </c>
      <c r="S655" s="63"/>
    </row>
    <row r="656" spans="1:19" s="97" customFormat="1">
      <c r="A656" s="85" t="s">
        <v>117</v>
      </c>
      <c r="B656" s="57">
        <v>6</v>
      </c>
      <c r="C656" s="53"/>
      <c r="D656" s="59" t="s">
        <v>142</v>
      </c>
      <c r="E656" s="59"/>
      <c r="F656" s="97" t="s">
        <v>8</v>
      </c>
      <c r="G656" s="98"/>
      <c r="H656" s="98"/>
      <c r="I656" s="98"/>
      <c r="J656" s="98">
        <v>4.58</v>
      </c>
      <c r="K656" s="98"/>
      <c r="L656" s="97" t="s">
        <v>766</v>
      </c>
      <c r="N656" s="61" t="s">
        <v>137</v>
      </c>
      <c r="O656" s="99">
        <f t="shared" si="211"/>
        <v>50.303253123200001</v>
      </c>
      <c r="P656" s="64">
        <f t="shared" si="213"/>
        <v>15.09097593696</v>
      </c>
      <c r="Q656" s="62">
        <f t="shared" si="209"/>
        <v>2.7622903157345045</v>
      </c>
      <c r="S656" s="63"/>
    </row>
    <row r="657" spans="1:19" s="97" customFormat="1">
      <c r="A657" s="85" t="s">
        <v>117</v>
      </c>
      <c r="B657" s="57">
        <v>6</v>
      </c>
      <c r="C657" s="53"/>
      <c r="D657" s="59" t="s">
        <v>142</v>
      </c>
      <c r="E657" s="59"/>
      <c r="F657" s="97" t="s">
        <v>8</v>
      </c>
      <c r="G657" s="98"/>
      <c r="H657" s="98"/>
      <c r="I657" s="98"/>
      <c r="J657" s="98">
        <v>5.05</v>
      </c>
      <c r="K657" s="98"/>
      <c r="L657" s="97" t="s">
        <v>766</v>
      </c>
      <c r="N657" s="61" t="s">
        <v>137</v>
      </c>
      <c r="O657" s="99">
        <f t="shared" si="211"/>
        <v>67.433200449999987</v>
      </c>
      <c r="P657" s="64">
        <f t="shared" si="213"/>
        <v>20.229960134999995</v>
      </c>
      <c r="Q657" s="62">
        <f t="shared" si="209"/>
        <v>3.6373331563499742</v>
      </c>
      <c r="S657" s="63"/>
    </row>
    <row r="658" spans="1:19" s="97" customFormat="1">
      <c r="A658" s="85" t="s">
        <v>117</v>
      </c>
      <c r="B658" s="57">
        <v>7</v>
      </c>
      <c r="C658" s="53"/>
      <c r="D658" s="59" t="s">
        <v>142</v>
      </c>
      <c r="E658" s="59"/>
      <c r="F658" s="97" t="s">
        <v>8</v>
      </c>
      <c r="G658" s="98"/>
      <c r="H658" s="98"/>
      <c r="I658" s="98"/>
      <c r="J658" s="98">
        <v>4.5999999999999996</v>
      </c>
      <c r="K658" s="98"/>
      <c r="L658" s="97" t="s">
        <v>766</v>
      </c>
      <c r="N658" s="61" t="s">
        <v>137</v>
      </c>
      <c r="O658" s="99">
        <f t="shared" si="211"/>
        <v>50.965129599999983</v>
      </c>
      <c r="P658" s="64">
        <f t="shared" si="213"/>
        <v>15.289538879999995</v>
      </c>
      <c r="Q658" s="62">
        <f t="shared" si="209"/>
        <v>2.7964050719056712</v>
      </c>
      <c r="S658" s="63"/>
    </row>
    <row r="659" spans="1:19" s="97" customFormat="1">
      <c r="A659" s="85" t="s">
        <v>117</v>
      </c>
      <c r="B659" s="57">
        <v>7</v>
      </c>
      <c r="C659" s="53"/>
      <c r="D659" s="59" t="s">
        <v>142</v>
      </c>
      <c r="E659" s="59"/>
      <c r="F659" s="97" t="s">
        <v>118</v>
      </c>
      <c r="G659" s="98"/>
      <c r="H659" s="98"/>
      <c r="I659" s="98"/>
      <c r="J659" s="98">
        <v>12</v>
      </c>
      <c r="K659" s="98"/>
      <c r="L659" s="97" t="s">
        <v>766</v>
      </c>
      <c r="N659" s="61" t="s">
        <v>137</v>
      </c>
      <c r="O659" s="99">
        <f t="shared" si="211"/>
        <v>904.78079999999989</v>
      </c>
      <c r="P659" s="64">
        <f t="shared" ref="P659:P661" si="214">O659*0.6</f>
        <v>542.86847999999986</v>
      </c>
      <c r="Q659" s="62">
        <f t="shared" si="209"/>
        <v>79.860496395236609</v>
      </c>
    </row>
    <row r="660" spans="1:19" s="97" customFormat="1">
      <c r="A660" s="85" t="s">
        <v>117</v>
      </c>
      <c r="B660" s="57">
        <v>8</v>
      </c>
      <c r="C660" s="53"/>
      <c r="D660" s="59" t="s">
        <v>142</v>
      </c>
      <c r="E660" s="59"/>
      <c r="F660" s="97" t="s">
        <v>118</v>
      </c>
      <c r="G660" s="98"/>
      <c r="H660" s="98"/>
      <c r="I660" s="98"/>
      <c r="J660" s="98">
        <v>11.5</v>
      </c>
      <c r="K660" s="98"/>
      <c r="L660" s="97" t="s">
        <v>766</v>
      </c>
      <c r="N660" s="61" t="s">
        <v>137</v>
      </c>
      <c r="O660" s="99">
        <f t="shared" si="211"/>
        <v>796.33014999999989</v>
      </c>
      <c r="P660" s="64">
        <f t="shared" si="214"/>
        <v>477.79808999999989</v>
      </c>
      <c r="Q660" s="62">
        <f t="shared" si="209"/>
        <v>70.837667326902249</v>
      </c>
    </row>
    <row r="661" spans="1:19" s="97" customFormat="1">
      <c r="A661" s="85" t="s">
        <v>117</v>
      </c>
      <c r="B661" s="57">
        <v>9</v>
      </c>
      <c r="C661" s="53"/>
      <c r="D661" s="59" t="s">
        <v>142</v>
      </c>
      <c r="E661" s="59"/>
      <c r="F661" s="97" t="s">
        <v>80</v>
      </c>
      <c r="H661" s="98"/>
      <c r="I661" s="98">
        <v>66</v>
      </c>
      <c r="J661" s="98">
        <v>5.58</v>
      </c>
      <c r="K661" s="98"/>
      <c r="L661" s="97" t="s">
        <v>232</v>
      </c>
      <c r="M661" s="97" t="s">
        <v>119</v>
      </c>
      <c r="N661" s="61" t="s">
        <v>139</v>
      </c>
      <c r="O661" s="66">
        <f>3.1416/4*(J661^2)*I661</f>
        <v>1613.9988849599999</v>
      </c>
      <c r="P661" s="64">
        <f t="shared" si="214"/>
        <v>968.39933097599987</v>
      </c>
      <c r="Q661" s="62">
        <f t="shared" si="209"/>
        <v>137.51779766912577</v>
      </c>
    </row>
    <row r="662" spans="1:19" s="97" customFormat="1">
      <c r="A662" s="85" t="s">
        <v>117</v>
      </c>
      <c r="B662" s="57">
        <v>9</v>
      </c>
      <c r="C662" s="53"/>
      <c r="D662" s="59" t="s">
        <v>142</v>
      </c>
      <c r="E662" s="59"/>
      <c r="F662" s="97" t="s">
        <v>8</v>
      </c>
      <c r="G662" s="98"/>
      <c r="H662" s="98"/>
      <c r="I662" s="98"/>
      <c r="J662" s="98">
        <v>5.36</v>
      </c>
      <c r="K662" s="98"/>
      <c r="L662" s="97" t="s">
        <v>766</v>
      </c>
      <c r="N662" s="61" t="s">
        <v>137</v>
      </c>
      <c r="O662" s="99">
        <f t="shared" ref="O662:O676" si="215">3.1416/6*J662^3</f>
        <v>80.629507481600015</v>
      </c>
      <c r="P662" s="64">
        <f t="shared" ref="P662:P663" si="216">O662*0.3</f>
        <v>24.188852244480003</v>
      </c>
      <c r="Q662" s="62">
        <f t="shared" si="209"/>
        <v>4.3019809395914272</v>
      </c>
      <c r="S662" s="63"/>
    </row>
    <row r="663" spans="1:19" s="97" customFormat="1">
      <c r="A663" s="85" t="s">
        <v>117</v>
      </c>
      <c r="B663" s="57">
        <v>10</v>
      </c>
      <c r="C663" s="53"/>
      <c r="D663" s="59" t="s">
        <v>142</v>
      </c>
      <c r="E663" s="59"/>
      <c r="F663" s="100" t="s">
        <v>8</v>
      </c>
      <c r="G663" s="98"/>
      <c r="H663" s="98"/>
      <c r="I663" s="98"/>
      <c r="J663" s="98">
        <v>5.2</v>
      </c>
      <c r="K663" s="98"/>
      <c r="L663" s="97" t="s">
        <v>766</v>
      </c>
      <c r="N663" s="61" t="s">
        <v>137</v>
      </c>
      <c r="O663" s="99">
        <f t="shared" si="215"/>
        <v>73.622348800000012</v>
      </c>
      <c r="P663" s="64">
        <f t="shared" si="216"/>
        <v>22.086704640000004</v>
      </c>
      <c r="Q663" s="62">
        <f t="shared" si="209"/>
        <v>3.9499599148210418</v>
      </c>
      <c r="S663" s="63"/>
    </row>
    <row r="664" spans="1:19" s="97" customFormat="1">
      <c r="A664" s="85" t="s">
        <v>117</v>
      </c>
      <c r="B664" s="57">
        <v>10</v>
      </c>
      <c r="C664" s="72" t="s">
        <v>404</v>
      </c>
      <c r="D664" s="59" t="s">
        <v>442</v>
      </c>
      <c r="E664" s="54"/>
      <c r="F664" s="73" t="s">
        <v>624</v>
      </c>
      <c r="G664" s="98"/>
      <c r="H664" s="98"/>
      <c r="I664" s="98"/>
      <c r="J664" s="98">
        <v>5.98</v>
      </c>
      <c r="K664" s="98"/>
      <c r="L664" s="97" t="s">
        <v>766</v>
      </c>
      <c r="N664" s="61" t="s">
        <v>137</v>
      </c>
      <c r="O664" s="99">
        <f t="shared" si="215"/>
        <v>111.97038973120002</v>
      </c>
      <c r="Q664" s="62">
        <f>0.216*O664^0.939</f>
        <v>18.136841030119403</v>
      </c>
    </row>
    <row r="665" spans="1:19" s="97" customFormat="1">
      <c r="A665" s="85" t="s">
        <v>117</v>
      </c>
      <c r="B665" s="57">
        <v>10</v>
      </c>
      <c r="C665" s="53"/>
      <c r="D665" s="59" t="s">
        <v>142</v>
      </c>
      <c r="E665" s="59"/>
      <c r="F665" s="60" t="s">
        <v>679</v>
      </c>
      <c r="G665" s="98"/>
      <c r="H665" s="98"/>
      <c r="I665" s="98"/>
      <c r="J665" s="98">
        <v>13.11</v>
      </c>
      <c r="K665" s="98"/>
      <c r="L665" s="97" t="s">
        <v>766</v>
      </c>
      <c r="N665" s="61" t="s">
        <v>137</v>
      </c>
      <c r="O665" s="99">
        <f t="shared" si="215"/>
        <v>1179.7981557515998</v>
      </c>
      <c r="P665" s="64">
        <f t="shared" ref="P665:P668" si="217">O665*0.6</f>
        <v>707.87889345095982</v>
      </c>
      <c r="Q665" s="62">
        <f t="shared" ref="Q665:Q669" si="218">0.216*P665^0.939</f>
        <v>102.46256361241194</v>
      </c>
    </row>
    <row r="666" spans="1:19" s="97" customFormat="1">
      <c r="A666" s="85" t="s">
        <v>117</v>
      </c>
      <c r="B666" s="57">
        <v>11</v>
      </c>
      <c r="C666" s="53"/>
      <c r="D666" s="59" t="s">
        <v>142</v>
      </c>
      <c r="E666" s="59"/>
      <c r="F666" s="100" t="s">
        <v>56</v>
      </c>
      <c r="G666" s="98"/>
      <c r="H666" s="98"/>
      <c r="I666" s="98"/>
      <c r="J666" s="98">
        <v>15.7</v>
      </c>
      <c r="K666" s="98"/>
      <c r="L666" s="97" t="s">
        <v>114</v>
      </c>
      <c r="N666" s="61" t="s">
        <v>137</v>
      </c>
      <c r="O666" s="99">
        <f t="shared" si="215"/>
        <v>2026.2759747999996</v>
      </c>
      <c r="P666" s="64">
        <f t="shared" si="217"/>
        <v>1215.7655848799998</v>
      </c>
      <c r="Q666" s="62">
        <f t="shared" si="218"/>
        <v>170.26593046801611</v>
      </c>
    </row>
    <row r="667" spans="1:19" s="97" customFormat="1">
      <c r="A667" s="85" t="s">
        <v>117</v>
      </c>
      <c r="B667" s="57">
        <v>11</v>
      </c>
      <c r="C667" s="53"/>
      <c r="D667" s="59" t="s">
        <v>142</v>
      </c>
      <c r="E667" s="59"/>
      <c r="F667" s="60" t="s">
        <v>679</v>
      </c>
      <c r="G667" s="98"/>
      <c r="H667" s="98"/>
      <c r="I667" s="98"/>
      <c r="J667" s="98">
        <v>8</v>
      </c>
      <c r="K667" s="98"/>
      <c r="L667" s="97" t="s">
        <v>114</v>
      </c>
      <c r="N667" s="61" t="s">
        <v>137</v>
      </c>
      <c r="O667" s="99">
        <f t="shared" si="215"/>
        <v>268.08319999999998</v>
      </c>
      <c r="P667" s="64">
        <f t="shared" si="217"/>
        <v>160.84991999999997</v>
      </c>
      <c r="Q667" s="62">
        <f t="shared" si="218"/>
        <v>25.484899693816295</v>
      </c>
    </row>
    <row r="668" spans="1:19" s="97" customFormat="1">
      <c r="A668" s="85" t="s">
        <v>117</v>
      </c>
      <c r="B668" s="57">
        <v>12</v>
      </c>
      <c r="C668" s="53"/>
      <c r="D668" s="59" t="s">
        <v>142</v>
      </c>
      <c r="E668" s="59"/>
      <c r="F668" s="100" t="s">
        <v>11</v>
      </c>
      <c r="G668" s="98"/>
      <c r="H668" s="98"/>
      <c r="I668" s="98"/>
      <c r="J668" s="98">
        <v>22.95</v>
      </c>
      <c r="K668" s="98"/>
      <c r="L668" s="97" t="s">
        <v>114</v>
      </c>
      <c r="N668" s="61" t="s">
        <v>137</v>
      </c>
      <c r="O668" s="99">
        <f t="shared" si="215"/>
        <v>6329.1837955499996</v>
      </c>
      <c r="P668" s="64">
        <f t="shared" si="217"/>
        <v>3797.5102773299996</v>
      </c>
      <c r="Q668" s="62">
        <f t="shared" si="218"/>
        <v>496.13889219897362</v>
      </c>
    </row>
    <row r="669" spans="1:19" s="97" customFormat="1">
      <c r="A669" s="85" t="s">
        <v>117</v>
      </c>
      <c r="B669" s="57">
        <v>13</v>
      </c>
      <c r="C669" s="53"/>
      <c r="D669" s="59" t="s">
        <v>142</v>
      </c>
      <c r="E669" s="59"/>
      <c r="F669" s="100" t="s">
        <v>8</v>
      </c>
      <c r="G669" s="98"/>
      <c r="H669" s="98"/>
      <c r="I669" s="98"/>
      <c r="J669" s="98">
        <v>6.39</v>
      </c>
      <c r="K669" s="98">
        <v>4.5199999999999996</v>
      </c>
      <c r="L669" s="97" t="s">
        <v>114</v>
      </c>
      <c r="N669" s="61" t="s">
        <v>137</v>
      </c>
      <c r="O669" s="99">
        <f t="shared" si="215"/>
        <v>136.61620350839996</v>
      </c>
      <c r="P669" s="99">
        <f>3.1416/6*K669^3</f>
        <v>48.352055628799974</v>
      </c>
      <c r="Q669" s="62">
        <f t="shared" si="218"/>
        <v>8.2436469115023723</v>
      </c>
      <c r="S669" s="63"/>
    </row>
    <row r="670" spans="1:19" s="97" customFormat="1">
      <c r="A670" s="85" t="s">
        <v>117</v>
      </c>
      <c r="B670" s="57">
        <v>14</v>
      </c>
      <c r="C670" s="72" t="s">
        <v>404</v>
      </c>
      <c r="D670" s="59" t="s">
        <v>442</v>
      </c>
      <c r="E670" s="54"/>
      <c r="F670" s="73" t="s">
        <v>624</v>
      </c>
      <c r="G670" s="98"/>
      <c r="H670" s="98"/>
      <c r="I670" s="98"/>
      <c r="J670" s="98">
        <v>6.19</v>
      </c>
      <c r="K670" s="98"/>
      <c r="L670" s="97" t="s">
        <v>114</v>
      </c>
      <c r="N670" s="61" t="s">
        <v>137</v>
      </c>
      <c r="O670" s="99">
        <f t="shared" si="215"/>
        <v>124.18569865240002</v>
      </c>
      <c r="Q670" s="62">
        <f t="shared" ref="Q670:Q671" si="219">0.216*O670^0.939</f>
        <v>19.988811358158934</v>
      </c>
    </row>
    <row r="671" spans="1:19" s="97" customFormat="1">
      <c r="A671" s="85" t="s">
        <v>117</v>
      </c>
      <c r="B671" s="57">
        <v>14</v>
      </c>
      <c r="C671" s="72" t="s">
        <v>404</v>
      </c>
      <c r="D671" s="59" t="s">
        <v>442</v>
      </c>
      <c r="E671" s="54"/>
      <c r="F671" s="73" t="s">
        <v>625</v>
      </c>
      <c r="G671" s="98"/>
      <c r="H671" s="98"/>
      <c r="I671" s="98"/>
      <c r="J671" s="98">
        <v>4.5199999999999996</v>
      </c>
      <c r="K671" s="98"/>
      <c r="L671" s="97" t="s">
        <v>114</v>
      </c>
      <c r="N671" s="61" t="s">
        <v>137</v>
      </c>
      <c r="O671" s="99">
        <f t="shared" si="215"/>
        <v>48.352055628799974</v>
      </c>
      <c r="Q671" s="62">
        <f t="shared" si="219"/>
        <v>8.2436469115023723</v>
      </c>
    </row>
    <row r="672" spans="1:19" s="97" customFormat="1">
      <c r="A672" s="85" t="s">
        <v>117</v>
      </c>
      <c r="B672" s="57">
        <v>14</v>
      </c>
      <c r="C672" s="53"/>
      <c r="D672" s="59" t="s">
        <v>142</v>
      </c>
      <c r="E672" s="59"/>
      <c r="F672" s="100" t="s">
        <v>8</v>
      </c>
      <c r="G672" s="98"/>
      <c r="H672" s="98"/>
      <c r="I672" s="98"/>
      <c r="J672" s="98">
        <v>7.87</v>
      </c>
      <c r="K672" s="98"/>
      <c r="L672" s="97" t="s">
        <v>114</v>
      </c>
      <c r="N672" s="61" t="s">
        <v>137</v>
      </c>
      <c r="O672" s="99">
        <f t="shared" si="215"/>
        <v>255.22536581079999</v>
      </c>
      <c r="P672" s="64">
        <f t="shared" ref="P672:P674" si="220">O672*0.3</f>
        <v>76.567609743239998</v>
      </c>
      <c r="Q672" s="62">
        <f t="shared" ref="Q672:Q674" si="221">0.216*P672^0.939</f>
        <v>12.693228271601919</v>
      </c>
      <c r="S672" s="63"/>
    </row>
    <row r="673" spans="1:19" s="97" customFormat="1">
      <c r="A673" s="85" t="s">
        <v>117</v>
      </c>
      <c r="B673" s="57">
        <v>15</v>
      </c>
      <c r="C673" s="53"/>
      <c r="D673" s="59" t="s">
        <v>142</v>
      </c>
      <c r="E673" s="59"/>
      <c r="F673" s="100" t="s">
        <v>8</v>
      </c>
      <c r="G673" s="98"/>
      <c r="H673" s="98"/>
      <c r="I673" s="98"/>
      <c r="J673" s="98">
        <v>6.44</v>
      </c>
      <c r="K673" s="98"/>
      <c r="L673" s="97" t="s">
        <v>114</v>
      </c>
      <c r="N673" s="61" t="s">
        <v>137</v>
      </c>
      <c r="O673" s="99">
        <f t="shared" si="215"/>
        <v>139.84831562240004</v>
      </c>
      <c r="P673" s="64">
        <f t="shared" si="220"/>
        <v>41.954494686720011</v>
      </c>
      <c r="Q673" s="62">
        <f t="shared" si="221"/>
        <v>7.2151066941669493</v>
      </c>
      <c r="S673" s="63"/>
    </row>
    <row r="674" spans="1:19" s="97" customFormat="1">
      <c r="A674" s="85" t="s">
        <v>117</v>
      </c>
      <c r="B674" s="57">
        <v>15</v>
      </c>
      <c r="C674" s="53"/>
      <c r="D674" s="59" t="s">
        <v>142</v>
      </c>
      <c r="E674" s="59"/>
      <c r="F674" s="100" t="s">
        <v>8</v>
      </c>
      <c r="G674" s="98"/>
      <c r="H674" s="98"/>
      <c r="I674" s="98"/>
      <c r="J674" s="98">
        <v>5.03</v>
      </c>
      <c r="K674" s="98"/>
      <c r="L674" s="97" t="s">
        <v>114</v>
      </c>
      <c r="N674" s="61" t="s">
        <v>137</v>
      </c>
      <c r="O674" s="99">
        <f t="shared" si="215"/>
        <v>66.635182737199997</v>
      </c>
      <c r="P674" s="64">
        <f t="shared" si="220"/>
        <v>19.99055482116</v>
      </c>
      <c r="Q674" s="62">
        <f t="shared" si="221"/>
        <v>3.5968993320414242</v>
      </c>
      <c r="S674" s="63"/>
    </row>
    <row r="675" spans="1:19" s="97" customFormat="1">
      <c r="A675" s="85" t="s">
        <v>117</v>
      </c>
      <c r="B675" s="57">
        <v>16</v>
      </c>
      <c r="C675" s="72" t="s">
        <v>404</v>
      </c>
      <c r="D675" s="59" t="s">
        <v>442</v>
      </c>
      <c r="E675" s="54"/>
      <c r="F675" s="73" t="s">
        <v>624</v>
      </c>
      <c r="G675" s="98"/>
      <c r="H675" s="98"/>
      <c r="I675" s="98"/>
      <c r="J675" s="98">
        <v>5.7</v>
      </c>
      <c r="K675" s="98"/>
      <c r="L675" s="97" t="s">
        <v>114</v>
      </c>
      <c r="N675" s="61" t="s">
        <v>137</v>
      </c>
      <c r="O675" s="99">
        <f t="shared" si="215"/>
        <v>96.9670548</v>
      </c>
      <c r="Q675" s="62">
        <f t="shared" ref="Q675:Q676" si="222">0.216*O675^0.939</f>
        <v>15.845059689497919</v>
      </c>
    </row>
    <row r="676" spans="1:19" s="97" customFormat="1">
      <c r="A676" s="85" t="s">
        <v>117</v>
      </c>
      <c r="B676" s="57">
        <v>16</v>
      </c>
      <c r="C676" s="72" t="s">
        <v>404</v>
      </c>
      <c r="D676" s="59" t="s">
        <v>442</v>
      </c>
      <c r="E676" s="54"/>
      <c r="F676" s="73" t="s">
        <v>624</v>
      </c>
      <c r="G676" s="98"/>
      <c r="H676" s="98"/>
      <c r="I676" s="98"/>
      <c r="J676" s="98">
        <v>5.3</v>
      </c>
      <c r="K676" s="98"/>
      <c r="L676" s="97" t="s">
        <v>114</v>
      </c>
      <c r="N676" s="61" t="s">
        <v>137</v>
      </c>
      <c r="O676" s="99">
        <f t="shared" si="215"/>
        <v>77.95199719999998</v>
      </c>
      <c r="Q676" s="62">
        <f t="shared" si="222"/>
        <v>12.908611660326596</v>
      </c>
    </row>
    <row r="677" spans="1:19" s="71" customFormat="1">
      <c r="A677" s="85" t="s">
        <v>117</v>
      </c>
      <c r="B677" s="70">
        <v>17</v>
      </c>
      <c r="C677" s="72"/>
      <c r="D677" s="67" t="s">
        <v>557</v>
      </c>
      <c r="E677" s="67"/>
      <c r="F677" s="101" t="s">
        <v>106</v>
      </c>
      <c r="G677" s="78"/>
      <c r="H677" s="78"/>
      <c r="I677" s="78"/>
      <c r="J677" s="78">
        <v>5.3</v>
      </c>
      <c r="K677" s="78">
        <v>5.3</v>
      </c>
      <c r="L677" s="71" t="s">
        <v>309</v>
      </c>
      <c r="N677" s="92" t="s">
        <v>529</v>
      </c>
      <c r="O677" s="94">
        <f>3.1416/6*J677^3+(3.1416/6*K677^3)</f>
        <v>155.90399439999996</v>
      </c>
      <c r="Q677" s="62">
        <f>0.216*O677^0.939</f>
        <v>24.748375778625928</v>
      </c>
    </row>
    <row r="678" spans="1:19" s="97" customFormat="1">
      <c r="A678" s="85" t="s">
        <v>117</v>
      </c>
      <c r="B678" s="57">
        <v>18</v>
      </c>
      <c r="C678" s="53"/>
      <c r="D678" s="59" t="s">
        <v>142</v>
      </c>
      <c r="E678" s="59"/>
      <c r="F678" s="60" t="s">
        <v>632</v>
      </c>
      <c r="G678" s="98"/>
      <c r="H678" s="98"/>
      <c r="I678" s="98"/>
      <c r="J678" s="98">
        <v>7.01</v>
      </c>
      <c r="K678" s="98"/>
      <c r="L678" s="97" t="s">
        <v>114</v>
      </c>
      <c r="N678" s="61" t="s">
        <v>137</v>
      </c>
      <c r="O678" s="99">
        <f t="shared" ref="O678:O684" si="223">3.1416/6*J678^3</f>
        <v>180.36559208359995</v>
      </c>
      <c r="P678" s="64">
        <f t="shared" ref="P678:P679" si="224">O678*0.6</f>
        <v>108.21935525015996</v>
      </c>
      <c r="Q678" s="62">
        <f t="shared" ref="Q678:Q682" si="225">0.216*P678^0.939</f>
        <v>17.565725504132608</v>
      </c>
    </row>
    <row r="679" spans="1:19" s="97" customFormat="1">
      <c r="A679" s="85" t="s">
        <v>117</v>
      </c>
      <c r="B679" s="57">
        <v>18</v>
      </c>
      <c r="C679" s="53"/>
      <c r="D679" s="59" t="s">
        <v>142</v>
      </c>
      <c r="E679" s="59"/>
      <c r="F679" s="60" t="s">
        <v>632</v>
      </c>
      <c r="G679" s="98"/>
      <c r="H679" s="98"/>
      <c r="I679" s="98"/>
      <c r="J679" s="98">
        <v>10.3</v>
      </c>
      <c r="K679" s="98"/>
      <c r="L679" s="97" t="s">
        <v>114</v>
      </c>
      <c r="N679" s="61" t="s">
        <v>137</v>
      </c>
      <c r="O679" s="99">
        <f t="shared" si="223"/>
        <v>572.15185720000011</v>
      </c>
      <c r="P679" s="64">
        <f t="shared" si="224"/>
        <v>343.29111432000008</v>
      </c>
      <c r="Q679" s="62">
        <f t="shared" si="225"/>
        <v>51.932699391739888</v>
      </c>
    </row>
    <row r="680" spans="1:19" s="97" customFormat="1">
      <c r="A680" s="85" t="s">
        <v>117</v>
      </c>
      <c r="B680" s="57">
        <v>20</v>
      </c>
      <c r="C680" s="53"/>
      <c r="D680" s="59" t="s">
        <v>142</v>
      </c>
      <c r="E680" s="59"/>
      <c r="F680" s="100" t="s">
        <v>8</v>
      </c>
      <c r="G680" s="98"/>
      <c r="H680" s="98"/>
      <c r="I680" s="98"/>
      <c r="J680" s="98">
        <v>6.31</v>
      </c>
      <c r="K680" s="98">
        <v>4.2</v>
      </c>
      <c r="L680" s="97" t="s">
        <v>114</v>
      </c>
      <c r="N680" s="61" t="s">
        <v>137</v>
      </c>
      <c r="O680" s="99">
        <f t="shared" si="223"/>
        <v>131.54904984759995</v>
      </c>
      <c r="P680" s="99">
        <f>3.1416/6*K680^3</f>
        <v>38.792476800000003</v>
      </c>
      <c r="Q680" s="62">
        <f t="shared" si="225"/>
        <v>6.7032846560547519</v>
      </c>
      <c r="S680" s="63"/>
    </row>
    <row r="681" spans="1:19" s="97" customFormat="1">
      <c r="A681" s="85" t="s">
        <v>117</v>
      </c>
      <c r="B681" s="57">
        <v>21</v>
      </c>
      <c r="C681" s="53"/>
      <c r="D681" s="59" t="s">
        <v>142</v>
      </c>
      <c r="E681" s="59"/>
      <c r="F681" s="60" t="s">
        <v>671</v>
      </c>
      <c r="G681" s="98"/>
      <c r="H681" s="98"/>
      <c r="I681" s="98"/>
      <c r="J681" s="98">
        <v>9.59</v>
      </c>
      <c r="K681" s="98"/>
      <c r="L681" s="97" t="s">
        <v>114</v>
      </c>
      <c r="N681" s="61" t="s">
        <v>137</v>
      </c>
      <c r="O681" s="99">
        <f t="shared" si="223"/>
        <v>461.80162776439994</v>
      </c>
      <c r="P681" s="64">
        <f t="shared" ref="P681:P682" si="226">O681*0.6</f>
        <v>277.08097665863994</v>
      </c>
      <c r="Q681" s="62">
        <f t="shared" si="225"/>
        <v>42.467965084861724</v>
      </c>
    </row>
    <row r="682" spans="1:19" s="97" customFormat="1">
      <c r="A682" s="85" t="s">
        <v>117</v>
      </c>
      <c r="B682" s="57">
        <v>21</v>
      </c>
      <c r="C682" s="53"/>
      <c r="D682" s="59" t="s">
        <v>142</v>
      </c>
      <c r="E682" s="59"/>
      <c r="F682" s="60" t="s">
        <v>671</v>
      </c>
      <c r="G682" s="98"/>
      <c r="H682" s="98"/>
      <c r="I682" s="98"/>
      <c r="J682" s="98">
        <v>8.4499999999999993</v>
      </c>
      <c r="K682" s="98"/>
      <c r="L682" s="97" t="s">
        <v>114</v>
      </c>
      <c r="N682" s="61" t="s">
        <v>137</v>
      </c>
      <c r="O682" s="99">
        <f t="shared" si="223"/>
        <v>315.91464904999992</v>
      </c>
      <c r="P682" s="64">
        <f t="shared" si="226"/>
        <v>189.54878942999994</v>
      </c>
      <c r="Q682" s="62">
        <f t="shared" si="225"/>
        <v>29.732661349752206</v>
      </c>
    </row>
    <row r="683" spans="1:19" s="97" customFormat="1">
      <c r="A683" s="85" t="s">
        <v>117</v>
      </c>
      <c r="B683" s="57">
        <v>21</v>
      </c>
      <c r="C683" s="72" t="s">
        <v>404</v>
      </c>
      <c r="D683" s="54" t="s">
        <v>641</v>
      </c>
      <c r="E683" s="54" t="s">
        <v>644</v>
      </c>
      <c r="F683" s="100" t="s">
        <v>5</v>
      </c>
      <c r="G683" s="98"/>
      <c r="H683" s="98"/>
      <c r="I683" s="98"/>
      <c r="J683" s="98">
        <v>5.2</v>
      </c>
      <c r="K683" s="98"/>
      <c r="L683" s="97" t="s">
        <v>114</v>
      </c>
      <c r="N683" s="61" t="s">
        <v>137</v>
      </c>
      <c r="O683" s="99">
        <f t="shared" si="223"/>
        <v>73.622348800000012</v>
      </c>
      <c r="Q683" s="62">
        <f t="shared" ref="Q683" si="227">0.216*O683^0.939</f>
        <v>12.234207161992359</v>
      </c>
    </row>
    <row r="684" spans="1:19" s="97" customFormat="1">
      <c r="A684" s="85" t="s">
        <v>117</v>
      </c>
      <c r="B684" s="57">
        <v>22</v>
      </c>
      <c r="C684" s="53"/>
      <c r="D684" s="59" t="s">
        <v>142</v>
      </c>
      <c r="E684" s="59"/>
      <c r="F684" s="60" t="s">
        <v>671</v>
      </c>
      <c r="G684" s="98"/>
      <c r="H684" s="98"/>
      <c r="I684" s="98"/>
      <c r="J684" s="98">
        <v>8.75</v>
      </c>
      <c r="K684" s="98"/>
      <c r="L684" s="97" t="s">
        <v>114</v>
      </c>
      <c r="N684" s="61" t="s">
        <v>137</v>
      </c>
      <c r="O684" s="99">
        <f t="shared" si="223"/>
        <v>350.77109374999998</v>
      </c>
      <c r="P684" s="64">
        <f t="shared" ref="P684" si="228">O684*0.6</f>
        <v>210.46265624999998</v>
      </c>
      <c r="Q684" s="62">
        <f>0.216*P684^0.939</f>
        <v>32.803117575998279</v>
      </c>
    </row>
    <row r="685" spans="1:19" s="71" customFormat="1">
      <c r="A685" s="85" t="s">
        <v>117</v>
      </c>
      <c r="B685" s="70">
        <v>23</v>
      </c>
      <c r="C685" s="72" t="s">
        <v>404</v>
      </c>
      <c r="D685" s="67" t="s">
        <v>141</v>
      </c>
      <c r="E685" s="67" t="s">
        <v>561</v>
      </c>
      <c r="F685" s="101" t="s">
        <v>402</v>
      </c>
      <c r="I685" s="78">
        <v>3.4</v>
      </c>
      <c r="J685" s="78">
        <v>4.53</v>
      </c>
      <c r="K685" s="78"/>
      <c r="L685" s="71" t="s">
        <v>232</v>
      </c>
      <c r="N685" s="61" t="s">
        <v>139</v>
      </c>
      <c r="O685" s="66">
        <f>3.1416/4*(J685^2)*I685</f>
        <v>54.798190523999999</v>
      </c>
      <c r="Q685" s="62">
        <f t="shared" ref="Q685:Q688" si="229">0.288*O685^0.811</f>
        <v>7.4051164176198148</v>
      </c>
    </row>
    <row r="686" spans="1:19" s="71" customFormat="1">
      <c r="A686" s="85" t="s">
        <v>117</v>
      </c>
      <c r="B686" s="70">
        <v>25</v>
      </c>
      <c r="C686" s="72" t="s">
        <v>404</v>
      </c>
      <c r="D686" s="67" t="s">
        <v>141</v>
      </c>
      <c r="E686" s="67" t="s">
        <v>561</v>
      </c>
      <c r="F686" s="101" t="s">
        <v>402</v>
      </c>
      <c r="G686" s="78"/>
      <c r="H686" s="78"/>
      <c r="I686" s="78"/>
      <c r="J686" s="78">
        <v>4.3499999999999996</v>
      </c>
      <c r="K686" s="78"/>
      <c r="L686" s="71" t="s">
        <v>114</v>
      </c>
      <c r="M686" s="71" t="s">
        <v>120</v>
      </c>
      <c r="N686" s="61" t="s">
        <v>137</v>
      </c>
      <c r="O686" s="94">
        <f t="shared" ref="O686:O691" si="230">3.1416/6*J686^3</f>
        <v>43.099021349999987</v>
      </c>
      <c r="Q686" s="62">
        <f t="shared" si="229"/>
        <v>6.0946048965008242</v>
      </c>
    </row>
    <row r="687" spans="1:19" s="71" customFormat="1">
      <c r="A687" s="85" t="s">
        <v>117</v>
      </c>
      <c r="B687" s="70">
        <v>26</v>
      </c>
      <c r="C687" s="72" t="s">
        <v>404</v>
      </c>
      <c r="D687" s="67" t="s">
        <v>141</v>
      </c>
      <c r="E687" s="67" t="s">
        <v>561</v>
      </c>
      <c r="F687" s="101" t="s">
        <v>402</v>
      </c>
      <c r="G687" s="78"/>
      <c r="H687" s="78"/>
      <c r="I687" s="78"/>
      <c r="J687" s="78">
        <v>6.4</v>
      </c>
      <c r="K687" s="78"/>
      <c r="L687" s="71" t="s">
        <v>114</v>
      </c>
      <c r="M687" s="71" t="s">
        <v>120</v>
      </c>
      <c r="N687" s="61" t="s">
        <v>137</v>
      </c>
      <c r="O687" s="94">
        <f t="shared" si="230"/>
        <v>137.25859840000001</v>
      </c>
      <c r="Q687" s="62">
        <f t="shared" si="229"/>
        <v>15.593265402277453</v>
      </c>
    </row>
    <row r="688" spans="1:19" s="71" customFormat="1">
      <c r="A688" s="85" t="s">
        <v>117</v>
      </c>
      <c r="B688" s="70">
        <v>27</v>
      </c>
      <c r="C688" s="72" t="s">
        <v>404</v>
      </c>
      <c r="D688" s="67" t="s">
        <v>141</v>
      </c>
      <c r="E688" s="67" t="s">
        <v>561</v>
      </c>
      <c r="F688" s="101" t="s">
        <v>402</v>
      </c>
      <c r="G688" s="78"/>
      <c r="H688" s="78"/>
      <c r="I688" s="78"/>
      <c r="J688" s="78">
        <v>5.3</v>
      </c>
      <c r="K688" s="78"/>
      <c r="L688" s="71" t="s">
        <v>114</v>
      </c>
      <c r="M688" s="71" t="s">
        <v>120</v>
      </c>
      <c r="N688" s="61" t="s">
        <v>137</v>
      </c>
      <c r="O688" s="94">
        <f t="shared" si="230"/>
        <v>77.95199719999998</v>
      </c>
      <c r="Q688" s="62">
        <f t="shared" si="229"/>
        <v>9.8551760051249335</v>
      </c>
    </row>
    <row r="689" spans="1:19" s="97" customFormat="1">
      <c r="A689" s="85" t="s">
        <v>117</v>
      </c>
      <c r="B689" s="57">
        <v>28</v>
      </c>
      <c r="C689" s="53"/>
      <c r="D689" s="59" t="s">
        <v>142</v>
      </c>
      <c r="E689" s="59"/>
      <c r="F689" s="60" t="s">
        <v>679</v>
      </c>
      <c r="G689" s="98"/>
      <c r="H689" s="98"/>
      <c r="I689" s="98"/>
      <c r="J689" s="98">
        <v>8.5</v>
      </c>
      <c r="K689" s="98"/>
      <c r="L689" s="71" t="s">
        <v>114</v>
      </c>
      <c r="N689" s="61" t="s">
        <v>137</v>
      </c>
      <c r="O689" s="99">
        <f t="shared" si="230"/>
        <v>321.55584999999996</v>
      </c>
      <c r="P689" s="64">
        <f t="shared" ref="P689" si="231">O689*0.6</f>
        <v>192.93350999999998</v>
      </c>
      <c r="Q689" s="62">
        <f>0.216*P689^0.939</f>
        <v>30.230932874669961</v>
      </c>
    </row>
    <row r="690" spans="1:19" s="97" customFormat="1">
      <c r="A690" s="85" t="s">
        <v>117</v>
      </c>
      <c r="B690" s="57">
        <v>29</v>
      </c>
      <c r="C690" s="72" t="s">
        <v>404</v>
      </c>
      <c r="D690" s="59" t="s">
        <v>442</v>
      </c>
      <c r="E690" s="54"/>
      <c r="F690" s="73" t="s">
        <v>625</v>
      </c>
      <c r="G690" s="98"/>
      <c r="H690" s="98"/>
      <c r="I690" s="98"/>
      <c r="J690" s="98">
        <v>3.4</v>
      </c>
      <c r="K690" s="98"/>
      <c r="L690" s="71" t="s">
        <v>114</v>
      </c>
      <c r="N690" s="61" t="s">
        <v>137</v>
      </c>
      <c r="O690" s="99">
        <f t="shared" si="230"/>
        <v>20.579574399999995</v>
      </c>
      <c r="Q690" s="62">
        <f t="shared" ref="Q690" si="232">0.216*O690^0.939</f>
        <v>3.6963281557863703</v>
      </c>
    </row>
    <row r="691" spans="1:19" s="97" customFormat="1">
      <c r="A691" s="85" t="s">
        <v>117</v>
      </c>
      <c r="B691" s="57">
        <v>29</v>
      </c>
      <c r="C691" s="53"/>
      <c r="D691" s="67" t="s">
        <v>557</v>
      </c>
      <c r="E691" s="67"/>
      <c r="F691" s="71" t="s">
        <v>397</v>
      </c>
      <c r="G691" s="98"/>
      <c r="H691" s="98"/>
      <c r="I691" s="98"/>
      <c r="J691" s="98">
        <v>6.07</v>
      </c>
      <c r="K691" s="98"/>
      <c r="L691" s="71" t="s">
        <v>114</v>
      </c>
      <c r="N691" s="61" t="s">
        <v>137</v>
      </c>
      <c r="O691" s="99">
        <f t="shared" si="230"/>
        <v>117.10237711479999</v>
      </c>
      <c r="Q691" s="62">
        <f>0.216*O691^0.939</f>
        <v>18.916333140211655</v>
      </c>
    </row>
    <row r="692" spans="1:19" s="71" customFormat="1">
      <c r="A692" s="85" t="s">
        <v>117</v>
      </c>
      <c r="B692" s="70">
        <v>29</v>
      </c>
      <c r="C692" s="72" t="s">
        <v>404</v>
      </c>
      <c r="D692" s="59" t="s">
        <v>141</v>
      </c>
      <c r="E692" s="75" t="s">
        <v>595</v>
      </c>
      <c r="F692" s="101" t="s">
        <v>661</v>
      </c>
      <c r="G692" s="78">
        <v>9.6999999999999993</v>
      </c>
      <c r="H692" s="78">
        <v>4.7</v>
      </c>
      <c r="I692" s="95">
        <v>3</v>
      </c>
      <c r="J692" s="78"/>
      <c r="K692" s="78"/>
      <c r="L692" s="71" t="s">
        <v>577</v>
      </c>
      <c r="M692" s="74" t="s">
        <v>672</v>
      </c>
      <c r="N692" s="61" t="s">
        <v>140</v>
      </c>
      <c r="O692" s="69">
        <f>G692*H692*I692</f>
        <v>136.76999999999998</v>
      </c>
      <c r="Q692" s="62">
        <f>0.288*O692^0.811</f>
        <v>15.548233874626137</v>
      </c>
    </row>
    <row r="693" spans="1:19" s="97" customFormat="1">
      <c r="A693" s="85" t="s">
        <v>117</v>
      </c>
      <c r="B693" s="57">
        <v>30</v>
      </c>
      <c r="C693" s="52" t="s">
        <v>404</v>
      </c>
      <c r="D693" s="59" t="s">
        <v>442</v>
      </c>
      <c r="E693" s="54"/>
      <c r="F693" s="100" t="s">
        <v>109</v>
      </c>
      <c r="G693" s="98">
        <v>13.27</v>
      </c>
      <c r="H693" s="98"/>
      <c r="I693" s="98"/>
      <c r="J693" s="98">
        <v>10.6</v>
      </c>
      <c r="K693" s="98"/>
      <c r="L693" s="71" t="s">
        <v>101</v>
      </c>
      <c r="N693" s="65" t="s">
        <v>138</v>
      </c>
      <c r="O693" s="99">
        <f>(3.1416/6)*J693^2*G693</f>
        <v>780.69660591999991</v>
      </c>
      <c r="Q693" s="62">
        <f t="shared" ref="Q693:Q694" si="233">0.216*O693^0.939</f>
        <v>112.32970611574774</v>
      </c>
    </row>
    <row r="694" spans="1:19" s="97" customFormat="1">
      <c r="A694" s="85" t="s">
        <v>117</v>
      </c>
      <c r="B694" s="57">
        <v>30</v>
      </c>
      <c r="C694" s="52" t="s">
        <v>404</v>
      </c>
      <c r="D694" s="59" t="s">
        <v>442</v>
      </c>
      <c r="E694" s="54"/>
      <c r="F694" s="100" t="s">
        <v>109</v>
      </c>
      <c r="G694" s="98"/>
      <c r="H694" s="98"/>
      <c r="I694" s="98"/>
      <c r="J694" s="98">
        <v>4.6399999999999997</v>
      </c>
      <c r="K694" s="98"/>
      <c r="L694" s="71" t="s">
        <v>114</v>
      </c>
      <c r="N694" s="61" t="s">
        <v>137</v>
      </c>
      <c r="O694" s="99">
        <f>3.1416/6*J694^3</f>
        <v>52.306249318399992</v>
      </c>
      <c r="Q694" s="62">
        <f t="shared" si="233"/>
        <v>8.8751471489754064</v>
      </c>
    </row>
    <row r="695" spans="1:19" s="97" customFormat="1">
      <c r="A695" s="85" t="s">
        <v>117</v>
      </c>
      <c r="B695" s="57">
        <v>30</v>
      </c>
      <c r="C695" s="72" t="s">
        <v>404</v>
      </c>
      <c r="D695" s="59" t="s">
        <v>142</v>
      </c>
      <c r="E695" s="59"/>
      <c r="F695" s="60" t="s">
        <v>679</v>
      </c>
      <c r="G695" s="98"/>
      <c r="H695" s="98"/>
      <c r="I695" s="98"/>
      <c r="J695" s="98">
        <v>10.28</v>
      </c>
      <c r="K695" s="98"/>
      <c r="L695" s="71" t="s">
        <v>114</v>
      </c>
      <c r="N695" s="61" t="s">
        <v>137</v>
      </c>
      <c r="O695" s="99">
        <f>3.1416/6*J695^3</f>
        <v>568.82540126719982</v>
      </c>
      <c r="P695" s="64">
        <f t="shared" ref="P695" si="234">O695*0.6</f>
        <v>341.29524076031987</v>
      </c>
      <c r="Q695" s="62">
        <f t="shared" ref="Q695:Q696" si="235">0.216*P695^0.939</f>
        <v>51.64913341900214</v>
      </c>
    </row>
    <row r="696" spans="1:19" s="97" customFormat="1">
      <c r="A696" s="85" t="s">
        <v>117</v>
      </c>
      <c r="B696" s="57">
        <v>31</v>
      </c>
      <c r="C696" s="53"/>
      <c r="D696" s="59" t="s">
        <v>142</v>
      </c>
      <c r="E696" s="59"/>
      <c r="F696" s="100" t="s">
        <v>8</v>
      </c>
      <c r="G696" s="98"/>
      <c r="H696" s="98"/>
      <c r="I696" s="98"/>
      <c r="J696" s="98">
        <v>5.5</v>
      </c>
      <c r="K696" s="98">
        <v>3.8</v>
      </c>
      <c r="L696" s="71" t="s">
        <v>114</v>
      </c>
      <c r="N696" s="61" t="s">
        <v>137</v>
      </c>
      <c r="O696" s="99">
        <f>3.1416/6*J696^3</f>
        <v>87.113949999999988</v>
      </c>
      <c r="P696" s="99">
        <f>3.1416/6*K696^3</f>
        <v>28.730979199999993</v>
      </c>
      <c r="Q696" s="62">
        <f t="shared" si="235"/>
        <v>5.0564393543322863</v>
      </c>
      <c r="S696" s="63"/>
    </row>
    <row r="697" spans="1:19" s="97" customFormat="1">
      <c r="A697" s="85" t="s">
        <v>117</v>
      </c>
      <c r="B697" s="57">
        <v>31</v>
      </c>
      <c r="C697" s="53"/>
      <c r="D697" s="54" t="s">
        <v>637</v>
      </c>
      <c r="E697" s="59" t="s">
        <v>638</v>
      </c>
      <c r="F697" s="100" t="s">
        <v>75</v>
      </c>
      <c r="G697" s="98"/>
      <c r="H697" s="98"/>
      <c r="I697" s="98"/>
      <c r="J697" s="98">
        <v>8.36</v>
      </c>
      <c r="K697" s="98"/>
      <c r="L697" s="71" t="s">
        <v>114</v>
      </c>
      <c r="N697" s="61" t="s">
        <v>137</v>
      </c>
      <c r="O697" s="99">
        <f>3.1416/6*J697^3</f>
        <v>305.92746652159991</v>
      </c>
      <c r="Q697" s="62">
        <f t="shared" ref="Q697" si="236">0.216*O697^0.939</f>
        <v>46.606822445645612</v>
      </c>
    </row>
    <row r="698" spans="1:19" s="97" customFormat="1">
      <c r="A698" s="85" t="s">
        <v>117</v>
      </c>
      <c r="B698" s="57">
        <v>31</v>
      </c>
      <c r="C698" s="53"/>
      <c r="D698" s="59" t="s">
        <v>142</v>
      </c>
      <c r="E698" s="59"/>
      <c r="F698" s="100" t="s">
        <v>103</v>
      </c>
      <c r="G698" s="98"/>
      <c r="H698" s="98"/>
      <c r="I698" s="98"/>
      <c r="J698" s="98">
        <v>9.5</v>
      </c>
      <c r="K698" s="98"/>
      <c r="L698" s="71" t="s">
        <v>114</v>
      </c>
      <c r="N698" s="61" t="s">
        <v>137</v>
      </c>
      <c r="O698" s="99">
        <f>3.1416/6*J698^3</f>
        <v>448.92154999999997</v>
      </c>
      <c r="P698" s="64">
        <f t="shared" ref="P698" si="237">O698*0.6</f>
        <v>269.35292999999996</v>
      </c>
      <c r="Q698" s="62">
        <f>0.216*P698^0.939</f>
        <v>41.354791096230116</v>
      </c>
    </row>
    <row r="699" spans="1:19" s="71" customFormat="1">
      <c r="A699" s="85" t="s">
        <v>117</v>
      </c>
      <c r="B699" s="70">
        <v>32</v>
      </c>
      <c r="C699" s="72" t="s">
        <v>404</v>
      </c>
      <c r="D699" s="67" t="s">
        <v>141</v>
      </c>
      <c r="E699" s="67" t="s">
        <v>561</v>
      </c>
      <c r="F699" s="101" t="s">
        <v>402</v>
      </c>
      <c r="I699" s="78">
        <v>4.99</v>
      </c>
      <c r="J699" s="78">
        <v>4.25</v>
      </c>
      <c r="K699" s="78" t="s">
        <v>567</v>
      </c>
      <c r="L699" s="74" t="s">
        <v>563</v>
      </c>
      <c r="M699" s="74" t="s">
        <v>564</v>
      </c>
      <c r="N699" s="92" t="s">
        <v>565</v>
      </c>
      <c r="O699" s="66">
        <f>(3.1416/4*J699^2*I699)*0.5</f>
        <v>35.3947873125</v>
      </c>
      <c r="Q699" s="62">
        <f>0.288*O699^0.811</f>
        <v>5.1949606913165578</v>
      </c>
    </row>
    <row r="700" spans="1:19" s="97" customFormat="1">
      <c r="A700" s="85" t="s">
        <v>117</v>
      </c>
      <c r="B700" s="57">
        <v>32</v>
      </c>
      <c r="C700" s="53"/>
      <c r="D700" s="59" t="s">
        <v>142</v>
      </c>
      <c r="E700" s="59"/>
      <c r="F700" s="100" t="s">
        <v>8</v>
      </c>
      <c r="G700" s="98"/>
      <c r="H700" s="98"/>
      <c r="I700" s="98"/>
      <c r="J700" s="98">
        <v>4.8</v>
      </c>
      <c r="K700" s="98"/>
      <c r="L700" s="97" t="s">
        <v>114</v>
      </c>
      <c r="N700" s="61" t="s">
        <v>137</v>
      </c>
      <c r="O700" s="99">
        <f>3.1416/6*J700^3</f>
        <v>57.905971199999996</v>
      </c>
      <c r="P700" s="64">
        <f>O700*0.3</f>
        <v>17.37179136</v>
      </c>
      <c r="Q700" s="62">
        <f t="shared" ref="Q700:Q701" si="238">0.216*P700^0.939</f>
        <v>3.1525924778685157</v>
      </c>
      <c r="S700" s="63"/>
    </row>
    <row r="701" spans="1:19" s="97" customFormat="1">
      <c r="A701" s="85" t="s">
        <v>117</v>
      </c>
      <c r="B701" s="57">
        <v>33</v>
      </c>
      <c r="C701" s="53"/>
      <c r="D701" s="59" t="s">
        <v>142</v>
      </c>
      <c r="E701" s="59"/>
      <c r="F701" s="100" t="s">
        <v>11</v>
      </c>
      <c r="G701" s="98">
        <v>23.4</v>
      </c>
      <c r="H701" s="98"/>
      <c r="I701" s="98"/>
      <c r="J701" s="98">
        <v>21.62</v>
      </c>
      <c r="K701" s="98"/>
      <c r="L701" s="97" t="s">
        <v>101</v>
      </c>
      <c r="N701" s="65" t="s">
        <v>138</v>
      </c>
      <c r="O701" s="99">
        <f>(3.1416/6)*J701^2*G701</f>
        <v>5726.9959306559995</v>
      </c>
      <c r="P701" s="64">
        <f t="shared" ref="P701" si="239">O701*0.6</f>
        <v>3436.1975583935996</v>
      </c>
      <c r="Q701" s="62">
        <f t="shared" si="238"/>
        <v>451.68025962924753</v>
      </c>
    </row>
    <row r="702" spans="1:19" s="97" customFormat="1">
      <c r="A702" s="85" t="s">
        <v>117</v>
      </c>
      <c r="B702" s="57">
        <v>33</v>
      </c>
      <c r="C702" s="72" t="s">
        <v>404</v>
      </c>
      <c r="D702" s="54" t="s">
        <v>141</v>
      </c>
      <c r="E702" s="54" t="s">
        <v>561</v>
      </c>
      <c r="F702" s="100" t="s">
        <v>402</v>
      </c>
      <c r="G702" s="98">
        <v>4.3600000000000003</v>
      </c>
      <c r="H702" s="98"/>
      <c r="I702" s="98"/>
      <c r="J702" s="98">
        <v>3.56</v>
      </c>
      <c r="K702" s="98"/>
      <c r="L702" s="97" t="s">
        <v>101</v>
      </c>
      <c r="N702" s="65" t="s">
        <v>138</v>
      </c>
      <c r="O702" s="99">
        <f>(3.1416/6)*J702^2*G702</f>
        <v>28.932510745599998</v>
      </c>
      <c r="Q702" s="62">
        <f t="shared" ref="Q702:Q703" si="240">0.288*O702^0.811</f>
        <v>4.411401978050006</v>
      </c>
    </row>
    <row r="703" spans="1:19" s="97" customFormat="1">
      <c r="A703" s="85" t="s">
        <v>117</v>
      </c>
      <c r="B703" s="57">
        <v>33</v>
      </c>
      <c r="C703" s="72" t="s">
        <v>404</v>
      </c>
      <c r="D703" s="54" t="s">
        <v>141</v>
      </c>
      <c r="E703" s="54" t="s">
        <v>561</v>
      </c>
      <c r="F703" s="100" t="s">
        <v>402</v>
      </c>
      <c r="G703" s="98">
        <v>4.0599999999999996</v>
      </c>
      <c r="H703" s="98"/>
      <c r="I703" s="98"/>
      <c r="J703" s="98">
        <v>3.3</v>
      </c>
      <c r="K703" s="98"/>
      <c r="L703" s="97" t="s">
        <v>101</v>
      </c>
      <c r="N703" s="65" t="s">
        <v>138</v>
      </c>
      <c r="O703" s="99">
        <f>(3.1416/6)*J703^2*G703</f>
        <v>23.150136239999991</v>
      </c>
      <c r="Q703" s="62">
        <f t="shared" si="240"/>
        <v>3.6816747396915774</v>
      </c>
    </row>
    <row r="704" spans="1:19" s="97" customFormat="1">
      <c r="A704" s="85" t="s">
        <v>117</v>
      </c>
      <c r="B704" s="57">
        <v>34</v>
      </c>
      <c r="C704" s="53"/>
      <c r="D704" s="59" t="s">
        <v>142</v>
      </c>
      <c r="E704" s="59"/>
      <c r="F704" s="97" t="s">
        <v>80</v>
      </c>
      <c r="G704" s="98"/>
      <c r="H704" s="98"/>
      <c r="I704" s="98">
        <v>32.119999999999997</v>
      </c>
      <c r="J704" s="98">
        <v>4.3600000000000003</v>
      </c>
      <c r="K704" s="98"/>
      <c r="L704" s="97" t="s">
        <v>122</v>
      </c>
      <c r="M704" s="82" t="s">
        <v>534</v>
      </c>
      <c r="N704" s="61" t="s">
        <v>536</v>
      </c>
      <c r="O704" s="66">
        <f>3.1416/12*(J704^2)*I704</f>
        <v>159.8520305536</v>
      </c>
      <c r="P704" s="64">
        <f t="shared" ref="P704:P706" si="241">O704*0.6</f>
        <v>95.911218332160004</v>
      </c>
      <c r="Q704" s="62">
        <f t="shared" ref="Q704:Q707" si="242">0.216*P704^0.939</f>
        <v>15.682999370353343</v>
      </c>
    </row>
    <row r="705" spans="1:19" s="97" customFormat="1">
      <c r="A705" s="85" t="s">
        <v>117</v>
      </c>
      <c r="B705" s="57">
        <v>35</v>
      </c>
      <c r="C705" s="53"/>
      <c r="D705" s="59" t="s">
        <v>142</v>
      </c>
      <c r="E705" s="59"/>
      <c r="F705" s="100" t="s">
        <v>83</v>
      </c>
      <c r="G705" s="98"/>
      <c r="H705" s="98"/>
      <c r="I705" s="98"/>
      <c r="J705" s="98">
        <v>13</v>
      </c>
      <c r="K705" s="98"/>
      <c r="L705" s="97" t="s">
        <v>114</v>
      </c>
      <c r="N705" s="61" t="s">
        <v>137</v>
      </c>
      <c r="O705" s="99">
        <f>3.1416/6*J705^3</f>
        <v>1150.3491999999999</v>
      </c>
      <c r="P705" s="64">
        <f t="shared" si="241"/>
        <v>690.20951999999988</v>
      </c>
      <c r="Q705" s="62">
        <f t="shared" si="242"/>
        <v>100.05916138966661</v>
      </c>
    </row>
    <row r="706" spans="1:19" s="97" customFormat="1">
      <c r="A706" s="85" t="s">
        <v>117</v>
      </c>
      <c r="B706" s="57">
        <v>35</v>
      </c>
      <c r="C706" s="53"/>
      <c r="D706" s="59" t="s">
        <v>142</v>
      </c>
      <c r="E706" s="59"/>
      <c r="F706" s="60" t="s">
        <v>679</v>
      </c>
      <c r="G706" s="98"/>
      <c r="H706" s="98"/>
      <c r="I706" s="98"/>
      <c r="J706" s="98">
        <v>8</v>
      </c>
      <c r="K706" s="98"/>
      <c r="L706" s="97" t="s">
        <v>114</v>
      </c>
      <c r="N706" s="61" t="s">
        <v>137</v>
      </c>
      <c r="O706" s="99">
        <f>3.1416/6*J706^3</f>
        <v>268.08319999999998</v>
      </c>
      <c r="P706" s="64">
        <f t="shared" si="241"/>
        <v>160.84991999999997</v>
      </c>
      <c r="Q706" s="62">
        <f t="shared" si="242"/>
        <v>25.484899693816295</v>
      </c>
    </row>
    <row r="707" spans="1:19" s="97" customFormat="1">
      <c r="A707" s="85" t="s">
        <v>117</v>
      </c>
      <c r="B707" s="57">
        <v>36</v>
      </c>
      <c r="C707" s="53"/>
      <c r="D707" s="59" t="s">
        <v>142</v>
      </c>
      <c r="E707" s="59"/>
      <c r="F707" s="100" t="s">
        <v>8</v>
      </c>
      <c r="G707" s="98"/>
      <c r="H707" s="98"/>
      <c r="I707" s="98"/>
      <c r="J707" s="98">
        <v>5.83</v>
      </c>
      <c r="K707" s="98"/>
      <c r="L707" s="97" t="s">
        <v>114</v>
      </c>
      <c r="N707" s="61" t="s">
        <v>137</v>
      </c>
      <c r="O707" s="99">
        <f>3.1416/6*J707^3</f>
        <v>103.7541082732</v>
      </c>
      <c r="P707" s="64">
        <f>O707*0.3</f>
        <v>31.126232481959999</v>
      </c>
      <c r="Q707" s="62">
        <f t="shared" si="242"/>
        <v>5.451293786149594</v>
      </c>
      <c r="S707" s="63"/>
    </row>
    <row r="708" spans="1:19" s="97" customFormat="1">
      <c r="A708" s="85" t="s">
        <v>117</v>
      </c>
      <c r="B708" s="57">
        <v>37</v>
      </c>
      <c r="C708" s="53"/>
      <c r="D708" s="67" t="s">
        <v>557</v>
      </c>
      <c r="E708" s="67"/>
      <c r="F708" s="100" t="s">
        <v>397</v>
      </c>
      <c r="G708" s="98">
        <v>20.16</v>
      </c>
      <c r="H708" s="98"/>
      <c r="I708" s="98"/>
      <c r="J708" s="98">
        <v>13.9</v>
      </c>
      <c r="K708" s="98"/>
      <c r="L708" s="97" t="s">
        <v>101</v>
      </c>
      <c r="N708" s="65" t="s">
        <v>138</v>
      </c>
      <c r="O708" s="99">
        <f>(3.1416/6)*J708^2*G708</f>
        <v>2039.48148096</v>
      </c>
      <c r="Q708" s="62">
        <f>0.216*O708^0.939</f>
        <v>276.75330221537308</v>
      </c>
    </row>
    <row r="709" spans="1:19" s="97" customFormat="1">
      <c r="A709" s="85" t="s">
        <v>117</v>
      </c>
      <c r="B709" s="57">
        <v>38</v>
      </c>
      <c r="C709" s="53"/>
      <c r="D709" s="59" t="s">
        <v>142</v>
      </c>
      <c r="E709" s="59"/>
      <c r="F709" s="60" t="s">
        <v>632</v>
      </c>
      <c r="G709" s="98"/>
      <c r="H709" s="98"/>
      <c r="I709" s="98"/>
      <c r="J709" s="98">
        <v>10.5</v>
      </c>
      <c r="K709" s="98"/>
      <c r="L709" s="97" t="s">
        <v>114</v>
      </c>
      <c r="N709" s="61" t="s">
        <v>137</v>
      </c>
      <c r="O709" s="99">
        <f>3.1416/6*J709^3</f>
        <v>606.13244999999995</v>
      </c>
      <c r="P709" s="64">
        <f t="shared" ref="P709" si="243">O709*0.6</f>
        <v>363.67946999999998</v>
      </c>
      <c r="Q709" s="62">
        <f t="shared" ref="Q709:Q710" si="244">0.216*P709^0.939</f>
        <v>54.823743979485585</v>
      </c>
    </row>
    <row r="710" spans="1:19" s="97" customFormat="1">
      <c r="A710" s="85" t="s">
        <v>117</v>
      </c>
      <c r="B710" s="57">
        <v>39</v>
      </c>
      <c r="C710" s="53"/>
      <c r="D710" s="59" t="s">
        <v>142</v>
      </c>
      <c r="E710" s="59"/>
      <c r="F710" s="100" t="s">
        <v>8</v>
      </c>
      <c r="G710" s="98"/>
      <c r="H710" s="98"/>
      <c r="I710" s="98"/>
      <c r="J710" s="98">
        <v>6.47</v>
      </c>
      <c r="K710" s="98"/>
      <c r="L710" s="97" t="s">
        <v>114</v>
      </c>
      <c r="N710" s="61" t="s">
        <v>137</v>
      </c>
      <c r="O710" s="99">
        <f>3.1416/6*J710^3</f>
        <v>141.81183604279997</v>
      </c>
      <c r="P710" s="64">
        <f>O710*0.3</f>
        <v>42.543550812839989</v>
      </c>
      <c r="Q710" s="62">
        <f t="shared" si="244"/>
        <v>7.3101893779022928</v>
      </c>
      <c r="S710" s="63"/>
    </row>
    <row r="711" spans="1:19" s="97" customFormat="1">
      <c r="A711" s="85" t="s">
        <v>117</v>
      </c>
      <c r="B711" s="57">
        <v>40</v>
      </c>
      <c r="C711" s="72" t="s">
        <v>404</v>
      </c>
      <c r="D711" s="59" t="s">
        <v>442</v>
      </c>
      <c r="E711" s="54"/>
      <c r="F711" s="73" t="s">
        <v>624</v>
      </c>
      <c r="G711" s="98"/>
      <c r="H711" s="98"/>
      <c r="I711" s="98"/>
      <c r="J711" s="98">
        <v>13.1</v>
      </c>
      <c r="K711" s="98"/>
      <c r="L711" s="97" t="s">
        <v>114</v>
      </c>
      <c r="N711" s="61" t="s">
        <v>137</v>
      </c>
      <c r="O711" s="99">
        <f>3.1416/6*J711^3</f>
        <v>1177.1004475999998</v>
      </c>
      <c r="Q711" s="62">
        <f t="shared" ref="Q711" si="245">0.216*O711^0.939</f>
        <v>165.17626859426716</v>
      </c>
    </row>
    <row r="712" spans="1:19" s="71" customFormat="1">
      <c r="A712" s="85" t="s">
        <v>117</v>
      </c>
      <c r="B712" s="70">
        <v>40</v>
      </c>
      <c r="C712" s="72"/>
      <c r="D712" s="67" t="s">
        <v>557</v>
      </c>
      <c r="E712" s="67"/>
      <c r="F712" s="101" t="s">
        <v>398</v>
      </c>
      <c r="G712" s="78"/>
      <c r="H712" s="78"/>
      <c r="I712" s="71">
        <v>7.8</v>
      </c>
      <c r="J712" s="78">
        <v>9.2100000000000009</v>
      </c>
      <c r="K712" s="78">
        <v>3.2</v>
      </c>
      <c r="L712" s="71" t="s">
        <v>321</v>
      </c>
      <c r="M712" s="74" t="s">
        <v>547</v>
      </c>
      <c r="N712" s="61" t="s">
        <v>548</v>
      </c>
      <c r="O712" s="94">
        <f>(3.1416/6*J712^3)+(3.1416/12*K712^2*I712)</f>
        <v>429.96249717960006</v>
      </c>
      <c r="Q712" s="62">
        <f>0.216*O712^0.939</f>
        <v>64.157149873108708</v>
      </c>
    </row>
    <row r="713" spans="1:19" s="71" customFormat="1">
      <c r="A713" s="85" t="s">
        <v>117</v>
      </c>
      <c r="B713" s="70">
        <v>40</v>
      </c>
      <c r="C713" s="72" t="s">
        <v>404</v>
      </c>
      <c r="D713" s="67" t="s">
        <v>141</v>
      </c>
      <c r="E713" s="67" t="s">
        <v>561</v>
      </c>
      <c r="F713" s="101" t="s">
        <v>402</v>
      </c>
      <c r="I713" s="78">
        <v>4.8</v>
      </c>
      <c r="J713" s="78">
        <v>3.8</v>
      </c>
      <c r="K713" s="78"/>
      <c r="L713" s="71" t="s">
        <v>232</v>
      </c>
      <c r="N713" s="61" t="s">
        <v>139</v>
      </c>
      <c r="O713" s="66">
        <f>3.1416/4*(J713^2)*I713</f>
        <v>54.437644799999994</v>
      </c>
      <c r="Q713" s="62">
        <f>0.288*O713^0.811</f>
        <v>7.365578159956617</v>
      </c>
    </row>
    <row r="714" spans="1:19" s="97" customFormat="1">
      <c r="A714" s="85" t="s">
        <v>117</v>
      </c>
      <c r="B714" s="57">
        <v>42</v>
      </c>
      <c r="C714" s="53"/>
      <c r="D714" s="59" t="s">
        <v>142</v>
      </c>
      <c r="E714" s="59"/>
      <c r="F714" s="60" t="s">
        <v>679</v>
      </c>
      <c r="G714" s="98"/>
      <c r="H714" s="98"/>
      <c r="I714" s="98"/>
      <c r="J714" s="98">
        <v>6.4</v>
      </c>
      <c r="K714" s="98"/>
      <c r="L714" s="97" t="s">
        <v>114</v>
      </c>
      <c r="N714" s="61" t="s">
        <v>137</v>
      </c>
      <c r="O714" s="99">
        <f>3.1416/6*J714^3</f>
        <v>137.25859840000001</v>
      </c>
      <c r="P714" s="64">
        <f t="shared" ref="P714" si="246">O714*0.6</f>
        <v>82.355159040000004</v>
      </c>
      <c r="Q714" s="62">
        <f t="shared" ref="Q714:Q715" si="247">0.216*P714^0.939</f>
        <v>13.592126942688578</v>
      </c>
    </row>
    <row r="715" spans="1:19" s="97" customFormat="1">
      <c r="A715" s="85" t="s">
        <v>117</v>
      </c>
      <c r="B715" s="57">
        <v>42</v>
      </c>
      <c r="C715" s="53"/>
      <c r="D715" s="59" t="s">
        <v>142</v>
      </c>
      <c r="E715" s="59"/>
      <c r="F715" s="100" t="s">
        <v>8</v>
      </c>
      <c r="G715" s="98"/>
      <c r="H715" s="98"/>
      <c r="I715" s="98"/>
      <c r="J715" s="98">
        <v>5.74</v>
      </c>
      <c r="K715" s="98"/>
      <c r="L715" s="97" t="s">
        <v>114</v>
      </c>
      <c r="N715" s="61" t="s">
        <v>137</v>
      </c>
      <c r="O715" s="99">
        <f>3.1416/6*J715^3</f>
        <v>99.022825686399997</v>
      </c>
      <c r="P715" s="64">
        <f>O715*0.3</f>
        <v>29.706847705919998</v>
      </c>
      <c r="Q715" s="62">
        <f t="shared" si="247"/>
        <v>5.217543399188231</v>
      </c>
      <c r="S715" s="63"/>
    </row>
    <row r="716" spans="1:19" s="97" customFormat="1">
      <c r="A716" s="85" t="s">
        <v>117</v>
      </c>
      <c r="B716" s="57">
        <v>43</v>
      </c>
      <c r="C716" s="53"/>
      <c r="D716" s="59" t="s">
        <v>442</v>
      </c>
      <c r="E716" s="54"/>
      <c r="F716" s="100" t="s">
        <v>625</v>
      </c>
      <c r="G716" s="98"/>
      <c r="H716" s="98"/>
      <c r="I716" s="98"/>
      <c r="J716" s="98">
        <v>4.72</v>
      </c>
      <c r="K716" s="98"/>
      <c r="L716" s="97" t="s">
        <v>114</v>
      </c>
      <c r="N716" s="61" t="s">
        <v>137</v>
      </c>
      <c r="O716" s="99">
        <f>3.1416/6*J716^3</f>
        <v>55.058659532799986</v>
      </c>
      <c r="Q716" s="62">
        <f t="shared" ref="Q716" si="248">0.216*O716^0.939</f>
        <v>9.3129875263987394</v>
      </c>
    </row>
    <row r="717" spans="1:19" s="97" customFormat="1">
      <c r="A717" s="85" t="s">
        <v>117</v>
      </c>
      <c r="B717" s="57">
        <v>44</v>
      </c>
      <c r="C717" s="53"/>
      <c r="D717" s="59" t="s">
        <v>142</v>
      </c>
      <c r="E717" s="59"/>
      <c r="F717" s="100" t="s">
        <v>8</v>
      </c>
      <c r="G717" s="98"/>
      <c r="H717" s="98"/>
      <c r="I717" s="98"/>
      <c r="J717" s="98">
        <v>6.25</v>
      </c>
      <c r="K717" s="98"/>
      <c r="L717" s="97" t="s">
        <v>114</v>
      </c>
      <c r="N717" s="61" t="s">
        <v>137</v>
      </c>
      <c r="O717" s="99">
        <f>3.1416/6*J717^3</f>
        <v>127.83203124999999</v>
      </c>
      <c r="P717" s="64">
        <f t="shared" ref="P717:P718" si="249">O717*0.3</f>
        <v>38.349609374999993</v>
      </c>
      <c r="Q717" s="62">
        <f t="shared" ref="Q717:Q724" si="250">0.216*P717^0.939</f>
        <v>6.6314008124813402</v>
      </c>
      <c r="S717" s="63"/>
    </row>
    <row r="718" spans="1:19" s="97" customFormat="1">
      <c r="A718" s="85" t="s">
        <v>117</v>
      </c>
      <c r="B718" s="57">
        <v>44</v>
      </c>
      <c r="C718" s="53"/>
      <c r="D718" s="59" t="s">
        <v>142</v>
      </c>
      <c r="E718" s="59"/>
      <c r="F718" s="100" t="s">
        <v>8</v>
      </c>
      <c r="G718" s="98"/>
      <c r="H718" s="98"/>
      <c r="I718" s="98"/>
      <c r="J718" s="98">
        <v>6.09</v>
      </c>
      <c r="K718" s="98"/>
      <c r="L718" s="97" t="s">
        <v>114</v>
      </c>
      <c r="N718" s="61" t="s">
        <v>137</v>
      </c>
      <c r="O718" s="99">
        <f>3.1416/6*J718^3</f>
        <v>118.26371458439998</v>
      </c>
      <c r="P718" s="64">
        <f t="shared" si="249"/>
        <v>35.479114375319995</v>
      </c>
      <c r="Q718" s="62">
        <f t="shared" si="250"/>
        <v>6.1642207441139352</v>
      </c>
      <c r="S718" s="63"/>
    </row>
    <row r="719" spans="1:19" s="97" customFormat="1">
      <c r="A719" s="85" t="s">
        <v>117</v>
      </c>
      <c r="B719" s="57">
        <v>44</v>
      </c>
      <c r="C719" s="53"/>
      <c r="D719" s="59" t="s">
        <v>142</v>
      </c>
      <c r="E719" s="59"/>
      <c r="F719" s="75" t="s">
        <v>593</v>
      </c>
      <c r="G719" s="98">
        <v>12.3</v>
      </c>
      <c r="H719" s="98"/>
      <c r="I719" s="98"/>
      <c r="J719" s="98">
        <v>11</v>
      </c>
      <c r="K719" s="98"/>
      <c r="L719" s="97" t="s">
        <v>101</v>
      </c>
      <c r="N719" s="65" t="s">
        <v>138</v>
      </c>
      <c r="O719" s="99">
        <f>(3.1416/6)*J719^2*G719</f>
        <v>779.27387999999996</v>
      </c>
      <c r="P719" s="64">
        <f t="shared" ref="P719:P721" si="251">O719*0.6</f>
        <v>467.56432799999993</v>
      </c>
      <c r="Q719" s="62">
        <f t="shared" si="250"/>
        <v>69.412038276666067</v>
      </c>
    </row>
    <row r="720" spans="1:19" s="97" customFormat="1">
      <c r="A720" s="85" t="s">
        <v>117</v>
      </c>
      <c r="B720" s="57">
        <v>45</v>
      </c>
      <c r="C720" s="53"/>
      <c r="D720" s="59" t="s">
        <v>142</v>
      </c>
      <c r="E720" s="59"/>
      <c r="F720" s="60" t="s">
        <v>679</v>
      </c>
      <c r="G720" s="98"/>
      <c r="H720" s="98"/>
      <c r="I720" s="98"/>
      <c r="J720" s="98">
        <v>8.1999999999999993</v>
      </c>
      <c r="K720" s="98"/>
      <c r="L720" s="97" t="s">
        <v>114</v>
      </c>
      <c r="N720" s="61" t="s">
        <v>137</v>
      </c>
      <c r="O720" s="99">
        <f>3.1416/6*J720^3</f>
        <v>288.69628479999994</v>
      </c>
      <c r="P720" s="64">
        <f t="shared" si="251"/>
        <v>173.21777087999996</v>
      </c>
      <c r="Q720" s="62">
        <f t="shared" si="250"/>
        <v>27.320714778622236</v>
      </c>
    </row>
    <row r="721" spans="1:19" s="97" customFormat="1">
      <c r="A721" s="85" t="s">
        <v>117</v>
      </c>
      <c r="B721" s="57">
        <v>45</v>
      </c>
      <c r="C721" s="53"/>
      <c r="D721" s="59" t="s">
        <v>142</v>
      </c>
      <c r="E721" s="59"/>
      <c r="F721" s="60" t="s">
        <v>679</v>
      </c>
      <c r="G721" s="98"/>
      <c r="H721" s="98"/>
      <c r="I721" s="98"/>
      <c r="J721" s="98">
        <v>5.5</v>
      </c>
      <c r="K721" s="98"/>
      <c r="L721" s="97" t="s">
        <v>114</v>
      </c>
      <c r="N721" s="61" t="s">
        <v>137</v>
      </c>
      <c r="O721" s="99">
        <f>3.1416/6*J721^3</f>
        <v>87.113949999999988</v>
      </c>
      <c r="P721" s="64">
        <f t="shared" si="251"/>
        <v>52.26836999999999</v>
      </c>
      <c r="Q721" s="62">
        <f t="shared" si="250"/>
        <v>8.8691118425417113</v>
      </c>
    </row>
    <row r="722" spans="1:19" s="97" customFormat="1">
      <c r="A722" s="85" t="s">
        <v>117</v>
      </c>
      <c r="B722" s="57">
        <v>46</v>
      </c>
      <c r="C722" s="53"/>
      <c r="D722" s="59" t="s">
        <v>142</v>
      </c>
      <c r="E722" s="59"/>
      <c r="F722" s="100" t="s">
        <v>8</v>
      </c>
      <c r="G722" s="98"/>
      <c r="H722" s="98"/>
      <c r="I722" s="98"/>
      <c r="J722" s="98">
        <v>4.74</v>
      </c>
      <c r="K722" s="98"/>
      <c r="L722" s="97" t="s">
        <v>114</v>
      </c>
      <c r="N722" s="61" t="s">
        <v>137</v>
      </c>
      <c r="O722" s="99">
        <f>3.1416/6*J722^3</f>
        <v>55.761527606399994</v>
      </c>
      <c r="P722" s="64">
        <f>O722*0.3</f>
        <v>16.728458281919998</v>
      </c>
      <c r="Q722" s="62">
        <f t="shared" si="250"/>
        <v>3.0428381861043099</v>
      </c>
      <c r="S722" s="63"/>
    </row>
    <row r="723" spans="1:19" s="97" customFormat="1">
      <c r="A723" s="85" t="s">
        <v>117</v>
      </c>
      <c r="B723" s="57">
        <v>46</v>
      </c>
      <c r="C723" s="53"/>
      <c r="D723" s="59" t="s">
        <v>142</v>
      </c>
      <c r="E723" s="59"/>
      <c r="F723" s="60" t="s">
        <v>671</v>
      </c>
      <c r="G723" s="98"/>
      <c r="H723" s="98"/>
      <c r="I723" s="98"/>
      <c r="J723" s="98">
        <v>12.5</v>
      </c>
      <c r="K723" s="98"/>
      <c r="L723" s="97" t="s">
        <v>114</v>
      </c>
      <c r="N723" s="61" t="s">
        <v>137</v>
      </c>
      <c r="O723" s="99">
        <f>3.1416/6*J723^3</f>
        <v>1022.6562499999999</v>
      </c>
      <c r="P723" s="64">
        <f t="shared" ref="P723:P724" si="252">O723*0.6</f>
        <v>613.59374999999989</v>
      </c>
      <c r="Q723" s="62">
        <f t="shared" si="250"/>
        <v>89.592971694752421</v>
      </c>
    </row>
    <row r="724" spans="1:19" s="97" customFormat="1">
      <c r="A724" s="85" t="s">
        <v>117</v>
      </c>
      <c r="B724" s="57">
        <v>47</v>
      </c>
      <c r="C724" s="53"/>
      <c r="D724" s="59" t="s">
        <v>142</v>
      </c>
      <c r="E724" s="59"/>
      <c r="F724" s="100" t="s">
        <v>92</v>
      </c>
      <c r="G724" s="98">
        <v>9.5</v>
      </c>
      <c r="H724" s="98"/>
      <c r="I724" s="98"/>
      <c r="J724" s="98">
        <v>10.5</v>
      </c>
      <c r="K724" s="98"/>
      <c r="L724" s="97" t="s">
        <v>101</v>
      </c>
      <c r="N724" s="65" t="s">
        <v>138</v>
      </c>
      <c r="O724" s="99">
        <f>(3.1416/6)*J724^2*G724</f>
        <v>548.40554999999995</v>
      </c>
      <c r="P724" s="64">
        <f t="shared" si="252"/>
        <v>329.04332999999997</v>
      </c>
      <c r="Q724" s="62">
        <f t="shared" si="250"/>
        <v>49.906188685734179</v>
      </c>
    </row>
    <row r="725" spans="1:19" s="97" customFormat="1">
      <c r="A725" s="85" t="s">
        <v>117</v>
      </c>
      <c r="B725" s="57">
        <v>47</v>
      </c>
      <c r="C725" s="72" t="s">
        <v>404</v>
      </c>
      <c r="D725" s="59" t="s">
        <v>442</v>
      </c>
      <c r="E725" s="54"/>
      <c r="F725" s="73" t="s">
        <v>624</v>
      </c>
      <c r="G725" s="98">
        <v>6.5</v>
      </c>
      <c r="H725" s="98"/>
      <c r="I725" s="98"/>
      <c r="J725" s="98">
        <v>4.47</v>
      </c>
      <c r="K725" s="98"/>
      <c r="L725" s="97" t="s">
        <v>101</v>
      </c>
      <c r="N725" s="65" t="s">
        <v>138</v>
      </c>
      <c r="O725" s="99">
        <f>(3.1416/6)*J725^2*G725</f>
        <v>68.002995059999989</v>
      </c>
      <c r="Q725" s="62">
        <f t="shared" ref="Q725" si="253">0.216*O725^0.939</f>
        <v>11.355273041628074</v>
      </c>
    </row>
    <row r="726" spans="1:19" s="97" customFormat="1">
      <c r="A726" s="85" t="s">
        <v>117</v>
      </c>
      <c r="B726" s="57">
        <v>49</v>
      </c>
      <c r="C726" s="53"/>
      <c r="D726" s="59" t="s">
        <v>142</v>
      </c>
      <c r="E726" s="59"/>
      <c r="F726" s="100" t="s">
        <v>103</v>
      </c>
      <c r="G726" s="98"/>
      <c r="H726" s="98"/>
      <c r="I726" s="98"/>
      <c r="J726" s="98">
        <v>7.9</v>
      </c>
      <c r="L726" s="97" t="s">
        <v>114</v>
      </c>
      <c r="N726" s="61" t="s">
        <v>137</v>
      </c>
      <c r="O726" s="99">
        <f>3.1416/6*J726^3</f>
        <v>258.15522040000002</v>
      </c>
      <c r="P726" s="64">
        <f t="shared" ref="P726:P727" si="254">O726*0.6</f>
        <v>154.89313224</v>
      </c>
      <c r="Q726" s="62">
        <f t="shared" ref="Q726:Q737" si="255">0.216*P726^0.939</f>
        <v>24.597668903217016</v>
      </c>
    </row>
    <row r="727" spans="1:19" s="97" customFormat="1">
      <c r="A727" s="85" t="s">
        <v>117</v>
      </c>
      <c r="B727" s="57">
        <v>49</v>
      </c>
      <c r="C727" s="53"/>
      <c r="D727" s="59" t="s">
        <v>142</v>
      </c>
      <c r="E727" s="59"/>
      <c r="F727" s="60" t="s">
        <v>632</v>
      </c>
      <c r="G727" s="98">
        <v>10.5</v>
      </c>
      <c r="H727" s="98"/>
      <c r="I727" s="98"/>
      <c r="J727" s="98">
        <v>9.1999999999999993</v>
      </c>
      <c r="L727" s="97" t="s">
        <v>101</v>
      </c>
      <c r="N727" s="65" t="s">
        <v>138</v>
      </c>
      <c r="O727" s="99">
        <f>(3.1416/6)*J727^2*G727</f>
        <v>465.3337919999999</v>
      </c>
      <c r="P727" s="64">
        <f t="shared" si="254"/>
        <v>279.20027519999991</v>
      </c>
      <c r="Q727" s="62">
        <f t="shared" si="255"/>
        <v>42.772902995677235</v>
      </c>
    </row>
    <row r="728" spans="1:19" s="97" customFormat="1">
      <c r="A728" s="85" t="s">
        <v>117</v>
      </c>
      <c r="B728" s="57">
        <v>50</v>
      </c>
      <c r="C728" s="53"/>
      <c r="D728" s="59" t="s">
        <v>142</v>
      </c>
      <c r="E728" s="59"/>
      <c r="F728" s="100" t="s">
        <v>8</v>
      </c>
      <c r="G728" s="98"/>
      <c r="H728" s="98"/>
      <c r="I728" s="98"/>
      <c r="J728" s="98">
        <v>5.74</v>
      </c>
      <c r="L728" s="97" t="s">
        <v>114</v>
      </c>
      <c r="N728" s="61" t="s">
        <v>137</v>
      </c>
      <c r="O728" s="99">
        <f t="shared" ref="O728:O737" si="256">3.1416/6*J728^3</f>
        <v>99.022825686399997</v>
      </c>
      <c r="P728" s="64">
        <f t="shared" ref="P728:P729" si="257">O728*0.3</f>
        <v>29.706847705919998</v>
      </c>
      <c r="Q728" s="62">
        <f t="shared" si="255"/>
        <v>5.217543399188231</v>
      </c>
      <c r="S728" s="63"/>
    </row>
    <row r="729" spans="1:19" s="97" customFormat="1">
      <c r="A729" s="85" t="s">
        <v>117</v>
      </c>
      <c r="B729" s="57">
        <v>51</v>
      </c>
      <c r="C729" s="53"/>
      <c r="D729" s="59" t="s">
        <v>142</v>
      </c>
      <c r="E729" s="59"/>
      <c r="F729" s="100" t="s">
        <v>8</v>
      </c>
      <c r="G729" s="98"/>
      <c r="H729" s="98"/>
      <c r="I729" s="98"/>
      <c r="J729" s="98">
        <v>6.25</v>
      </c>
      <c r="L729" s="97" t="s">
        <v>114</v>
      </c>
      <c r="N729" s="61" t="s">
        <v>137</v>
      </c>
      <c r="O729" s="99">
        <f t="shared" si="256"/>
        <v>127.83203124999999</v>
      </c>
      <c r="P729" s="64">
        <f t="shared" si="257"/>
        <v>38.349609374999993</v>
      </c>
      <c r="Q729" s="62">
        <f t="shared" si="255"/>
        <v>6.6314008124813402</v>
      </c>
      <c r="S729" s="63"/>
    </row>
    <row r="730" spans="1:19" s="97" customFormat="1">
      <c r="A730" s="85" t="s">
        <v>117</v>
      </c>
      <c r="B730" s="57">
        <v>51</v>
      </c>
      <c r="C730" s="53"/>
      <c r="D730" s="59" t="s">
        <v>142</v>
      </c>
      <c r="E730" s="59"/>
      <c r="F730" s="60" t="s">
        <v>632</v>
      </c>
      <c r="G730" s="98"/>
      <c r="H730" s="98"/>
      <c r="I730" s="98"/>
      <c r="J730" s="98">
        <v>6.81</v>
      </c>
      <c r="L730" s="97" t="s">
        <v>114</v>
      </c>
      <c r="N730" s="61" t="s">
        <v>137</v>
      </c>
      <c r="O730" s="99">
        <f t="shared" si="256"/>
        <v>165.36400178759996</v>
      </c>
      <c r="P730" s="64">
        <f t="shared" ref="P730:P731" si="258">O730*0.6</f>
        <v>99.218401072559971</v>
      </c>
      <c r="Q730" s="62">
        <f t="shared" si="255"/>
        <v>16.190260981443323</v>
      </c>
    </row>
    <row r="731" spans="1:19" s="97" customFormat="1">
      <c r="A731" s="85" t="s">
        <v>117</v>
      </c>
      <c r="B731" s="57">
        <v>52</v>
      </c>
      <c r="C731" s="53"/>
      <c r="D731" s="59" t="s">
        <v>142</v>
      </c>
      <c r="E731" s="59"/>
      <c r="F731" s="60" t="s">
        <v>632</v>
      </c>
      <c r="G731" s="98"/>
      <c r="H731" s="98"/>
      <c r="I731" s="98"/>
      <c r="J731" s="98">
        <v>10.8</v>
      </c>
      <c r="L731" s="97" t="s">
        <v>114</v>
      </c>
      <c r="N731" s="61" t="s">
        <v>137</v>
      </c>
      <c r="O731" s="99">
        <f t="shared" si="256"/>
        <v>659.58520320000002</v>
      </c>
      <c r="P731" s="64">
        <f t="shared" si="258"/>
        <v>395.75112192</v>
      </c>
      <c r="Q731" s="62">
        <f t="shared" si="255"/>
        <v>59.351698845070374</v>
      </c>
    </row>
    <row r="732" spans="1:19" s="97" customFormat="1">
      <c r="A732" s="85" t="s">
        <v>117</v>
      </c>
      <c r="B732" s="57">
        <v>53</v>
      </c>
      <c r="C732" s="53"/>
      <c r="D732" s="59" t="s">
        <v>142</v>
      </c>
      <c r="E732" s="59"/>
      <c r="F732" s="100" t="s">
        <v>8</v>
      </c>
      <c r="G732" s="98"/>
      <c r="H732" s="98"/>
      <c r="I732" s="98"/>
      <c r="J732" s="98">
        <v>6.4</v>
      </c>
      <c r="K732" s="97">
        <v>4.2</v>
      </c>
      <c r="L732" s="97" t="s">
        <v>114</v>
      </c>
      <c r="N732" s="61" t="s">
        <v>137</v>
      </c>
      <c r="O732" s="99">
        <f t="shared" si="256"/>
        <v>137.25859840000001</v>
      </c>
      <c r="P732" s="99">
        <f>3.1416/6*K732^3</f>
        <v>38.792476800000003</v>
      </c>
      <c r="Q732" s="62">
        <f t="shared" si="255"/>
        <v>6.7032846560547519</v>
      </c>
      <c r="S732" s="63"/>
    </row>
    <row r="733" spans="1:19" s="97" customFormat="1">
      <c r="A733" s="85" t="s">
        <v>117</v>
      </c>
      <c r="B733" s="57">
        <v>53</v>
      </c>
      <c r="C733" s="53"/>
      <c r="D733" s="59" t="s">
        <v>142</v>
      </c>
      <c r="E733" s="59"/>
      <c r="F733" s="60" t="s">
        <v>679</v>
      </c>
      <c r="G733" s="98"/>
      <c r="H733" s="98"/>
      <c r="I733" s="98"/>
      <c r="J733" s="98">
        <v>7.33</v>
      </c>
      <c r="L733" s="97" t="s">
        <v>114</v>
      </c>
      <c r="N733" s="61" t="s">
        <v>137</v>
      </c>
      <c r="O733" s="99">
        <f t="shared" si="256"/>
        <v>206.21087345320001</v>
      </c>
      <c r="P733" s="64">
        <f t="shared" ref="P733:P734" si="259">O733*0.6</f>
        <v>123.72652407192</v>
      </c>
      <c r="Q733" s="62">
        <f t="shared" si="255"/>
        <v>19.91940362625639</v>
      </c>
    </row>
    <row r="734" spans="1:19" s="97" customFormat="1">
      <c r="A734" s="85" t="s">
        <v>117</v>
      </c>
      <c r="B734" s="57">
        <v>54</v>
      </c>
      <c r="C734" s="53"/>
      <c r="D734" s="59" t="s">
        <v>142</v>
      </c>
      <c r="E734" s="59"/>
      <c r="F734" s="52" t="s">
        <v>172</v>
      </c>
      <c r="G734" s="98"/>
      <c r="H734" s="98"/>
      <c r="I734" s="98"/>
      <c r="J734" s="98">
        <v>22.5</v>
      </c>
      <c r="L734" s="97" t="s">
        <v>114</v>
      </c>
      <c r="N734" s="61" t="s">
        <v>137</v>
      </c>
      <c r="O734" s="99">
        <f t="shared" si="256"/>
        <v>5964.1312499999995</v>
      </c>
      <c r="P734" s="64">
        <f t="shared" si="259"/>
        <v>3578.4787499999998</v>
      </c>
      <c r="Q734" s="62">
        <f t="shared" si="255"/>
        <v>469.22007949052232</v>
      </c>
    </row>
    <row r="735" spans="1:19" s="97" customFormat="1">
      <c r="A735" s="85" t="s">
        <v>117</v>
      </c>
      <c r="B735" s="57">
        <v>55</v>
      </c>
      <c r="C735" s="53"/>
      <c r="D735" s="59" t="s">
        <v>142</v>
      </c>
      <c r="E735" s="59"/>
      <c r="F735" s="100" t="s">
        <v>8</v>
      </c>
      <c r="G735" s="98"/>
      <c r="H735" s="98"/>
      <c r="I735" s="98"/>
      <c r="J735" s="98">
        <v>5.3</v>
      </c>
      <c r="L735" s="97" t="s">
        <v>114</v>
      </c>
      <c r="N735" s="61" t="s">
        <v>137</v>
      </c>
      <c r="O735" s="99">
        <f t="shared" si="256"/>
        <v>77.95199719999998</v>
      </c>
      <c r="P735" s="64">
        <f t="shared" ref="P735:P737" si="260">O735*0.3</f>
        <v>23.385599159999995</v>
      </c>
      <c r="Q735" s="62">
        <f t="shared" si="255"/>
        <v>4.1676994625925534</v>
      </c>
      <c r="S735" s="63"/>
    </row>
    <row r="736" spans="1:19" s="97" customFormat="1">
      <c r="A736" s="85" t="s">
        <v>117</v>
      </c>
      <c r="B736" s="57">
        <v>55</v>
      </c>
      <c r="C736" s="53"/>
      <c r="D736" s="59" t="s">
        <v>142</v>
      </c>
      <c r="E736" s="59"/>
      <c r="F736" s="100" t="s">
        <v>8</v>
      </c>
      <c r="G736" s="98"/>
      <c r="H736" s="98"/>
      <c r="I736" s="98"/>
      <c r="J736" s="98">
        <v>6.3</v>
      </c>
      <c r="L736" s="97" t="s">
        <v>114</v>
      </c>
      <c r="N736" s="61" t="s">
        <v>137</v>
      </c>
      <c r="O736" s="99">
        <f t="shared" si="256"/>
        <v>130.92460919999996</v>
      </c>
      <c r="P736" s="64">
        <f t="shared" si="260"/>
        <v>39.277382759999988</v>
      </c>
      <c r="Q736" s="62">
        <f t="shared" si="255"/>
        <v>6.7819345947927365</v>
      </c>
      <c r="S736" s="63"/>
    </row>
    <row r="737" spans="1:19" s="97" customFormat="1">
      <c r="A737" s="85" t="s">
        <v>117</v>
      </c>
      <c r="B737" s="57">
        <v>55</v>
      </c>
      <c r="C737" s="53"/>
      <c r="D737" s="59" t="s">
        <v>142</v>
      </c>
      <c r="E737" s="59"/>
      <c r="F737" s="100" t="s">
        <v>8</v>
      </c>
      <c r="G737" s="98"/>
      <c r="H737" s="98"/>
      <c r="I737" s="98"/>
      <c r="J737" s="98">
        <v>5.15</v>
      </c>
      <c r="L737" s="97" t="s">
        <v>114</v>
      </c>
      <c r="N737" s="61" t="s">
        <v>137</v>
      </c>
      <c r="O737" s="99">
        <f t="shared" si="256"/>
        <v>71.518982150000014</v>
      </c>
      <c r="P737" s="64">
        <f t="shared" si="260"/>
        <v>21.455694645000005</v>
      </c>
      <c r="Q737" s="62">
        <f t="shared" si="255"/>
        <v>3.8439013510353734</v>
      </c>
      <c r="S737" s="63"/>
    </row>
    <row r="738" spans="1:19" s="97" customFormat="1">
      <c r="A738" s="85" t="s">
        <v>117</v>
      </c>
      <c r="B738" s="57">
        <v>56</v>
      </c>
      <c r="C738" s="53"/>
      <c r="D738" s="67" t="s">
        <v>557</v>
      </c>
      <c r="E738" s="67"/>
      <c r="F738" s="100" t="s">
        <v>397</v>
      </c>
      <c r="G738" s="98">
        <v>20.6</v>
      </c>
      <c r="H738" s="98"/>
      <c r="I738" s="98"/>
      <c r="J738" s="98">
        <v>17.2</v>
      </c>
      <c r="L738" s="97" t="s">
        <v>101</v>
      </c>
      <c r="N738" s="65" t="s">
        <v>138</v>
      </c>
      <c r="O738" s="99">
        <f>(3.1416/6)*J738^2*G738</f>
        <v>3190.9775743999999</v>
      </c>
      <c r="Q738" s="62">
        <f>0.216*O738^0.939</f>
        <v>421.34530048375467</v>
      </c>
    </row>
    <row r="739" spans="1:19" s="97" customFormat="1">
      <c r="A739" s="85" t="s">
        <v>117</v>
      </c>
      <c r="B739" s="57">
        <v>57</v>
      </c>
      <c r="C739" s="53"/>
      <c r="D739" s="59" t="s">
        <v>142</v>
      </c>
      <c r="E739" s="59"/>
      <c r="F739" s="60" t="s">
        <v>679</v>
      </c>
      <c r="G739" s="98">
        <v>7.6</v>
      </c>
      <c r="H739" s="98"/>
      <c r="I739" s="98"/>
      <c r="J739" s="98">
        <v>4.2</v>
      </c>
      <c r="L739" s="97" t="s">
        <v>101</v>
      </c>
      <c r="N739" s="65" t="s">
        <v>138</v>
      </c>
      <c r="O739" s="99">
        <f>(3.1416/6)*J739^2*G739</f>
        <v>70.195910399999988</v>
      </c>
      <c r="P739" s="64">
        <f t="shared" ref="P739:P740" si="261">O739*0.6</f>
        <v>42.117546239999989</v>
      </c>
      <c r="Q739" s="62">
        <f t="shared" ref="Q739:Q742" si="262">0.216*P739^0.939</f>
        <v>7.2414338160565421</v>
      </c>
    </row>
    <row r="740" spans="1:19" s="97" customFormat="1">
      <c r="A740" s="85" t="s">
        <v>117</v>
      </c>
      <c r="B740" s="57">
        <v>59</v>
      </c>
      <c r="C740" s="53"/>
      <c r="D740" s="59" t="s">
        <v>142</v>
      </c>
      <c r="E740" s="59"/>
      <c r="F740" s="60" t="s">
        <v>671</v>
      </c>
      <c r="G740" s="98"/>
      <c r="H740" s="98"/>
      <c r="I740" s="98"/>
      <c r="J740" s="98">
        <v>12.8</v>
      </c>
      <c r="L740" s="97" t="s">
        <v>114</v>
      </c>
      <c r="N740" s="61" t="s">
        <v>137</v>
      </c>
      <c r="O740" s="99">
        <f>3.1416/6*J740^3</f>
        <v>1098.0687872000001</v>
      </c>
      <c r="P740" s="64">
        <f t="shared" si="261"/>
        <v>658.84127232000003</v>
      </c>
      <c r="Q740" s="62">
        <f t="shared" si="262"/>
        <v>95.783106824484307</v>
      </c>
    </row>
    <row r="741" spans="1:19" s="97" customFormat="1">
      <c r="A741" s="85" t="s">
        <v>117</v>
      </c>
      <c r="B741" s="57">
        <v>60</v>
      </c>
      <c r="C741" s="53"/>
      <c r="D741" s="59" t="s">
        <v>142</v>
      </c>
      <c r="E741" s="59"/>
      <c r="F741" s="100" t="s">
        <v>8</v>
      </c>
      <c r="G741" s="98"/>
      <c r="H741" s="98"/>
      <c r="I741" s="98"/>
      <c r="J741" s="98">
        <v>5.27</v>
      </c>
      <c r="L741" s="97" t="s">
        <v>114</v>
      </c>
      <c r="N741" s="61" t="s">
        <v>137</v>
      </c>
      <c r="O741" s="99">
        <f>3.1416/6*J741^3</f>
        <v>76.635762618799973</v>
      </c>
      <c r="P741" s="64">
        <f>O741*0.3</f>
        <v>22.990728785639991</v>
      </c>
      <c r="Q741" s="62">
        <f t="shared" si="262"/>
        <v>4.1015855306492783</v>
      </c>
      <c r="S741" s="63"/>
    </row>
    <row r="742" spans="1:19" s="97" customFormat="1">
      <c r="A742" s="85" t="s">
        <v>117</v>
      </c>
      <c r="B742" s="57">
        <v>62</v>
      </c>
      <c r="C742" s="53"/>
      <c r="D742" s="59" t="s">
        <v>142</v>
      </c>
      <c r="E742" s="59"/>
      <c r="F742" s="60" t="s">
        <v>679</v>
      </c>
      <c r="G742" s="98">
        <v>11.3</v>
      </c>
      <c r="H742" s="98"/>
      <c r="I742" s="98"/>
      <c r="J742" s="98">
        <v>10.1</v>
      </c>
      <c r="L742" s="97" t="s">
        <v>101</v>
      </c>
      <c r="N742" s="65" t="s">
        <v>138</v>
      </c>
      <c r="O742" s="99">
        <f>(3.1416/6)*J742^2*G742</f>
        <v>603.56052679999993</v>
      </c>
      <c r="P742" s="64">
        <f t="shared" ref="P742" si="263">O742*0.6</f>
        <v>362.13631607999997</v>
      </c>
      <c r="Q742" s="62">
        <f t="shared" si="262"/>
        <v>54.605279401719756</v>
      </c>
    </row>
    <row r="743" spans="1:19" s="97" customFormat="1">
      <c r="A743" s="85" t="s">
        <v>117</v>
      </c>
      <c r="B743" s="57">
        <v>63</v>
      </c>
      <c r="C743" s="72" t="s">
        <v>404</v>
      </c>
      <c r="D743" s="59" t="s">
        <v>641</v>
      </c>
      <c r="E743" s="54" t="s">
        <v>644</v>
      </c>
      <c r="F743" s="100" t="s">
        <v>5</v>
      </c>
      <c r="G743" s="98"/>
      <c r="H743" s="98"/>
      <c r="I743" s="98"/>
      <c r="J743" s="98">
        <v>3.4</v>
      </c>
      <c r="L743" s="97" t="s">
        <v>114</v>
      </c>
      <c r="N743" s="61" t="s">
        <v>137</v>
      </c>
      <c r="O743" s="99">
        <f>3.1416/6*J743^3</f>
        <v>20.579574399999995</v>
      </c>
      <c r="Q743" s="62">
        <f t="shared" ref="Q743" si="264">0.216*O743^0.939</f>
        <v>3.6963281557863703</v>
      </c>
    </row>
    <row r="744" spans="1:19" s="97" customFormat="1">
      <c r="A744" s="85" t="s">
        <v>117</v>
      </c>
      <c r="B744" s="57">
        <v>63</v>
      </c>
      <c r="C744" s="53"/>
      <c r="D744" s="67" t="s">
        <v>557</v>
      </c>
      <c r="E744" s="67"/>
      <c r="F744" s="100" t="s">
        <v>106</v>
      </c>
      <c r="G744" s="98">
        <v>4.18</v>
      </c>
      <c r="H744" s="98"/>
      <c r="I744" s="98"/>
      <c r="J744" s="98">
        <v>3.6</v>
      </c>
      <c r="L744" s="97" t="s">
        <v>101</v>
      </c>
      <c r="N744" s="65" t="s">
        <v>138</v>
      </c>
      <c r="O744" s="99">
        <f>(3.1416/6)*J744^2*G744</f>
        <v>28.364878079999997</v>
      </c>
      <c r="Q744" s="62">
        <f>0.216*O744^0.939</f>
        <v>4.9959149473697417</v>
      </c>
    </row>
    <row r="745" spans="1:19" s="97" customFormat="1">
      <c r="A745" s="85" t="s">
        <v>117</v>
      </c>
      <c r="B745" s="57">
        <v>64</v>
      </c>
      <c r="C745" s="53"/>
      <c r="D745" s="59" t="s">
        <v>142</v>
      </c>
      <c r="E745" s="59"/>
      <c r="F745" s="100" t="s">
        <v>8</v>
      </c>
      <c r="G745" s="98"/>
      <c r="H745" s="98"/>
      <c r="I745" s="98"/>
      <c r="J745" s="98">
        <v>4.2</v>
      </c>
      <c r="L745" s="97" t="s">
        <v>114</v>
      </c>
      <c r="N745" s="61" t="s">
        <v>137</v>
      </c>
      <c r="O745" s="99">
        <f t="shared" ref="O745:O750" si="265">3.1416/6*J745^3</f>
        <v>38.792476800000003</v>
      </c>
      <c r="P745" s="64">
        <f t="shared" ref="P745:P747" si="266">O745*0.3</f>
        <v>11.63774304</v>
      </c>
      <c r="Q745" s="62">
        <f t="shared" ref="Q745:Q750" si="267">0.216*P745^0.939</f>
        <v>2.1642355191849854</v>
      </c>
      <c r="S745" s="63"/>
    </row>
    <row r="746" spans="1:19" s="97" customFormat="1">
      <c r="A746" s="85" t="s">
        <v>117</v>
      </c>
      <c r="B746" s="57">
        <v>64</v>
      </c>
      <c r="C746" s="53"/>
      <c r="D746" s="59" t="s">
        <v>142</v>
      </c>
      <c r="E746" s="59"/>
      <c r="F746" s="100" t="s">
        <v>8</v>
      </c>
      <c r="G746" s="98"/>
      <c r="H746" s="98"/>
      <c r="I746" s="98"/>
      <c r="J746" s="98">
        <v>4.9000000000000004</v>
      </c>
      <c r="L746" s="97" t="s">
        <v>114</v>
      </c>
      <c r="N746" s="61" t="s">
        <v>137</v>
      </c>
      <c r="O746" s="99">
        <f t="shared" si="265"/>
        <v>61.601016400000013</v>
      </c>
      <c r="P746" s="64">
        <f t="shared" si="266"/>
        <v>18.480304920000002</v>
      </c>
      <c r="Q746" s="62">
        <f t="shared" si="267"/>
        <v>3.34113194495673</v>
      </c>
      <c r="S746" s="63"/>
    </row>
    <row r="747" spans="1:19" s="97" customFormat="1">
      <c r="A747" s="85" t="s">
        <v>117</v>
      </c>
      <c r="B747" s="57">
        <v>65</v>
      </c>
      <c r="C747" s="53"/>
      <c r="D747" s="59" t="s">
        <v>142</v>
      </c>
      <c r="E747" s="59"/>
      <c r="F747" s="100" t="s">
        <v>8</v>
      </c>
      <c r="G747" s="98"/>
      <c r="H747" s="98"/>
      <c r="I747" s="98"/>
      <c r="J747" s="98">
        <v>5.0199999999999996</v>
      </c>
      <c r="L747" s="97" t="s">
        <v>114</v>
      </c>
      <c r="N747" s="61" t="s">
        <v>137</v>
      </c>
      <c r="O747" s="99">
        <f t="shared" si="265"/>
        <v>66.238545788799982</v>
      </c>
      <c r="P747" s="64">
        <f t="shared" si="266"/>
        <v>19.871563736639995</v>
      </c>
      <c r="Q747" s="62">
        <f t="shared" si="267"/>
        <v>3.5767916293707778</v>
      </c>
      <c r="S747" s="63"/>
    </row>
    <row r="748" spans="1:19" s="97" customFormat="1">
      <c r="A748" s="85" t="s">
        <v>117</v>
      </c>
      <c r="B748" s="57">
        <v>66</v>
      </c>
      <c r="C748" s="53"/>
      <c r="D748" s="59" t="s">
        <v>142</v>
      </c>
      <c r="E748" s="59"/>
      <c r="F748" s="60" t="s">
        <v>671</v>
      </c>
      <c r="G748" s="98"/>
      <c r="H748" s="98"/>
      <c r="I748" s="98"/>
      <c r="J748" s="98">
        <v>8.89</v>
      </c>
      <c r="L748" s="97" t="s">
        <v>114</v>
      </c>
      <c r="N748" s="61" t="s">
        <v>137</v>
      </c>
      <c r="O748" s="99">
        <f t="shared" si="265"/>
        <v>367.87893520840004</v>
      </c>
      <c r="P748" s="64">
        <f t="shared" ref="P748:P750" si="268">O748*0.6</f>
        <v>220.72736112504001</v>
      </c>
      <c r="Q748" s="62">
        <f t="shared" si="267"/>
        <v>34.30320477550103</v>
      </c>
    </row>
    <row r="749" spans="1:19" s="97" customFormat="1">
      <c r="A749" s="85" t="s">
        <v>117</v>
      </c>
      <c r="B749" s="57">
        <v>68</v>
      </c>
      <c r="C749" s="53"/>
      <c r="D749" s="59" t="s">
        <v>142</v>
      </c>
      <c r="E749" s="59"/>
      <c r="F749" s="100" t="s">
        <v>92</v>
      </c>
      <c r="G749" s="98"/>
      <c r="H749" s="98"/>
      <c r="I749" s="98"/>
      <c r="J749" s="98">
        <v>8.4</v>
      </c>
      <c r="L749" s="97" t="s">
        <v>114</v>
      </c>
      <c r="N749" s="61" t="s">
        <v>137</v>
      </c>
      <c r="O749" s="99">
        <f t="shared" si="265"/>
        <v>310.33981440000002</v>
      </c>
      <c r="P749" s="64">
        <f t="shared" si="268"/>
        <v>186.20388864</v>
      </c>
      <c r="Q749" s="62">
        <f t="shared" si="267"/>
        <v>29.239718287901937</v>
      </c>
    </row>
    <row r="750" spans="1:19" s="97" customFormat="1">
      <c r="A750" s="85" t="s">
        <v>117</v>
      </c>
      <c r="B750" s="57">
        <v>68</v>
      </c>
      <c r="C750" s="53"/>
      <c r="D750" s="59" t="s">
        <v>142</v>
      </c>
      <c r="E750" s="59"/>
      <c r="F750" s="60" t="s">
        <v>679</v>
      </c>
      <c r="G750" s="98"/>
      <c r="H750" s="98"/>
      <c r="I750" s="98"/>
      <c r="J750" s="98">
        <v>7.2</v>
      </c>
      <c r="L750" s="97" t="s">
        <v>114</v>
      </c>
      <c r="N750" s="61" t="s">
        <v>137</v>
      </c>
      <c r="O750" s="99">
        <f t="shared" si="265"/>
        <v>195.4326528</v>
      </c>
      <c r="P750" s="64">
        <f t="shared" si="268"/>
        <v>117.25959168</v>
      </c>
      <c r="Q750" s="62">
        <f t="shared" si="267"/>
        <v>18.940178937009843</v>
      </c>
    </row>
    <row r="751" spans="1:19" s="97" customFormat="1">
      <c r="A751" s="85" t="s">
        <v>117</v>
      </c>
      <c r="B751" s="57">
        <v>69</v>
      </c>
      <c r="C751" s="72" t="s">
        <v>404</v>
      </c>
      <c r="D751" s="54" t="s">
        <v>622</v>
      </c>
      <c r="E751" s="67" t="s">
        <v>596</v>
      </c>
      <c r="F751" s="60" t="s">
        <v>616</v>
      </c>
      <c r="G751" s="98">
        <v>10.32</v>
      </c>
      <c r="H751" s="98"/>
      <c r="I751" s="98"/>
      <c r="J751" s="98">
        <v>3.4</v>
      </c>
      <c r="L751" s="97" t="s">
        <v>101</v>
      </c>
      <c r="N751" s="65" t="s">
        <v>138</v>
      </c>
      <c r="O751" s="99">
        <f>(3.1416/6)*J751^2*G751</f>
        <v>62.465061119999994</v>
      </c>
      <c r="Q751" s="62">
        <f t="shared" ref="Q751:Q752" si="269">0.216*O751^0.939</f>
        <v>10.484725219221085</v>
      </c>
    </row>
    <row r="752" spans="1:19" s="97" customFormat="1">
      <c r="A752" s="85" t="s">
        <v>117</v>
      </c>
      <c r="B752" s="57">
        <v>69</v>
      </c>
      <c r="C752" s="52" t="s">
        <v>404</v>
      </c>
      <c r="D752" s="59" t="s">
        <v>442</v>
      </c>
      <c r="E752" s="54"/>
      <c r="F752" s="100" t="s">
        <v>109</v>
      </c>
      <c r="G752" s="98"/>
      <c r="H752" s="98"/>
      <c r="I752" s="98"/>
      <c r="J752" s="98">
        <v>4.3600000000000003</v>
      </c>
      <c r="L752" s="97" t="s">
        <v>114</v>
      </c>
      <c r="N752" s="61" t="s">
        <v>137</v>
      </c>
      <c r="O752" s="99">
        <f>3.1416/6*J752^3</f>
        <v>43.396939801600006</v>
      </c>
      <c r="Q752" s="62">
        <f t="shared" si="269"/>
        <v>7.4477973524216834</v>
      </c>
    </row>
    <row r="753" spans="1:19" s="97" customFormat="1">
      <c r="A753" s="85" t="s">
        <v>117</v>
      </c>
      <c r="B753" s="57">
        <v>70</v>
      </c>
      <c r="C753" s="53"/>
      <c r="D753" s="59" t="s">
        <v>142</v>
      </c>
      <c r="E753" s="59"/>
      <c r="F753" s="60" t="s">
        <v>632</v>
      </c>
      <c r="G753" s="98"/>
      <c r="H753" s="98"/>
      <c r="I753" s="98"/>
      <c r="J753" s="98">
        <v>8.5</v>
      </c>
      <c r="L753" s="97" t="s">
        <v>114</v>
      </c>
      <c r="N753" s="61" t="s">
        <v>137</v>
      </c>
      <c r="O753" s="99">
        <f>3.1416/6*J753^3</f>
        <v>321.55584999999996</v>
      </c>
      <c r="P753" s="64">
        <f t="shared" ref="P753:P757" si="270">O753*0.6</f>
        <v>192.93350999999998</v>
      </c>
      <c r="Q753" s="62">
        <f t="shared" ref="Q753:Q766" si="271">0.216*P753^0.939</f>
        <v>30.230932874669961</v>
      </c>
    </row>
    <row r="754" spans="1:19" s="97" customFormat="1">
      <c r="A754" s="85" t="s">
        <v>117</v>
      </c>
      <c r="B754" s="57">
        <v>71</v>
      </c>
      <c r="C754" s="53"/>
      <c r="D754" s="59" t="s">
        <v>142</v>
      </c>
      <c r="E754" s="59"/>
      <c r="F754" s="60" t="s">
        <v>632</v>
      </c>
      <c r="G754" s="98">
        <v>10.7</v>
      </c>
      <c r="H754" s="98"/>
      <c r="I754" s="98"/>
      <c r="J754" s="98">
        <v>8.69</v>
      </c>
      <c r="L754" s="97" t="s">
        <v>101</v>
      </c>
      <c r="N754" s="65" t="s">
        <v>138</v>
      </c>
      <c r="O754" s="99">
        <f>(3.1416/6)*J754^2*G754</f>
        <v>423.08046057199988</v>
      </c>
      <c r="P754" s="64">
        <f t="shared" si="270"/>
        <v>253.84827634319993</v>
      </c>
      <c r="Q754" s="62">
        <f t="shared" si="271"/>
        <v>39.115505097022115</v>
      </c>
    </row>
    <row r="755" spans="1:19" s="97" customFormat="1">
      <c r="A755" s="85" t="s">
        <v>117</v>
      </c>
      <c r="B755" s="57">
        <v>72</v>
      </c>
      <c r="C755" s="53"/>
      <c r="D755" s="59" t="s">
        <v>142</v>
      </c>
      <c r="E755" s="59"/>
      <c r="F755" s="60" t="s">
        <v>679</v>
      </c>
      <c r="G755" s="98">
        <v>9.4</v>
      </c>
      <c r="H755" s="98"/>
      <c r="I755" s="98"/>
      <c r="J755" s="98">
        <v>6.7</v>
      </c>
      <c r="L755" s="97" t="s">
        <v>101</v>
      </c>
      <c r="N755" s="65" t="s">
        <v>138</v>
      </c>
      <c r="O755" s="99">
        <f>(3.1416/6)*J755^2*G755</f>
        <v>220.94139759999999</v>
      </c>
      <c r="P755" s="64">
        <f t="shared" si="270"/>
        <v>132.56483856</v>
      </c>
      <c r="Q755" s="62">
        <f t="shared" si="271"/>
        <v>21.252693021931602</v>
      </c>
    </row>
    <row r="756" spans="1:19" s="97" customFormat="1">
      <c r="A756" s="85" t="s">
        <v>117</v>
      </c>
      <c r="B756" s="57">
        <v>73</v>
      </c>
      <c r="C756" s="53"/>
      <c r="D756" s="59" t="s">
        <v>142</v>
      </c>
      <c r="E756" s="59"/>
      <c r="F756" s="60" t="s">
        <v>679</v>
      </c>
      <c r="G756" s="98"/>
      <c r="H756" s="98"/>
      <c r="I756" s="98"/>
      <c r="J756" s="98">
        <v>10.1</v>
      </c>
      <c r="L756" s="97" t="s">
        <v>114</v>
      </c>
      <c r="N756" s="61" t="s">
        <v>137</v>
      </c>
      <c r="O756" s="99">
        <f>3.1416/6*J756^3</f>
        <v>539.46560359999989</v>
      </c>
      <c r="P756" s="64">
        <f t="shared" si="270"/>
        <v>323.67936215999993</v>
      </c>
      <c r="Q756" s="62">
        <f t="shared" si="271"/>
        <v>49.141877521245817</v>
      </c>
    </row>
    <row r="757" spans="1:19" s="97" customFormat="1">
      <c r="A757" s="85" t="s">
        <v>117</v>
      </c>
      <c r="B757" s="57">
        <v>73</v>
      </c>
      <c r="C757" s="53"/>
      <c r="D757" s="59" t="s">
        <v>142</v>
      </c>
      <c r="E757" s="59"/>
      <c r="F757" s="100" t="s">
        <v>11</v>
      </c>
      <c r="G757" s="98">
        <v>28.67</v>
      </c>
      <c r="H757" s="98"/>
      <c r="I757" s="98"/>
      <c r="J757" s="98">
        <v>18.5</v>
      </c>
      <c r="L757" s="97" t="s">
        <v>101</v>
      </c>
      <c r="N757" s="65" t="s">
        <v>138</v>
      </c>
      <c r="O757" s="99">
        <f>(3.1416/6)*J757^2*G757</f>
        <v>5137.7242069999993</v>
      </c>
      <c r="P757" s="64">
        <f t="shared" si="270"/>
        <v>3082.6345241999993</v>
      </c>
      <c r="Q757" s="62">
        <f t="shared" si="271"/>
        <v>407.89797083859349</v>
      </c>
    </row>
    <row r="758" spans="1:19" s="97" customFormat="1">
      <c r="A758" s="85" t="s">
        <v>117</v>
      </c>
      <c r="B758" s="57">
        <v>74</v>
      </c>
      <c r="C758" s="53"/>
      <c r="D758" s="59" t="s">
        <v>142</v>
      </c>
      <c r="E758" s="59"/>
      <c r="F758" s="100" t="s">
        <v>8</v>
      </c>
      <c r="G758" s="98"/>
      <c r="H758" s="98"/>
      <c r="I758" s="98"/>
      <c r="J758" s="98">
        <v>5.5</v>
      </c>
      <c r="L758" s="97" t="s">
        <v>114</v>
      </c>
      <c r="N758" s="61" t="s">
        <v>137</v>
      </c>
      <c r="O758" s="99">
        <f>3.1416/6*J758^3</f>
        <v>87.113949999999988</v>
      </c>
      <c r="P758" s="64">
        <f>O758*0.3</f>
        <v>26.134184999999995</v>
      </c>
      <c r="Q758" s="62">
        <f t="shared" si="271"/>
        <v>4.626078154440048</v>
      </c>
      <c r="S758" s="63"/>
    </row>
    <row r="759" spans="1:19" s="97" customFormat="1">
      <c r="A759" s="85" t="s">
        <v>117</v>
      </c>
      <c r="B759" s="57">
        <v>74</v>
      </c>
      <c r="C759" s="53"/>
      <c r="D759" s="59" t="s">
        <v>142</v>
      </c>
      <c r="E759" s="59"/>
      <c r="F759" s="100" t="s">
        <v>103</v>
      </c>
      <c r="G759" s="98"/>
      <c r="H759" s="98"/>
      <c r="I759" s="98"/>
      <c r="J759" s="98">
        <v>7.6</v>
      </c>
      <c r="L759" s="97" t="s">
        <v>114</v>
      </c>
      <c r="N759" s="61" t="s">
        <v>137</v>
      </c>
      <c r="O759" s="99">
        <f>3.1416/6*J759^3</f>
        <v>229.84783359999994</v>
      </c>
      <c r="P759" s="64">
        <f t="shared" ref="P759" si="272">O759*0.6</f>
        <v>137.90870015999997</v>
      </c>
      <c r="Q759" s="62">
        <f t="shared" si="271"/>
        <v>22.056181386686642</v>
      </c>
    </row>
    <row r="760" spans="1:19" s="97" customFormat="1">
      <c r="A760" s="85" t="s">
        <v>117</v>
      </c>
      <c r="B760" s="57">
        <v>75</v>
      </c>
      <c r="C760" s="53"/>
      <c r="D760" s="59" t="s">
        <v>142</v>
      </c>
      <c r="E760" s="59"/>
      <c r="F760" s="100" t="s">
        <v>8</v>
      </c>
      <c r="G760" s="98"/>
      <c r="H760" s="98"/>
      <c r="I760" s="98"/>
      <c r="J760" s="98">
        <v>5.0199999999999996</v>
      </c>
      <c r="L760" s="97" t="s">
        <v>114</v>
      </c>
      <c r="N760" s="61" t="s">
        <v>137</v>
      </c>
      <c r="O760" s="99">
        <f>3.1416/6*J760^3</f>
        <v>66.238545788799982</v>
      </c>
      <c r="P760" s="64">
        <f>O760*0.3</f>
        <v>19.871563736639995</v>
      </c>
      <c r="Q760" s="62">
        <f t="shared" si="271"/>
        <v>3.5767916293707778</v>
      </c>
      <c r="S760" s="63"/>
    </row>
    <row r="761" spans="1:19" s="97" customFormat="1">
      <c r="A761" s="85" t="s">
        <v>117</v>
      </c>
      <c r="B761" s="57">
        <v>76</v>
      </c>
      <c r="C761" s="53"/>
      <c r="D761" s="59" t="s">
        <v>142</v>
      </c>
      <c r="E761" s="59"/>
      <c r="F761" s="60" t="s">
        <v>632</v>
      </c>
      <c r="G761" s="98">
        <v>10.49</v>
      </c>
      <c r="H761" s="98"/>
      <c r="I761" s="98"/>
      <c r="J761" s="98">
        <v>9.4</v>
      </c>
      <c r="L761" s="97" t="s">
        <v>101</v>
      </c>
      <c r="N761" s="65" t="s">
        <v>138</v>
      </c>
      <c r="O761" s="99">
        <f>(3.1416/6)*J761^2*G761</f>
        <v>485.32295504000007</v>
      </c>
      <c r="P761" s="64">
        <f t="shared" ref="P761:P763" si="273">O761*0.6</f>
        <v>291.19377302400005</v>
      </c>
      <c r="Q761" s="62">
        <f t="shared" si="271"/>
        <v>44.495975019554201</v>
      </c>
    </row>
    <row r="762" spans="1:19" s="97" customFormat="1">
      <c r="A762" s="85" t="s">
        <v>117</v>
      </c>
      <c r="B762" s="57">
        <v>78</v>
      </c>
      <c r="C762" s="53"/>
      <c r="D762" s="59" t="s">
        <v>142</v>
      </c>
      <c r="E762" s="59"/>
      <c r="F762" s="52" t="s">
        <v>591</v>
      </c>
      <c r="G762" s="98">
        <v>12.1</v>
      </c>
      <c r="H762" s="98"/>
      <c r="I762" s="98"/>
      <c r="J762" s="98">
        <v>11</v>
      </c>
      <c r="L762" s="97" t="s">
        <v>101</v>
      </c>
      <c r="N762" s="65" t="s">
        <v>138</v>
      </c>
      <c r="O762" s="99">
        <f>(3.1416/6)*J762^2*G762</f>
        <v>766.60275999999988</v>
      </c>
      <c r="P762" s="64">
        <f t="shared" si="273"/>
        <v>459.96165599999989</v>
      </c>
      <c r="Q762" s="62">
        <f t="shared" si="271"/>
        <v>68.351706318928464</v>
      </c>
    </row>
    <row r="763" spans="1:19" s="97" customFormat="1">
      <c r="A763" s="85" t="s">
        <v>117</v>
      </c>
      <c r="B763" s="57">
        <v>78</v>
      </c>
      <c r="C763" s="53"/>
      <c r="D763" s="59" t="s">
        <v>142</v>
      </c>
      <c r="E763" s="59"/>
      <c r="F763" s="60" t="s">
        <v>679</v>
      </c>
      <c r="G763" s="98"/>
      <c r="H763" s="98"/>
      <c r="I763" s="98"/>
      <c r="J763" s="98">
        <v>8.6999999999999993</v>
      </c>
      <c r="L763" s="97" t="s">
        <v>114</v>
      </c>
      <c r="N763" s="61" t="s">
        <v>137</v>
      </c>
      <c r="O763" s="99">
        <f>3.1416/6*J763^3</f>
        <v>344.79217079999989</v>
      </c>
      <c r="P763" s="64">
        <f t="shared" si="273"/>
        <v>206.87530247999993</v>
      </c>
      <c r="Q763" s="62">
        <f t="shared" si="271"/>
        <v>32.277818102788679</v>
      </c>
    </row>
    <row r="764" spans="1:19" s="97" customFormat="1">
      <c r="A764" s="85" t="s">
        <v>117</v>
      </c>
      <c r="B764" s="57">
        <v>80</v>
      </c>
      <c r="C764" s="53"/>
      <c r="D764" s="59" t="s">
        <v>142</v>
      </c>
      <c r="E764" s="59"/>
      <c r="F764" s="100" t="s">
        <v>8</v>
      </c>
      <c r="G764" s="98"/>
      <c r="H764" s="98"/>
      <c r="I764" s="98"/>
      <c r="J764" s="98">
        <v>5.53</v>
      </c>
      <c r="L764" s="97" t="s">
        <v>114</v>
      </c>
      <c r="N764" s="61" t="s">
        <v>137</v>
      </c>
      <c r="O764" s="99">
        <f>3.1416/6*J764^3</f>
        <v>88.547240597200016</v>
      </c>
      <c r="P764" s="64">
        <f t="shared" ref="P764:P766" si="274">O764*0.3</f>
        <v>26.564172179160003</v>
      </c>
      <c r="Q764" s="62">
        <f t="shared" si="271"/>
        <v>4.6975127137530048</v>
      </c>
      <c r="S764" s="63"/>
    </row>
    <row r="765" spans="1:19" s="97" customFormat="1">
      <c r="A765" s="85" t="s">
        <v>117</v>
      </c>
      <c r="B765" s="57">
        <v>80</v>
      </c>
      <c r="C765" s="53"/>
      <c r="D765" s="59" t="s">
        <v>142</v>
      </c>
      <c r="E765" s="59"/>
      <c r="F765" s="100" t="s">
        <v>8</v>
      </c>
      <c r="G765" s="98"/>
      <c r="H765" s="98"/>
      <c r="I765" s="98"/>
      <c r="J765" s="98">
        <v>5.25</v>
      </c>
      <c r="L765" s="97" t="s">
        <v>114</v>
      </c>
      <c r="N765" s="61" t="s">
        <v>137</v>
      </c>
      <c r="O765" s="99">
        <f>3.1416/6*J765^3</f>
        <v>75.766556249999994</v>
      </c>
      <c r="P765" s="64">
        <f t="shared" si="274"/>
        <v>22.729966874999999</v>
      </c>
      <c r="Q765" s="62">
        <f t="shared" si="271"/>
        <v>4.0578877281522683</v>
      </c>
      <c r="S765" s="63"/>
    </row>
    <row r="766" spans="1:19" s="97" customFormat="1">
      <c r="A766" s="85" t="s">
        <v>117</v>
      </c>
      <c r="B766" s="57">
        <v>80</v>
      </c>
      <c r="C766" s="53"/>
      <c r="D766" s="59" t="s">
        <v>142</v>
      </c>
      <c r="E766" s="59"/>
      <c r="F766" s="100" t="s">
        <v>8</v>
      </c>
      <c r="G766" s="98"/>
      <c r="H766" s="98"/>
      <c r="I766" s="98"/>
      <c r="J766" s="98">
        <v>6.3</v>
      </c>
      <c r="L766" s="97" t="s">
        <v>114</v>
      </c>
      <c r="N766" s="61" t="s">
        <v>137</v>
      </c>
      <c r="O766" s="99">
        <f>3.1416/6*J766^3</f>
        <v>130.92460919999996</v>
      </c>
      <c r="P766" s="64">
        <f t="shared" si="274"/>
        <v>39.277382759999988</v>
      </c>
      <c r="Q766" s="62">
        <f t="shared" si="271"/>
        <v>6.7819345947927365</v>
      </c>
      <c r="S766" s="63"/>
    </row>
    <row r="767" spans="1:19" s="97" customFormat="1">
      <c r="A767" s="85" t="s">
        <v>123</v>
      </c>
      <c r="B767" s="57">
        <v>1</v>
      </c>
      <c r="C767" s="72" t="s">
        <v>404</v>
      </c>
      <c r="D767" s="81" t="s">
        <v>141</v>
      </c>
      <c r="E767" s="60" t="s">
        <v>595</v>
      </c>
      <c r="F767" s="75" t="s">
        <v>615</v>
      </c>
      <c r="G767" s="98">
        <v>15.73</v>
      </c>
      <c r="H767" s="84">
        <v>2.8</v>
      </c>
      <c r="I767" s="78">
        <v>2.1</v>
      </c>
      <c r="J767" s="98"/>
      <c r="L767" s="97" t="s">
        <v>577</v>
      </c>
      <c r="M767" s="75" t="s">
        <v>552</v>
      </c>
      <c r="N767" s="61" t="s">
        <v>140</v>
      </c>
      <c r="O767" s="66">
        <f>G767*H767*I767</f>
        <v>92.492400000000004</v>
      </c>
      <c r="Q767" s="62">
        <f t="shared" ref="Q767:Q768" si="275">0.288*O767^0.811</f>
        <v>11.321513617244998</v>
      </c>
    </row>
    <row r="768" spans="1:19" s="97" customFormat="1">
      <c r="A768" s="85" t="s">
        <v>123</v>
      </c>
      <c r="B768" s="57">
        <v>1</v>
      </c>
      <c r="C768" s="72" t="s">
        <v>404</v>
      </c>
      <c r="D768" s="81" t="s">
        <v>141</v>
      </c>
      <c r="E768" s="60" t="s">
        <v>595</v>
      </c>
      <c r="F768" s="75" t="s">
        <v>615</v>
      </c>
      <c r="G768" s="98">
        <v>16</v>
      </c>
      <c r="H768" s="84">
        <v>2.8</v>
      </c>
      <c r="I768" s="78">
        <v>2.09</v>
      </c>
      <c r="J768" s="98"/>
      <c r="L768" s="97" t="s">
        <v>577</v>
      </c>
      <c r="M768" s="75" t="s">
        <v>552</v>
      </c>
      <c r="N768" s="61" t="s">
        <v>140</v>
      </c>
      <c r="O768" s="66">
        <f>G768*H768*I768</f>
        <v>93.631999999999991</v>
      </c>
      <c r="Q768" s="62">
        <f t="shared" si="275"/>
        <v>11.434510961311448</v>
      </c>
    </row>
    <row r="769" spans="1:19" s="97" customFormat="1">
      <c r="A769" s="85" t="s">
        <v>123</v>
      </c>
      <c r="B769" s="57">
        <v>1</v>
      </c>
      <c r="C769" s="53"/>
      <c r="D769" s="59" t="s">
        <v>142</v>
      </c>
      <c r="E769" s="59"/>
      <c r="F769" s="100" t="s">
        <v>8</v>
      </c>
      <c r="G769" s="98"/>
      <c r="H769" s="98"/>
      <c r="I769" s="98"/>
      <c r="J769" s="98">
        <v>4.6900000000000004</v>
      </c>
      <c r="L769" s="97" t="s">
        <v>114</v>
      </c>
      <c r="N769" s="61" t="s">
        <v>137</v>
      </c>
      <c r="O769" s="99">
        <f>3.1416/6*J769^3</f>
        <v>54.015470832400005</v>
      </c>
      <c r="P769" s="64">
        <f t="shared" ref="P769:P771" si="276">O769*0.3</f>
        <v>16.204641249720002</v>
      </c>
      <c r="Q769" s="62">
        <f t="shared" ref="Q769:Q780" si="277">0.216*P769^0.939</f>
        <v>2.9532836919713272</v>
      </c>
      <c r="S769" s="63"/>
    </row>
    <row r="770" spans="1:19" s="97" customFormat="1">
      <c r="A770" s="85" t="s">
        <v>123</v>
      </c>
      <c r="B770" s="57">
        <v>2</v>
      </c>
      <c r="C770" s="53"/>
      <c r="D770" s="59" t="s">
        <v>142</v>
      </c>
      <c r="E770" s="59"/>
      <c r="F770" s="100" t="s">
        <v>8</v>
      </c>
      <c r="G770" s="98"/>
      <c r="H770" s="98"/>
      <c r="I770" s="98"/>
      <c r="J770" s="98">
        <v>5.3</v>
      </c>
      <c r="L770" s="97" t="s">
        <v>114</v>
      </c>
      <c r="N770" s="61" t="s">
        <v>137</v>
      </c>
      <c r="O770" s="99">
        <f>3.1416/6*J770^3</f>
        <v>77.95199719999998</v>
      </c>
      <c r="P770" s="64">
        <f t="shared" si="276"/>
        <v>23.385599159999995</v>
      </c>
      <c r="Q770" s="62">
        <f t="shared" si="277"/>
        <v>4.1676994625925534</v>
      </c>
      <c r="S770" s="63"/>
    </row>
    <row r="771" spans="1:19" s="97" customFormat="1">
      <c r="A771" s="85" t="s">
        <v>123</v>
      </c>
      <c r="B771" s="57">
        <v>2</v>
      </c>
      <c r="C771" s="53"/>
      <c r="D771" s="59" t="s">
        <v>142</v>
      </c>
      <c r="E771" s="59"/>
      <c r="F771" s="100" t="s">
        <v>8</v>
      </c>
      <c r="G771" s="98"/>
      <c r="H771" s="98"/>
      <c r="I771" s="98"/>
      <c r="J771" s="98">
        <v>5.36</v>
      </c>
      <c r="L771" s="97" t="s">
        <v>114</v>
      </c>
      <c r="N771" s="61" t="s">
        <v>137</v>
      </c>
      <c r="O771" s="99">
        <f>3.1416/6*J771^3</f>
        <v>80.629507481600015</v>
      </c>
      <c r="P771" s="64">
        <f t="shared" si="276"/>
        <v>24.188852244480003</v>
      </c>
      <c r="Q771" s="62">
        <f t="shared" si="277"/>
        <v>4.3019809395914272</v>
      </c>
      <c r="S771" s="63"/>
    </row>
    <row r="772" spans="1:19" s="97" customFormat="1">
      <c r="A772" s="85" t="s">
        <v>123</v>
      </c>
      <c r="B772" s="57">
        <v>2</v>
      </c>
      <c r="C772" s="53"/>
      <c r="D772" s="59" t="s">
        <v>142</v>
      </c>
      <c r="E772" s="59"/>
      <c r="F772" s="71" t="s">
        <v>484</v>
      </c>
      <c r="G772" s="98">
        <v>7</v>
      </c>
      <c r="H772" s="98"/>
      <c r="I772" s="98"/>
      <c r="J772" s="98">
        <v>8.1</v>
      </c>
      <c r="L772" s="82" t="s">
        <v>101</v>
      </c>
      <c r="N772" s="65" t="s">
        <v>138</v>
      </c>
      <c r="O772" s="99">
        <f>(3.1416/6)*J772^2*G772</f>
        <v>240.47377199999997</v>
      </c>
      <c r="P772" s="64">
        <f t="shared" ref="P772:P773" si="278">O772*0.6</f>
        <v>144.28426319999997</v>
      </c>
      <c r="Q772" s="62">
        <f t="shared" si="277"/>
        <v>23.012317654663033</v>
      </c>
    </row>
    <row r="773" spans="1:19" s="97" customFormat="1">
      <c r="A773" s="85" t="s">
        <v>123</v>
      </c>
      <c r="B773" s="57">
        <v>6</v>
      </c>
      <c r="C773" s="53"/>
      <c r="D773" s="59" t="s">
        <v>142</v>
      </c>
      <c r="E773" s="59"/>
      <c r="F773" s="71" t="s">
        <v>484</v>
      </c>
      <c r="G773" s="98">
        <v>6.21</v>
      </c>
      <c r="H773" s="98"/>
      <c r="I773" s="98"/>
      <c r="J773" s="98">
        <v>4.67</v>
      </c>
      <c r="L773" s="82" t="s">
        <v>101</v>
      </c>
      <c r="N773" s="65" t="s">
        <v>138</v>
      </c>
      <c r="O773" s="99">
        <f>(3.1416/6)*J773^2*G773</f>
        <v>70.912859648399987</v>
      </c>
      <c r="P773" s="64">
        <f t="shared" si="278"/>
        <v>42.547715789039991</v>
      </c>
      <c r="Q773" s="62">
        <f t="shared" si="277"/>
        <v>7.3108613816776176</v>
      </c>
    </row>
    <row r="774" spans="1:19" s="97" customFormat="1">
      <c r="A774" s="85" t="s">
        <v>123</v>
      </c>
      <c r="B774" s="57">
        <v>3</v>
      </c>
      <c r="C774" s="53"/>
      <c r="D774" s="59" t="s">
        <v>142</v>
      </c>
      <c r="E774" s="59"/>
      <c r="F774" s="100" t="s">
        <v>8</v>
      </c>
      <c r="G774" s="98"/>
      <c r="H774" s="98"/>
      <c r="I774" s="98"/>
      <c r="J774" s="98">
        <v>5.13</v>
      </c>
      <c r="L774" s="97" t="s">
        <v>114</v>
      </c>
      <c r="N774" s="61" t="s">
        <v>137</v>
      </c>
      <c r="O774" s="99">
        <f>3.1416/6*J774^3</f>
        <v>70.688982949199996</v>
      </c>
      <c r="P774" s="64">
        <f>O774*0.3</f>
        <v>21.206694884759997</v>
      </c>
      <c r="Q774" s="62">
        <f t="shared" si="277"/>
        <v>3.8019980240504654</v>
      </c>
      <c r="S774" s="63"/>
    </row>
    <row r="775" spans="1:19" s="97" customFormat="1">
      <c r="A775" s="85" t="s">
        <v>123</v>
      </c>
      <c r="B775" s="57">
        <v>3</v>
      </c>
      <c r="C775" s="53"/>
      <c r="D775" s="59" t="s">
        <v>142</v>
      </c>
      <c r="E775" s="59"/>
      <c r="F775" s="100" t="s">
        <v>93</v>
      </c>
      <c r="G775" s="98"/>
      <c r="H775" s="98"/>
      <c r="I775" s="98"/>
      <c r="J775" s="98">
        <v>12.5</v>
      </c>
      <c r="L775" s="97" t="s">
        <v>114</v>
      </c>
      <c r="N775" s="61" t="s">
        <v>137</v>
      </c>
      <c r="O775" s="99">
        <f>3.1416/6*J775^3</f>
        <v>1022.6562499999999</v>
      </c>
      <c r="P775" s="64">
        <f t="shared" ref="P775" si="279">O775*0.6</f>
        <v>613.59374999999989</v>
      </c>
      <c r="Q775" s="62">
        <f t="shared" si="277"/>
        <v>89.592971694752421</v>
      </c>
    </row>
    <row r="776" spans="1:19" s="97" customFormat="1">
      <c r="A776" s="85" t="s">
        <v>123</v>
      </c>
      <c r="B776" s="57">
        <v>4</v>
      </c>
      <c r="C776" s="53"/>
      <c r="D776" s="59" t="s">
        <v>142</v>
      </c>
      <c r="E776" s="59"/>
      <c r="F776" s="100" t="s">
        <v>8</v>
      </c>
      <c r="G776" s="98"/>
      <c r="H776" s="98"/>
      <c r="I776" s="98"/>
      <c r="J776" s="98">
        <v>4.57</v>
      </c>
      <c r="L776" s="97" t="s">
        <v>114</v>
      </c>
      <c r="N776" s="61" t="s">
        <v>137</v>
      </c>
      <c r="O776" s="99">
        <f>3.1416/6*J776^3</f>
        <v>49.974474734800005</v>
      </c>
      <c r="P776" s="64">
        <f>O776*0.3</f>
        <v>14.99234242044</v>
      </c>
      <c r="Q776" s="62">
        <f t="shared" si="277"/>
        <v>2.7453341024616345</v>
      </c>
      <c r="S776" s="63"/>
    </row>
    <row r="777" spans="1:19" s="97" customFormat="1">
      <c r="A777" s="85" t="s">
        <v>123</v>
      </c>
      <c r="B777" s="57">
        <v>4</v>
      </c>
      <c r="C777" s="53"/>
      <c r="D777" s="59" t="s">
        <v>142</v>
      </c>
      <c r="E777" s="59"/>
      <c r="F777" s="100" t="s">
        <v>3</v>
      </c>
      <c r="G777" s="98"/>
      <c r="H777" s="98"/>
      <c r="I777" s="98"/>
      <c r="J777" s="98">
        <v>18.73</v>
      </c>
      <c r="K777" s="97">
        <v>7.3</v>
      </c>
      <c r="L777" s="97" t="s">
        <v>114</v>
      </c>
      <c r="M777" s="97" t="s">
        <v>124</v>
      </c>
      <c r="N777" s="61" t="s">
        <v>137</v>
      </c>
      <c r="O777" s="99">
        <f>3.1416/6*J777^3</f>
        <v>3440.4319330611997</v>
      </c>
      <c r="P777" s="64">
        <f t="shared" ref="P777" si="280">O777*0.6</f>
        <v>2064.2591598367198</v>
      </c>
      <c r="Q777" s="62">
        <f t="shared" si="277"/>
        <v>279.9093167150686</v>
      </c>
    </row>
    <row r="778" spans="1:19" s="97" customFormat="1">
      <c r="A778" s="85" t="s">
        <v>123</v>
      </c>
      <c r="B778" s="57">
        <v>5</v>
      </c>
      <c r="C778" s="53"/>
      <c r="D778" s="59" t="s">
        <v>142</v>
      </c>
      <c r="E778" s="59"/>
      <c r="F778" s="100" t="s">
        <v>8</v>
      </c>
      <c r="G778" s="98"/>
      <c r="H778" s="98"/>
      <c r="I778" s="98"/>
      <c r="J778" s="98">
        <v>7.21</v>
      </c>
      <c r="K778" s="97">
        <v>4.91</v>
      </c>
      <c r="L778" s="97" t="s">
        <v>114</v>
      </c>
      <c r="M778" s="97" t="s">
        <v>125</v>
      </c>
      <c r="N778" s="61" t="s">
        <v>137</v>
      </c>
      <c r="O778" s="99">
        <f>3.1416/6*J778^3</f>
        <v>196.24808701959998</v>
      </c>
      <c r="P778" s="99">
        <f>3.1416/6*K778^3</f>
        <v>61.978935695600001</v>
      </c>
      <c r="Q778" s="62">
        <f t="shared" si="277"/>
        <v>10.408088453345385</v>
      </c>
      <c r="S778" s="63"/>
    </row>
    <row r="779" spans="1:19" s="97" customFormat="1">
      <c r="A779" s="85" t="s">
        <v>123</v>
      </c>
      <c r="B779" s="57">
        <v>6</v>
      </c>
      <c r="C779" s="53"/>
      <c r="D779" s="59" t="s">
        <v>142</v>
      </c>
      <c r="E779" s="59"/>
      <c r="F779" s="73" t="s">
        <v>589</v>
      </c>
      <c r="G779" s="98">
        <v>9.8000000000000007</v>
      </c>
      <c r="H779" s="98"/>
      <c r="I779" s="98"/>
      <c r="J779" s="98">
        <v>7.1</v>
      </c>
      <c r="L779" s="97" t="s">
        <v>101</v>
      </c>
      <c r="N779" s="65" t="s">
        <v>138</v>
      </c>
      <c r="O779" s="99">
        <f>(3.1416/6)*J779^2*G779</f>
        <v>258.66782480000001</v>
      </c>
      <c r="P779" s="64">
        <f t="shared" ref="P779" si="281">O779*0.6</f>
        <v>155.20069487999999</v>
      </c>
      <c r="Q779" s="62">
        <f t="shared" si="277"/>
        <v>24.643528969431255</v>
      </c>
    </row>
    <row r="780" spans="1:19" s="97" customFormat="1">
      <c r="A780" s="85" t="s">
        <v>123</v>
      </c>
      <c r="B780" s="57">
        <v>6</v>
      </c>
      <c r="C780" s="53"/>
      <c r="D780" s="59" t="s">
        <v>142</v>
      </c>
      <c r="E780" s="59"/>
      <c r="F780" s="100" t="s">
        <v>8</v>
      </c>
      <c r="G780" s="98"/>
      <c r="H780" s="98"/>
      <c r="I780" s="98"/>
      <c r="J780" s="98">
        <v>5.9</v>
      </c>
      <c r="K780" s="97">
        <v>3.67</v>
      </c>
      <c r="L780" s="97" t="s">
        <v>114</v>
      </c>
      <c r="N780" s="61" t="s">
        <v>137</v>
      </c>
      <c r="O780" s="99">
        <f>3.1416/6*J780^3</f>
        <v>107.53644440000001</v>
      </c>
      <c r="P780" s="99">
        <f>3.1416/6*K780^3</f>
        <v>25.881999866799994</v>
      </c>
      <c r="Q780" s="62">
        <f t="shared" si="277"/>
        <v>4.5841488830650148</v>
      </c>
      <c r="S780" s="63"/>
    </row>
    <row r="781" spans="1:19" s="97" customFormat="1">
      <c r="A781" s="85" t="s">
        <v>123</v>
      </c>
      <c r="B781" s="57">
        <v>6</v>
      </c>
      <c r="C781" s="53"/>
      <c r="D781" s="59" t="s">
        <v>442</v>
      </c>
      <c r="E781" s="54"/>
      <c r="F781" s="73" t="s">
        <v>625</v>
      </c>
      <c r="G781" s="98"/>
      <c r="H781" s="98"/>
      <c r="I781" s="98"/>
      <c r="J781" s="98">
        <v>4.7</v>
      </c>
      <c r="L781" s="97" t="s">
        <v>114</v>
      </c>
      <c r="N781" s="61" t="s">
        <v>137</v>
      </c>
      <c r="O781" s="99">
        <f>3.1416/6*J781^3</f>
        <v>54.36172280000001</v>
      </c>
      <c r="Q781" s="62">
        <f t="shared" ref="Q781" si="282">0.216*O781^0.939</f>
        <v>9.2022510433436722</v>
      </c>
    </row>
    <row r="782" spans="1:19" s="71" customFormat="1">
      <c r="A782" s="85" t="s">
        <v>123</v>
      </c>
      <c r="B782" s="70">
        <v>6</v>
      </c>
      <c r="C782" s="72" t="s">
        <v>404</v>
      </c>
      <c r="D782" s="67" t="s">
        <v>141</v>
      </c>
      <c r="E782" s="67" t="s">
        <v>561</v>
      </c>
      <c r="F782" s="101" t="s">
        <v>402</v>
      </c>
      <c r="I782" s="78">
        <v>3.31</v>
      </c>
      <c r="J782" s="78">
        <v>1.6</v>
      </c>
      <c r="L782" s="71" t="s">
        <v>232</v>
      </c>
      <c r="N782" s="61" t="s">
        <v>139</v>
      </c>
      <c r="O782" s="66">
        <f>3.1416/4*(J782^2)*I782</f>
        <v>6.6551654400000011</v>
      </c>
      <c r="Q782" s="62">
        <f>0.288*O782^0.811</f>
        <v>1.3395974741479106</v>
      </c>
    </row>
    <row r="783" spans="1:19" s="97" customFormat="1">
      <c r="A783" s="85" t="s">
        <v>123</v>
      </c>
      <c r="B783" s="57">
        <v>7</v>
      </c>
      <c r="C783" s="53"/>
      <c r="D783" s="59" t="s">
        <v>142</v>
      </c>
      <c r="E783" s="59"/>
      <c r="F783" s="73" t="s">
        <v>589</v>
      </c>
      <c r="G783" s="98"/>
      <c r="H783" s="98"/>
      <c r="I783" s="98"/>
      <c r="J783" s="98">
        <v>7.6</v>
      </c>
      <c r="L783" s="97" t="s">
        <v>114</v>
      </c>
      <c r="N783" s="61" t="s">
        <v>137</v>
      </c>
      <c r="O783" s="99">
        <f>3.1416/6*J783^3</f>
        <v>229.84783359999994</v>
      </c>
      <c r="P783" s="64">
        <f t="shared" ref="P783" si="283">O783*0.6</f>
        <v>137.90870015999997</v>
      </c>
      <c r="Q783" s="62">
        <f>0.216*P783^0.939</f>
        <v>22.056181386686642</v>
      </c>
    </row>
    <row r="784" spans="1:19" s="97" customFormat="1">
      <c r="A784" s="85" t="s">
        <v>123</v>
      </c>
      <c r="B784" s="57">
        <v>7</v>
      </c>
      <c r="C784" s="53"/>
      <c r="D784" s="59" t="s">
        <v>442</v>
      </c>
      <c r="E784" s="54"/>
      <c r="F784" s="100" t="s">
        <v>109</v>
      </c>
      <c r="G784" s="98">
        <v>4.91</v>
      </c>
      <c r="H784" s="98"/>
      <c r="I784" s="98"/>
      <c r="J784" s="98">
        <v>3.15</v>
      </c>
      <c r="L784" s="97" t="s">
        <v>101</v>
      </c>
      <c r="N784" s="65" t="s">
        <v>138</v>
      </c>
      <c r="O784" s="99">
        <f>(3.1416/6)*J784^2*G784</f>
        <v>25.509517109999997</v>
      </c>
      <c r="Q784" s="62">
        <f t="shared" ref="Q784" si="284">0.216*O784^0.939</f>
        <v>4.5221727872331101</v>
      </c>
    </row>
    <row r="785" spans="1:19" s="71" customFormat="1">
      <c r="A785" s="85" t="s">
        <v>123</v>
      </c>
      <c r="B785" s="70">
        <v>7</v>
      </c>
      <c r="C785" s="72" t="s">
        <v>404</v>
      </c>
      <c r="D785" s="67" t="s">
        <v>141</v>
      </c>
      <c r="E785" s="67"/>
      <c r="F785" s="101" t="s">
        <v>67</v>
      </c>
      <c r="G785" s="78">
        <v>13.78</v>
      </c>
      <c r="H785" s="78"/>
      <c r="J785" s="78">
        <v>2.12</v>
      </c>
      <c r="L785" s="74" t="s">
        <v>101</v>
      </c>
      <c r="N785" s="65" t="s">
        <v>138</v>
      </c>
      <c r="O785" s="94">
        <f>(3.1416/6)*J785^2*G785</f>
        <v>32.428030835199998</v>
      </c>
      <c r="Q785" s="62">
        <f>0.288*O785^0.811</f>
        <v>4.8389270619459426</v>
      </c>
    </row>
    <row r="786" spans="1:19" s="97" customFormat="1">
      <c r="A786" s="85" t="s">
        <v>123</v>
      </c>
      <c r="B786" s="57">
        <v>8</v>
      </c>
      <c r="C786" s="53"/>
      <c r="D786" s="59" t="s">
        <v>142</v>
      </c>
      <c r="E786" s="59"/>
      <c r="F786" s="100" t="s">
        <v>3</v>
      </c>
      <c r="G786" s="98">
        <v>6.76</v>
      </c>
      <c r="H786" s="98"/>
      <c r="I786" s="98"/>
      <c r="J786" s="98">
        <v>4.9000000000000004</v>
      </c>
      <c r="L786" s="97" t="s">
        <v>101</v>
      </c>
      <c r="M786" s="97" t="s">
        <v>126</v>
      </c>
      <c r="N786" s="65" t="s">
        <v>138</v>
      </c>
      <c r="O786" s="99">
        <f>(3.1416/6)*J786^2*G786</f>
        <v>84.98425936000001</v>
      </c>
      <c r="P786" s="64">
        <f t="shared" ref="P786" si="285">O786*0.6</f>
        <v>50.990555616000002</v>
      </c>
      <c r="Q786" s="62">
        <f t="shared" ref="Q786:Q791" si="286">0.216*P786^0.939</f>
        <v>8.6653602183305498</v>
      </c>
    </row>
    <row r="787" spans="1:19" s="97" customFormat="1">
      <c r="A787" s="85" t="s">
        <v>123</v>
      </c>
      <c r="B787" s="57">
        <v>8</v>
      </c>
      <c r="C787" s="53"/>
      <c r="D787" s="59" t="s">
        <v>142</v>
      </c>
      <c r="E787" s="59"/>
      <c r="F787" s="100" t="s">
        <v>8</v>
      </c>
      <c r="G787" s="98"/>
      <c r="H787" s="98"/>
      <c r="I787" s="98"/>
      <c r="J787" s="98">
        <v>7.88</v>
      </c>
      <c r="L787" s="97" t="s">
        <v>114</v>
      </c>
      <c r="N787" s="61" t="s">
        <v>137</v>
      </c>
      <c r="O787" s="99">
        <f>3.1416/6*J787^3</f>
        <v>256.19950737919999</v>
      </c>
      <c r="P787" s="64">
        <f>O787*0.3</f>
        <v>76.859852213759993</v>
      </c>
      <c r="Q787" s="62">
        <f t="shared" si="286"/>
        <v>12.738715076455662</v>
      </c>
      <c r="S787" s="63"/>
    </row>
    <row r="788" spans="1:19" s="97" customFormat="1">
      <c r="A788" s="85" t="s">
        <v>123</v>
      </c>
      <c r="B788" s="57">
        <v>8</v>
      </c>
      <c r="C788" s="53"/>
      <c r="D788" s="59" t="s">
        <v>142</v>
      </c>
      <c r="E788" s="59"/>
      <c r="F788" s="100" t="s">
        <v>8</v>
      </c>
      <c r="G788" s="98"/>
      <c r="H788" s="98"/>
      <c r="I788" s="98"/>
      <c r="J788" s="98">
        <v>5.3</v>
      </c>
      <c r="K788" s="97">
        <v>4.08</v>
      </c>
      <c r="L788" s="97" t="s">
        <v>114</v>
      </c>
      <c r="N788" s="61" t="s">
        <v>137</v>
      </c>
      <c r="O788" s="99">
        <f>3.1416/6*J788^3</f>
        <v>77.95199719999998</v>
      </c>
      <c r="P788" s="99">
        <f>3.1416/6*K788^3</f>
        <v>35.561504563199996</v>
      </c>
      <c r="Q788" s="62">
        <f t="shared" si="286"/>
        <v>6.1776612545287684</v>
      </c>
      <c r="S788" s="63"/>
    </row>
    <row r="789" spans="1:19" s="97" customFormat="1">
      <c r="A789" s="85" t="s">
        <v>123</v>
      </c>
      <c r="B789" s="57">
        <v>8</v>
      </c>
      <c r="C789" s="53"/>
      <c r="D789" s="59" t="s">
        <v>142</v>
      </c>
      <c r="E789" s="59"/>
      <c r="F789" s="100" t="s">
        <v>8</v>
      </c>
      <c r="G789" s="98"/>
      <c r="H789" s="98"/>
      <c r="I789" s="98"/>
      <c r="J789" s="98">
        <v>5.9</v>
      </c>
      <c r="K789" s="97">
        <v>4.22</v>
      </c>
      <c r="L789" s="97" t="s">
        <v>114</v>
      </c>
      <c r="N789" s="61" t="s">
        <v>137</v>
      </c>
      <c r="O789" s="99">
        <f>3.1416/6*J789^3</f>
        <v>107.53644440000001</v>
      </c>
      <c r="P789" s="99">
        <f>3.1416/6*K789^3</f>
        <v>39.34929817279999</v>
      </c>
      <c r="Q789" s="62">
        <f t="shared" si="286"/>
        <v>6.7935939461004464</v>
      </c>
      <c r="S789" s="63"/>
    </row>
    <row r="790" spans="1:19" s="97" customFormat="1">
      <c r="A790" s="85" t="s">
        <v>123</v>
      </c>
      <c r="B790" s="57">
        <v>8</v>
      </c>
      <c r="C790" s="53"/>
      <c r="D790" s="59" t="s">
        <v>142</v>
      </c>
      <c r="E790" s="59"/>
      <c r="F790" s="100" t="s">
        <v>8</v>
      </c>
      <c r="G790" s="98"/>
      <c r="H790" s="98"/>
      <c r="I790" s="98"/>
      <c r="J790" s="98">
        <v>4.9800000000000004</v>
      </c>
      <c r="K790" s="97">
        <v>4.25</v>
      </c>
      <c r="L790" s="97" t="s">
        <v>114</v>
      </c>
      <c r="N790" s="61" t="s">
        <v>137</v>
      </c>
      <c r="O790" s="99">
        <f>3.1416/6*J790^3</f>
        <v>64.667737411200008</v>
      </c>
      <c r="P790" s="99">
        <f>3.1416/6*K790^3</f>
        <v>40.194481249999995</v>
      </c>
      <c r="Q790" s="62">
        <f t="shared" si="286"/>
        <v>6.9305232862261228</v>
      </c>
      <c r="S790" s="63"/>
    </row>
    <row r="791" spans="1:19" s="97" customFormat="1">
      <c r="A791" s="85" t="s">
        <v>123</v>
      </c>
      <c r="B791" s="57">
        <v>8</v>
      </c>
      <c r="C791" s="53"/>
      <c r="D791" s="59" t="s">
        <v>142</v>
      </c>
      <c r="E791" s="59"/>
      <c r="F791" s="100" t="s">
        <v>79</v>
      </c>
      <c r="G791" s="98"/>
      <c r="H791" s="98"/>
      <c r="I791" s="98">
        <v>25.32</v>
      </c>
      <c r="J791" s="98">
        <v>4.75</v>
      </c>
      <c r="L791" s="97" t="s">
        <v>122</v>
      </c>
      <c r="M791" s="82" t="s">
        <v>534</v>
      </c>
      <c r="N791" s="61" t="s">
        <v>536</v>
      </c>
      <c r="O791" s="66">
        <f>3.1416/12*(J791^2)*I791</f>
        <v>149.5617585</v>
      </c>
      <c r="P791" s="64">
        <f t="shared" ref="P791" si="287">O791*0.6</f>
        <v>89.737055099999992</v>
      </c>
      <c r="Q791" s="62">
        <f t="shared" si="286"/>
        <v>14.733104991321879</v>
      </c>
    </row>
    <row r="792" spans="1:19" s="71" customFormat="1">
      <c r="A792" s="85" t="s">
        <v>123</v>
      </c>
      <c r="B792" s="70">
        <v>8</v>
      </c>
      <c r="C792" s="72" t="s">
        <v>404</v>
      </c>
      <c r="D792" s="67" t="s">
        <v>141</v>
      </c>
      <c r="E792" s="67" t="s">
        <v>561</v>
      </c>
      <c r="F792" s="101" t="s">
        <v>402</v>
      </c>
      <c r="H792" s="78"/>
      <c r="I792" s="78">
        <v>3.1</v>
      </c>
      <c r="J792" s="78">
        <v>2</v>
      </c>
      <c r="L792" s="71" t="s">
        <v>232</v>
      </c>
      <c r="M792" s="74"/>
      <c r="N792" s="61" t="s">
        <v>139</v>
      </c>
      <c r="O792" s="66">
        <f>3.1416/4*(J792^2)*I792</f>
        <v>9.7389600000000005</v>
      </c>
      <c r="Q792" s="62">
        <f t="shared" ref="Q792:Q793" si="288">0.288*O792^0.811</f>
        <v>1.8242157113579152</v>
      </c>
    </row>
    <row r="793" spans="1:19" s="71" customFormat="1">
      <c r="A793" s="85" t="s">
        <v>123</v>
      </c>
      <c r="B793" s="70">
        <v>9</v>
      </c>
      <c r="C793" s="72" t="s">
        <v>404</v>
      </c>
      <c r="D793" s="67" t="s">
        <v>141</v>
      </c>
      <c r="E793" s="67" t="s">
        <v>561</v>
      </c>
      <c r="F793" s="101" t="s">
        <v>402</v>
      </c>
      <c r="H793" s="78"/>
      <c r="I793" s="78">
        <v>2.7</v>
      </c>
      <c r="J793" s="78">
        <v>1.8</v>
      </c>
      <c r="L793" s="71" t="s">
        <v>232</v>
      </c>
      <c r="N793" s="61" t="s">
        <v>139</v>
      </c>
      <c r="O793" s="66">
        <f>3.1416/4*(J793^2)*I793</f>
        <v>6.8706792000000005</v>
      </c>
      <c r="Q793" s="62">
        <f t="shared" si="288"/>
        <v>1.3746724252590918</v>
      </c>
    </row>
    <row r="794" spans="1:19" s="97" customFormat="1">
      <c r="A794" s="85" t="s">
        <v>123</v>
      </c>
      <c r="B794" s="57">
        <v>9</v>
      </c>
      <c r="C794" s="53"/>
      <c r="D794" s="59" t="s">
        <v>142</v>
      </c>
      <c r="E794" s="59"/>
      <c r="F794" s="100" t="s">
        <v>8</v>
      </c>
      <c r="G794" s="98"/>
      <c r="H794" s="98"/>
      <c r="I794" s="98"/>
      <c r="J794" s="98">
        <v>4.5</v>
      </c>
      <c r="L794" s="97" t="s">
        <v>114</v>
      </c>
      <c r="N794" s="61" t="s">
        <v>137</v>
      </c>
      <c r="O794" s="99">
        <f>3.1416/6*J794^3</f>
        <v>47.713049999999996</v>
      </c>
      <c r="P794" s="64">
        <f t="shared" ref="P794:P795" si="289">O794*0.3</f>
        <v>14.313914999999998</v>
      </c>
      <c r="Q794" s="62">
        <f t="shared" ref="Q794:Q795" si="290">0.216*P794^0.939</f>
        <v>2.6285177894241305</v>
      </c>
      <c r="S794" s="63"/>
    </row>
    <row r="795" spans="1:19" s="97" customFormat="1">
      <c r="A795" s="85" t="s">
        <v>123</v>
      </c>
      <c r="B795" s="57">
        <v>9</v>
      </c>
      <c r="C795" s="53"/>
      <c r="D795" s="59" t="s">
        <v>142</v>
      </c>
      <c r="E795" s="59"/>
      <c r="F795" s="100" t="s">
        <v>8</v>
      </c>
      <c r="G795" s="98"/>
      <c r="H795" s="98"/>
      <c r="I795" s="98"/>
      <c r="J795" s="98">
        <v>4.3099999999999996</v>
      </c>
      <c r="L795" s="97" t="s">
        <v>114</v>
      </c>
      <c r="N795" s="61" t="s">
        <v>137</v>
      </c>
      <c r="O795" s="99">
        <f>3.1416/6*J795^3</f>
        <v>41.920982087599988</v>
      </c>
      <c r="P795" s="64">
        <f t="shared" si="289"/>
        <v>12.576294626279996</v>
      </c>
      <c r="Q795" s="62">
        <f t="shared" si="290"/>
        <v>2.327736086015153</v>
      </c>
      <c r="S795" s="63"/>
    </row>
    <row r="796" spans="1:19" s="97" customFormat="1">
      <c r="A796" s="85" t="s">
        <v>123</v>
      </c>
      <c r="B796" s="57">
        <v>9</v>
      </c>
      <c r="C796" s="72" t="s">
        <v>404</v>
      </c>
      <c r="D796" s="54" t="s">
        <v>141</v>
      </c>
      <c r="E796" s="54" t="s">
        <v>561</v>
      </c>
      <c r="F796" s="60" t="s">
        <v>682</v>
      </c>
      <c r="G796" s="98"/>
      <c r="H796" s="98"/>
      <c r="I796" s="84">
        <f>J796*0.4</f>
        <v>3.8000000000000003</v>
      </c>
      <c r="J796" s="98">
        <v>9.5</v>
      </c>
      <c r="L796" s="52" t="s">
        <v>232</v>
      </c>
      <c r="M796" s="75" t="s">
        <v>674</v>
      </c>
      <c r="N796" s="61" t="s">
        <v>139</v>
      </c>
      <c r="O796" s="66">
        <f>3.1416/4*(J796^2)*I796</f>
        <v>269.35293000000001</v>
      </c>
      <c r="Q796" s="62">
        <f>0.288*O796^0.811</f>
        <v>26.939119067121339</v>
      </c>
    </row>
    <row r="797" spans="1:19" s="97" customFormat="1">
      <c r="A797" s="85" t="s">
        <v>123</v>
      </c>
      <c r="B797" s="57">
        <v>9</v>
      </c>
      <c r="C797" s="53"/>
      <c r="D797" s="59" t="s">
        <v>442</v>
      </c>
      <c r="E797" s="54"/>
      <c r="F797" s="73" t="s">
        <v>625</v>
      </c>
      <c r="G797" s="98"/>
      <c r="H797" s="98"/>
      <c r="I797" s="98"/>
      <c r="J797" s="98">
        <v>3.2</v>
      </c>
      <c r="L797" s="97" t="s">
        <v>114</v>
      </c>
      <c r="N797" s="61" t="s">
        <v>137</v>
      </c>
      <c r="O797" s="99">
        <f>3.1416/6*J797^3</f>
        <v>17.157324800000001</v>
      </c>
      <c r="Q797" s="62">
        <f t="shared" ref="Q797" si="291">0.216*O797^0.939</f>
        <v>3.1160319357717827</v>
      </c>
    </row>
    <row r="798" spans="1:19" s="71" customFormat="1">
      <c r="A798" s="85" t="s">
        <v>123</v>
      </c>
      <c r="B798" s="70">
        <v>10</v>
      </c>
      <c r="C798" s="72"/>
      <c r="D798" s="59" t="s">
        <v>142</v>
      </c>
      <c r="E798" s="59"/>
      <c r="F798" s="101" t="s">
        <v>3</v>
      </c>
      <c r="G798" s="78">
        <v>7.11</v>
      </c>
      <c r="I798" s="78"/>
      <c r="J798" s="78">
        <v>5.6</v>
      </c>
      <c r="L798" s="74" t="s">
        <v>584</v>
      </c>
      <c r="N798" s="65" t="s">
        <v>585</v>
      </c>
      <c r="O798" s="99">
        <f>(3.1416/6)*J798^2*G798*0.6</f>
        <v>70.04812953599999</v>
      </c>
      <c r="P798" s="64">
        <f t="shared" ref="P798" si="292">O798*0.6</f>
        <v>42.02887772159999</v>
      </c>
      <c r="Q798" s="62">
        <f t="shared" ref="Q798:Q804" si="293">0.216*P798^0.939</f>
        <v>7.2271177249166705</v>
      </c>
    </row>
    <row r="799" spans="1:19" s="97" customFormat="1">
      <c r="A799" s="85" t="s">
        <v>123</v>
      </c>
      <c r="B799" s="57">
        <v>10</v>
      </c>
      <c r="C799" s="53"/>
      <c r="D799" s="59" t="s">
        <v>142</v>
      </c>
      <c r="E799" s="59"/>
      <c r="F799" s="100" t="s">
        <v>8</v>
      </c>
      <c r="G799" s="98"/>
      <c r="H799" s="98"/>
      <c r="I799" s="98"/>
      <c r="J799" s="98">
        <v>6.3</v>
      </c>
      <c r="K799" s="97">
        <v>4.4800000000000004</v>
      </c>
      <c r="L799" s="97" t="s">
        <v>114</v>
      </c>
      <c r="N799" s="61" t="s">
        <v>137</v>
      </c>
      <c r="O799" s="99">
        <f t="shared" ref="O799:O804" si="294">3.1416/6*J799^3</f>
        <v>130.92460919999996</v>
      </c>
      <c r="P799" s="99">
        <f>3.1416/6*K799^3</f>
        <v>47.079699251200012</v>
      </c>
      <c r="Q799" s="62">
        <f t="shared" si="293"/>
        <v>8.0397876205051357</v>
      </c>
      <c r="S799" s="63"/>
    </row>
    <row r="800" spans="1:19" s="97" customFormat="1">
      <c r="A800" s="85" t="s">
        <v>123</v>
      </c>
      <c r="B800" s="57">
        <v>10</v>
      </c>
      <c r="C800" s="53"/>
      <c r="D800" s="59" t="s">
        <v>142</v>
      </c>
      <c r="E800" s="59"/>
      <c r="F800" s="60" t="s">
        <v>679</v>
      </c>
      <c r="G800" s="98"/>
      <c r="H800" s="98"/>
      <c r="I800" s="98"/>
      <c r="J800" s="98">
        <v>5.8</v>
      </c>
      <c r="L800" s="97" t="s">
        <v>114</v>
      </c>
      <c r="N800" s="61" t="s">
        <v>137</v>
      </c>
      <c r="O800" s="99">
        <f t="shared" si="294"/>
        <v>102.16064319999998</v>
      </c>
      <c r="P800" s="64">
        <f t="shared" ref="P800:P804" si="295">O800*0.6</f>
        <v>61.296385919999985</v>
      </c>
      <c r="Q800" s="62">
        <f t="shared" si="293"/>
        <v>10.300423786670597</v>
      </c>
    </row>
    <row r="801" spans="1:19" s="97" customFormat="1">
      <c r="A801" s="85" t="s">
        <v>123</v>
      </c>
      <c r="B801" s="57">
        <v>10</v>
      </c>
      <c r="C801" s="53"/>
      <c r="D801" s="59" t="s">
        <v>142</v>
      </c>
      <c r="E801" s="59"/>
      <c r="F801" s="60" t="s">
        <v>679</v>
      </c>
      <c r="G801" s="98"/>
      <c r="H801" s="98"/>
      <c r="I801" s="98"/>
      <c r="J801" s="98">
        <v>5.6</v>
      </c>
      <c r="L801" s="97" t="s">
        <v>114</v>
      </c>
      <c r="N801" s="61" t="s">
        <v>137</v>
      </c>
      <c r="O801" s="99">
        <f t="shared" si="294"/>
        <v>91.952537599999971</v>
      </c>
      <c r="P801" s="64">
        <f t="shared" si="295"/>
        <v>55.171522559999978</v>
      </c>
      <c r="Q801" s="62">
        <f t="shared" si="293"/>
        <v>9.3309122942926379</v>
      </c>
    </row>
    <row r="802" spans="1:19" s="97" customFormat="1">
      <c r="A802" s="85" t="s">
        <v>123</v>
      </c>
      <c r="B802" s="57">
        <v>10</v>
      </c>
      <c r="C802" s="53"/>
      <c r="D802" s="59" t="s">
        <v>142</v>
      </c>
      <c r="E802" s="59"/>
      <c r="F802" s="75" t="s">
        <v>588</v>
      </c>
      <c r="G802" s="98"/>
      <c r="H802" s="98"/>
      <c r="I802" s="98"/>
      <c r="J802" s="98">
        <v>4.0999999999999996</v>
      </c>
      <c r="L802" s="97" t="s">
        <v>114</v>
      </c>
      <c r="N802" s="61" t="s">
        <v>137</v>
      </c>
      <c r="O802" s="99">
        <f t="shared" si="294"/>
        <v>36.087035599999993</v>
      </c>
      <c r="P802" s="64">
        <f t="shared" si="295"/>
        <v>21.652221359999995</v>
      </c>
      <c r="Q802" s="62">
        <f t="shared" si="293"/>
        <v>3.8769532096770201</v>
      </c>
    </row>
    <row r="803" spans="1:19" s="97" customFormat="1">
      <c r="A803" s="85" t="s">
        <v>123</v>
      </c>
      <c r="B803" s="57">
        <v>11</v>
      </c>
      <c r="C803" s="53"/>
      <c r="D803" s="59" t="s">
        <v>142</v>
      </c>
      <c r="E803" s="59"/>
      <c r="F803" s="100" t="s">
        <v>93</v>
      </c>
      <c r="G803" s="98"/>
      <c r="H803" s="98"/>
      <c r="I803" s="98"/>
      <c r="J803" s="98">
        <v>10.9</v>
      </c>
      <c r="L803" s="97" t="s">
        <v>114</v>
      </c>
      <c r="N803" s="61" t="s">
        <v>137</v>
      </c>
      <c r="O803" s="99">
        <f t="shared" si="294"/>
        <v>678.07718439999996</v>
      </c>
      <c r="P803" s="64">
        <f t="shared" si="295"/>
        <v>406.84631063999996</v>
      </c>
      <c r="Q803" s="62">
        <f t="shared" si="293"/>
        <v>60.912844405532638</v>
      </c>
    </row>
    <row r="804" spans="1:19" s="97" customFormat="1">
      <c r="A804" s="85" t="s">
        <v>123</v>
      </c>
      <c r="B804" s="57">
        <v>11</v>
      </c>
      <c r="C804" s="53"/>
      <c r="D804" s="59" t="s">
        <v>142</v>
      </c>
      <c r="E804" s="59"/>
      <c r="F804" s="75" t="s">
        <v>588</v>
      </c>
      <c r="G804" s="98"/>
      <c r="H804" s="98"/>
      <c r="I804" s="98"/>
      <c r="J804" s="98">
        <v>4.5</v>
      </c>
      <c r="L804" s="97" t="s">
        <v>114</v>
      </c>
      <c r="N804" s="61" t="s">
        <v>137</v>
      </c>
      <c r="O804" s="99">
        <f t="shared" si="294"/>
        <v>47.713049999999996</v>
      </c>
      <c r="P804" s="64">
        <f t="shared" si="295"/>
        <v>28.627829999999996</v>
      </c>
      <c r="Q804" s="62">
        <f t="shared" si="293"/>
        <v>5.0393913540215403</v>
      </c>
    </row>
    <row r="805" spans="1:19" s="71" customFormat="1">
      <c r="A805" s="85" t="s">
        <v>123</v>
      </c>
      <c r="B805" s="70">
        <v>11</v>
      </c>
      <c r="C805" s="72" t="s">
        <v>404</v>
      </c>
      <c r="D805" s="67" t="s">
        <v>141</v>
      </c>
      <c r="E805" s="67" t="s">
        <v>561</v>
      </c>
      <c r="F805" s="101" t="s">
        <v>402</v>
      </c>
      <c r="I805" s="78">
        <v>4.2</v>
      </c>
      <c r="J805" s="78">
        <v>2.5</v>
      </c>
      <c r="L805" s="71" t="s">
        <v>232</v>
      </c>
      <c r="N805" s="61" t="s">
        <v>139</v>
      </c>
      <c r="O805" s="66">
        <f>3.1416/4*(J805^2)*I805</f>
        <v>20.61675</v>
      </c>
      <c r="Q805" s="62">
        <f>0.288*O805^0.811</f>
        <v>3.3513908047866208</v>
      </c>
    </row>
    <row r="806" spans="1:19" s="71" customFormat="1">
      <c r="A806" s="85" t="s">
        <v>123</v>
      </c>
      <c r="B806" s="70">
        <v>11</v>
      </c>
      <c r="C806" s="72"/>
      <c r="D806" s="81" t="s">
        <v>142</v>
      </c>
      <c r="E806" s="75"/>
      <c r="F806" s="60" t="s">
        <v>679</v>
      </c>
      <c r="G806" s="78">
        <v>8.6199999999999992</v>
      </c>
      <c r="H806" s="78"/>
      <c r="I806" s="78"/>
      <c r="J806" s="78">
        <v>6.33</v>
      </c>
      <c r="L806" s="71" t="s">
        <v>101</v>
      </c>
      <c r="N806" s="65" t="s">
        <v>138</v>
      </c>
      <c r="O806" s="94">
        <f>(3.1416/6)*J806^2*G806</f>
        <v>180.84825546479996</v>
      </c>
      <c r="P806" s="64">
        <f t="shared" ref="P806" si="296">O806*0.6</f>
        <v>108.50895327887997</v>
      </c>
      <c r="Q806" s="62">
        <f>0.216*P806^0.939</f>
        <v>17.609860890081546</v>
      </c>
    </row>
    <row r="807" spans="1:19" s="97" customFormat="1">
      <c r="A807" s="85" t="s">
        <v>123</v>
      </c>
      <c r="B807" s="57">
        <v>11</v>
      </c>
      <c r="C807" s="53"/>
      <c r="D807" s="59" t="s">
        <v>442</v>
      </c>
      <c r="E807" s="54"/>
      <c r="F807" s="100" t="s">
        <v>109</v>
      </c>
      <c r="G807" s="98">
        <v>6.5</v>
      </c>
      <c r="H807" s="98"/>
      <c r="I807" s="98"/>
      <c r="J807" s="98">
        <v>3.4</v>
      </c>
      <c r="L807" s="97" t="s">
        <v>101</v>
      </c>
      <c r="N807" s="65" t="s">
        <v>138</v>
      </c>
      <c r="O807" s="99">
        <f>(3.1416/6)*J807^2*G807</f>
        <v>39.343303999999996</v>
      </c>
      <c r="Q807" s="62">
        <f t="shared" ref="Q807" si="297">0.216*O807^0.939</f>
        <v>6.7926221851046691</v>
      </c>
    </row>
    <row r="808" spans="1:19" s="97" customFormat="1">
      <c r="A808" s="85" t="s">
        <v>123</v>
      </c>
      <c r="B808" s="57">
        <v>12</v>
      </c>
      <c r="C808" s="53"/>
      <c r="D808" s="59" t="s">
        <v>142</v>
      </c>
      <c r="E808" s="59"/>
      <c r="F808" s="100" t="s">
        <v>102</v>
      </c>
      <c r="G808" s="98"/>
      <c r="H808" s="98"/>
      <c r="I808" s="98"/>
      <c r="J808" s="98">
        <v>8.9</v>
      </c>
      <c r="L808" s="97" t="s">
        <v>114</v>
      </c>
      <c r="N808" s="61" t="s">
        <v>137</v>
      </c>
      <c r="O808" s="99">
        <f>3.1416/6*J808^3</f>
        <v>369.12176840000001</v>
      </c>
      <c r="P808" s="64">
        <f t="shared" ref="P808:P809" si="298">O808*0.6</f>
        <v>221.47306104</v>
      </c>
      <c r="Q808" s="62">
        <f t="shared" ref="Q808:Q812" si="299">0.216*P808^0.939</f>
        <v>34.412013447978559</v>
      </c>
    </row>
    <row r="809" spans="1:19" s="97" customFormat="1">
      <c r="A809" s="85" t="s">
        <v>123</v>
      </c>
      <c r="B809" s="57">
        <v>12</v>
      </c>
      <c r="C809" s="53"/>
      <c r="D809" s="59" t="s">
        <v>142</v>
      </c>
      <c r="E809" s="59"/>
      <c r="F809" s="100" t="s">
        <v>102</v>
      </c>
      <c r="G809" s="98"/>
      <c r="H809" s="98"/>
      <c r="I809" s="98"/>
      <c r="J809" s="98">
        <v>9.1300000000000008</v>
      </c>
      <c r="L809" s="97" t="s">
        <v>114</v>
      </c>
      <c r="N809" s="61" t="s">
        <v>137</v>
      </c>
      <c r="O809" s="99">
        <f>3.1416/6*J809^3</f>
        <v>398.48499302920004</v>
      </c>
      <c r="P809" s="64">
        <f t="shared" si="298"/>
        <v>239.09099581752002</v>
      </c>
      <c r="Q809" s="62">
        <f t="shared" si="299"/>
        <v>36.976399089913919</v>
      </c>
    </row>
    <row r="810" spans="1:19" s="97" customFormat="1">
      <c r="A810" s="85" t="s">
        <v>123</v>
      </c>
      <c r="B810" s="57">
        <v>12</v>
      </c>
      <c r="C810" s="53"/>
      <c r="D810" s="59" t="s">
        <v>142</v>
      </c>
      <c r="E810" s="59"/>
      <c r="F810" s="100" t="s">
        <v>8</v>
      </c>
      <c r="G810" s="98"/>
      <c r="H810" s="98"/>
      <c r="I810" s="98"/>
      <c r="J810" s="98">
        <v>5.0199999999999996</v>
      </c>
      <c r="L810" s="97" t="s">
        <v>114</v>
      </c>
      <c r="N810" s="61" t="s">
        <v>137</v>
      </c>
      <c r="O810" s="99">
        <f>3.1416/6*J810^3</f>
        <v>66.238545788799982</v>
      </c>
      <c r="P810" s="64">
        <f>O810*0.3</f>
        <v>19.871563736639995</v>
      </c>
      <c r="Q810" s="62">
        <f t="shared" si="299"/>
        <v>3.5767916293707778</v>
      </c>
      <c r="S810" s="63"/>
    </row>
    <row r="811" spans="1:19" s="97" customFormat="1">
      <c r="A811" s="85" t="s">
        <v>123</v>
      </c>
      <c r="B811" s="57">
        <v>12</v>
      </c>
      <c r="C811" s="53"/>
      <c r="D811" s="59" t="s">
        <v>142</v>
      </c>
      <c r="E811" s="59"/>
      <c r="F811" s="100" t="s">
        <v>8</v>
      </c>
      <c r="G811" s="98"/>
      <c r="H811" s="98"/>
      <c r="I811" s="98"/>
      <c r="J811" s="98">
        <v>7.23</v>
      </c>
      <c r="K811" s="97">
        <v>4.8</v>
      </c>
      <c r="L811" s="97" t="s">
        <v>114</v>
      </c>
      <c r="N811" s="61" t="s">
        <v>137</v>
      </c>
      <c r="O811" s="99">
        <f>3.1416/6*J811^3</f>
        <v>197.8857538812</v>
      </c>
      <c r="P811" s="99">
        <f>3.1416/6*K811^3</f>
        <v>57.905971199999996</v>
      </c>
      <c r="Q811" s="62">
        <f t="shared" si="299"/>
        <v>9.7645217428313327</v>
      </c>
      <c r="S811" s="63"/>
    </row>
    <row r="812" spans="1:19" s="97" customFormat="1">
      <c r="A812" s="85" t="s">
        <v>123</v>
      </c>
      <c r="B812" s="57">
        <v>12</v>
      </c>
      <c r="C812" s="53"/>
      <c r="D812" s="59" t="s">
        <v>142</v>
      </c>
      <c r="E812" s="59"/>
      <c r="F812" s="100" t="s">
        <v>8</v>
      </c>
      <c r="G812" s="98"/>
      <c r="H812" s="98"/>
      <c r="I812" s="98"/>
      <c r="J812" s="98">
        <v>5.14</v>
      </c>
      <c r="L812" s="97" t="s">
        <v>114</v>
      </c>
      <c r="N812" s="61" t="s">
        <v>137</v>
      </c>
      <c r="O812" s="99">
        <f>3.1416/6*J812^3</f>
        <v>71.103175158399978</v>
      </c>
      <c r="P812" s="64">
        <f>O812*0.3</f>
        <v>21.330952547519992</v>
      </c>
      <c r="Q812" s="62">
        <f t="shared" si="299"/>
        <v>3.8229126553103123</v>
      </c>
      <c r="S812" s="63"/>
    </row>
    <row r="813" spans="1:19" s="97" customFormat="1">
      <c r="A813" s="85" t="s">
        <v>123</v>
      </c>
      <c r="B813" s="57">
        <v>12</v>
      </c>
      <c r="C813" s="53"/>
      <c r="D813" s="59" t="s">
        <v>442</v>
      </c>
      <c r="E813" s="54"/>
      <c r="F813" s="100" t="s">
        <v>109</v>
      </c>
      <c r="G813" s="98">
        <v>6.8</v>
      </c>
      <c r="H813" s="98"/>
      <c r="I813" s="98"/>
      <c r="J813" s="98">
        <v>4.2</v>
      </c>
      <c r="L813" s="97" t="s">
        <v>101</v>
      </c>
      <c r="N813" s="65" t="s">
        <v>138</v>
      </c>
      <c r="O813" s="99">
        <f>(3.1416/6)*J813^2*G813</f>
        <v>62.806867199999992</v>
      </c>
      <c r="Q813" s="62">
        <f t="shared" ref="Q813" si="300">0.216*O813^0.939</f>
        <v>10.538588513598938</v>
      </c>
    </row>
    <row r="814" spans="1:19" s="71" customFormat="1">
      <c r="A814" s="85" t="s">
        <v>123</v>
      </c>
      <c r="B814" s="70">
        <v>12</v>
      </c>
      <c r="C814" s="72" t="s">
        <v>404</v>
      </c>
      <c r="D814" s="67" t="s">
        <v>141</v>
      </c>
      <c r="E814" s="67" t="s">
        <v>561</v>
      </c>
      <c r="F814" s="101" t="s">
        <v>402</v>
      </c>
      <c r="I814" s="78">
        <v>3.28</v>
      </c>
      <c r="J814" s="78">
        <v>2.17</v>
      </c>
      <c r="L814" s="71" t="s">
        <v>232</v>
      </c>
      <c r="N814" s="61" t="s">
        <v>139</v>
      </c>
      <c r="O814" s="66">
        <f>3.1416/4*(J814^2)*I814</f>
        <v>12.130653796799999</v>
      </c>
      <c r="Q814" s="62">
        <f>0.288*O814^0.811</f>
        <v>2.179829776354361</v>
      </c>
    </row>
    <row r="815" spans="1:19" s="97" customFormat="1">
      <c r="A815" s="85" t="s">
        <v>123</v>
      </c>
      <c r="B815" s="57">
        <v>13</v>
      </c>
      <c r="C815" s="53"/>
      <c r="D815" s="59" t="s">
        <v>142</v>
      </c>
      <c r="E815" s="59"/>
      <c r="F815" s="100" t="s">
        <v>8</v>
      </c>
      <c r="G815" s="98"/>
      <c r="H815" s="98"/>
      <c r="I815" s="98"/>
      <c r="J815" s="98">
        <v>7.7</v>
      </c>
      <c r="L815" s="97" t="s">
        <v>114</v>
      </c>
      <c r="N815" s="61" t="s">
        <v>137</v>
      </c>
      <c r="O815" s="99">
        <f>3.1416/6*J815^3</f>
        <v>239.04067880000002</v>
      </c>
      <c r="P815" s="64">
        <f t="shared" ref="P815:P817" si="301">O815*0.3</f>
        <v>71.712203639999998</v>
      </c>
      <c r="Q815" s="62">
        <f t="shared" ref="Q815:Q819" si="302">0.216*P815^0.939</f>
        <v>11.935912931631877</v>
      </c>
      <c r="S815" s="63"/>
    </row>
    <row r="816" spans="1:19" s="71" customFormat="1">
      <c r="A816" s="85" t="s">
        <v>123</v>
      </c>
      <c r="B816" s="70">
        <v>13</v>
      </c>
      <c r="C816" s="72"/>
      <c r="D816" s="59" t="s">
        <v>142</v>
      </c>
      <c r="E816" s="59"/>
      <c r="F816" s="101" t="s">
        <v>8</v>
      </c>
      <c r="G816" s="78"/>
      <c r="H816" s="78"/>
      <c r="I816" s="78"/>
      <c r="J816" s="78">
        <v>6.2</v>
      </c>
      <c r="L816" s="97" t="s">
        <v>114</v>
      </c>
      <c r="N816" s="61" t="s">
        <v>137</v>
      </c>
      <c r="O816" s="99">
        <f>3.1416/6*J816^3</f>
        <v>124.78854080000001</v>
      </c>
      <c r="P816" s="64">
        <f t="shared" si="301"/>
        <v>37.436562240000001</v>
      </c>
      <c r="Q816" s="62">
        <f t="shared" si="302"/>
        <v>6.483039364572976</v>
      </c>
      <c r="S816" s="63"/>
    </row>
    <row r="817" spans="1:19" s="97" customFormat="1">
      <c r="A817" s="85" t="s">
        <v>123</v>
      </c>
      <c r="B817" s="57">
        <v>14</v>
      </c>
      <c r="C817" s="53"/>
      <c r="D817" s="59" t="s">
        <v>142</v>
      </c>
      <c r="E817" s="59"/>
      <c r="F817" s="100" t="s">
        <v>8</v>
      </c>
      <c r="G817" s="98"/>
      <c r="H817" s="98"/>
      <c r="I817" s="98"/>
      <c r="J817" s="98">
        <v>4.3099999999999996</v>
      </c>
      <c r="L817" s="97" t="s">
        <v>114</v>
      </c>
      <c r="N817" s="61" t="s">
        <v>137</v>
      </c>
      <c r="O817" s="99">
        <f>3.1416/6*J817^3</f>
        <v>41.920982087599988</v>
      </c>
      <c r="P817" s="64">
        <f t="shared" si="301"/>
        <v>12.576294626279996</v>
      </c>
      <c r="Q817" s="62">
        <f t="shared" si="302"/>
        <v>2.327736086015153</v>
      </c>
      <c r="S817" s="63"/>
    </row>
    <row r="818" spans="1:19" s="97" customFormat="1">
      <c r="A818" s="85" t="s">
        <v>123</v>
      </c>
      <c r="B818" s="57">
        <v>14</v>
      </c>
      <c r="C818" s="53"/>
      <c r="D818" s="59" t="s">
        <v>142</v>
      </c>
      <c r="E818" s="59"/>
      <c r="F818" s="97" t="s">
        <v>8</v>
      </c>
      <c r="G818" s="98"/>
      <c r="H818" s="98"/>
      <c r="I818" s="98"/>
      <c r="J818" s="98">
        <v>6.53</v>
      </c>
      <c r="K818" s="97">
        <v>4.43</v>
      </c>
      <c r="L818" s="97" t="s">
        <v>114</v>
      </c>
      <c r="N818" s="61" t="s">
        <v>137</v>
      </c>
      <c r="O818" s="99">
        <f>3.1416/6*J818^3</f>
        <v>145.79384231719999</v>
      </c>
      <c r="P818" s="99">
        <f>3.1416/6*K818^3</f>
        <v>45.520897545199986</v>
      </c>
      <c r="Q818" s="62">
        <f t="shared" si="302"/>
        <v>7.7895740085134717</v>
      </c>
      <c r="S818" s="63"/>
    </row>
    <row r="819" spans="1:19" s="97" customFormat="1">
      <c r="A819" s="85" t="s">
        <v>123</v>
      </c>
      <c r="B819" s="57">
        <v>14</v>
      </c>
      <c r="C819" s="53"/>
      <c r="D819" s="59" t="s">
        <v>142</v>
      </c>
      <c r="E819" s="59"/>
      <c r="F819" s="97" t="s">
        <v>8</v>
      </c>
      <c r="G819" s="98"/>
      <c r="H819" s="98"/>
      <c r="I819" s="98"/>
      <c r="J819" s="98">
        <v>8.17</v>
      </c>
      <c r="K819" s="97">
        <v>5.56</v>
      </c>
      <c r="L819" s="97" t="s">
        <v>114</v>
      </c>
      <c r="N819" s="61" t="s">
        <v>137</v>
      </c>
      <c r="O819" s="99">
        <f>3.1416/6*J819^3</f>
        <v>285.53924540679992</v>
      </c>
      <c r="P819" s="99">
        <f>3.1416/6*K819^3</f>
        <v>89.99616693759998</v>
      </c>
      <c r="Q819" s="62">
        <f t="shared" si="302"/>
        <v>14.773047662699188</v>
      </c>
      <c r="S819" s="63"/>
    </row>
    <row r="820" spans="1:19" s="97" customFormat="1">
      <c r="A820" s="85" t="s">
        <v>123</v>
      </c>
      <c r="B820" s="57">
        <v>14</v>
      </c>
      <c r="C820" s="72" t="s">
        <v>404</v>
      </c>
      <c r="D820" s="67" t="s">
        <v>641</v>
      </c>
      <c r="E820" s="67" t="s">
        <v>643</v>
      </c>
      <c r="F820" s="97" t="s">
        <v>642</v>
      </c>
      <c r="G820" s="98">
        <v>11.45</v>
      </c>
      <c r="H820" s="98"/>
      <c r="I820" s="98"/>
      <c r="J820" s="98">
        <v>10</v>
      </c>
      <c r="L820" s="97" t="s">
        <v>101</v>
      </c>
      <c r="N820" s="65" t="s">
        <v>138</v>
      </c>
      <c r="O820" s="99">
        <f>(3.1416/6)*J820^2*G820</f>
        <v>599.52199999999982</v>
      </c>
      <c r="Q820" s="62">
        <f t="shared" ref="Q820" si="303">0.216*O820^0.939</f>
        <v>87.662280225775902</v>
      </c>
    </row>
    <row r="821" spans="1:19" s="97" customFormat="1">
      <c r="A821" s="85" t="s">
        <v>123</v>
      </c>
      <c r="B821" s="57">
        <v>15</v>
      </c>
      <c r="C821" s="53"/>
      <c r="D821" s="59" t="s">
        <v>142</v>
      </c>
      <c r="E821" s="59"/>
      <c r="F821" s="97" t="s">
        <v>93</v>
      </c>
      <c r="G821" s="98"/>
      <c r="H821" s="98"/>
      <c r="I821" s="98"/>
      <c r="J821" s="98">
        <v>11.13</v>
      </c>
      <c r="L821" s="97" t="s">
        <v>114</v>
      </c>
      <c r="N821" s="61" t="s">
        <v>137</v>
      </c>
      <c r="O821" s="99">
        <f>3.1416/6*J821^3</f>
        <v>721.91344606920018</v>
      </c>
      <c r="P821" s="64">
        <f t="shared" ref="P821:P822" si="304">O821*0.6</f>
        <v>433.14806764152007</v>
      </c>
      <c r="Q821" s="62">
        <f t="shared" ref="Q821:Q822" si="305">0.216*P821^0.939</f>
        <v>64.603390801338705</v>
      </c>
    </row>
    <row r="822" spans="1:19" s="97" customFormat="1">
      <c r="A822" s="85" t="s">
        <v>123</v>
      </c>
      <c r="B822" s="57">
        <v>15</v>
      </c>
      <c r="C822" s="53"/>
      <c r="D822" s="59" t="s">
        <v>142</v>
      </c>
      <c r="E822" s="59"/>
      <c r="F822" s="75" t="s">
        <v>588</v>
      </c>
      <c r="G822" s="98"/>
      <c r="H822" s="98"/>
      <c r="I822" s="98"/>
      <c r="J822" s="98">
        <v>3.37</v>
      </c>
      <c r="L822" s="97" t="s">
        <v>114</v>
      </c>
      <c r="N822" s="61" t="s">
        <v>137</v>
      </c>
      <c r="O822" s="99">
        <f>3.1416/6*J822^3</f>
        <v>20.039613470800003</v>
      </c>
      <c r="P822" s="64">
        <f t="shared" si="304"/>
        <v>12.023768082480002</v>
      </c>
      <c r="Q822" s="62">
        <f t="shared" si="305"/>
        <v>2.2315769451604881</v>
      </c>
    </row>
    <row r="823" spans="1:19" s="101" customFormat="1">
      <c r="A823" s="85" t="s">
        <v>123</v>
      </c>
      <c r="B823" s="102">
        <v>16</v>
      </c>
      <c r="C823" s="72" t="s">
        <v>404</v>
      </c>
      <c r="D823" s="81" t="s">
        <v>141</v>
      </c>
      <c r="E823" s="60" t="s">
        <v>595</v>
      </c>
      <c r="F823" s="75" t="s">
        <v>615</v>
      </c>
      <c r="G823" s="103">
        <v>10.130000000000001</v>
      </c>
      <c r="H823" s="84">
        <v>2.8</v>
      </c>
      <c r="I823" s="103">
        <v>2</v>
      </c>
      <c r="J823" s="103"/>
      <c r="L823" s="101" t="s">
        <v>577</v>
      </c>
      <c r="M823" s="74" t="s">
        <v>553</v>
      </c>
      <c r="N823" s="92" t="s">
        <v>140</v>
      </c>
      <c r="O823" s="94">
        <f>G823*H823*I823</f>
        <v>56.728000000000002</v>
      </c>
      <c r="Q823" s="62">
        <f t="shared" ref="Q823:Q824" si="306">0.288*O823^0.811</f>
        <v>7.6159176223023008</v>
      </c>
    </row>
    <row r="824" spans="1:19" s="97" customFormat="1">
      <c r="A824" s="85" t="s">
        <v>123</v>
      </c>
      <c r="B824" s="57">
        <v>16</v>
      </c>
      <c r="C824" s="72" t="s">
        <v>404</v>
      </c>
      <c r="D824" s="81" t="s">
        <v>141</v>
      </c>
      <c r="E824" s="60" t="s">
        <v>595</v>
      </c>
      <c r="F824" s="75" t="s">
        <v>615</v>
      </c>
      <c r="G824" s="98">
        <v>10.1</v>
      </c>
      <c r="H824" s="84">
        <v>2.8</v>
      </c>
      <c r="I824" s="78">
        <v>2.4</v>
      </c>
      <c r="J824" s="98"/>
      <c r="L824" s="97" t="s">
        <v>577</v>
      </c>
      <c r="M824" s="74" t="s">
        <v>552</v>
      </c>
      <c r="N824" s="61" t="s">
        <v>140</v>
      </c>
      <c r="O824" s="94">
        <f>G824*H824*I824</f>
        <v>67.871999999999986</v>
      </c>
      <c r="Q824" s="62">
        <f t="shared" si="306"/>
        <v>8.8083305158442613</v>
      </c>
    </row>
    <row r="825" spans="1:19" s="97" customFormat="1">
      <c r="A825" s="85" t="s">
        <v>123</v>
      </c>
      <c r="B825" s="57">
        <v>16</v>
      </c>
      <c r="C825" s="53"/>
      <c r="D825" s="59" t="s">
        <v>442</v>
      </c>
      <c r="E825" s="54"/>
      <c r="F825" s="97" t="s">
        <v>109</v>
      </c>
      <c r="G825" s="98"/>
      <c r="H825" s="98"/>
      <c r="I825" s="98"/>
      <c r="J825" s="98">
        <v>5.05</v>
      </c>
      <c r="L825" s="97" t="s">
        <v>114</v>
      </c>
      <c r="N825" s="61" t="s">
        <v>137</v>
      </c>
      <c r="O825" s="99">
        <f>3.1416/6*J825^3</f>
        <v>67.433200449999987</v>
      </c>
      <c r="Q825" s="62">
        <f t="shared" ref="Q825" si="307">0.216*O825^0.939</f>
        <v>11.265908594412977</v>
      </c>
    </row>
    <row r="826" spans="1:19" s="71" customFormat="1">
      <c r="A826" s="85" t="s">
        <v>123</v>
      </c>
      <c r="B826" s="70">
        <v>16</v>
      </c>
      <c r="C826" s="72"/>
      <c r="D826" s="59" t="s">
        <v>142</v>
      </c>
      <c r="E826" s="59"/>
      <c r="F826" s="75" t="s">
        <v>632</v>
      </c>
      <c r="G826" s="78">
        <v>12.33</v>
      </c>
      <c r="I826" s="78"/>
      <c r="J826" s="78">
        <v>10.6</v>
      </c>
      <c r="L826" s="71" t="s">
        <v>101</v>
      </c>
      <c r="N826" s="65" t="s">
        <v>138</v>
      </c>
      <c r="O826" s="94">
        <f>(3.1416/6)*J826^2*G826</f>
        <v>725.39481167999998</v>
      </c>
      <c r="P826" s="64">
        <f t="shared" ref="P826:P828" si="308">O826*0.6</f>
        <v>435.236887008</v>
      </c>
      <c r="Q826" s="62">
        <f t="shared" ref="Q826:Q828" si="309">0.216*P826^0.939</f>
        <v>64.895887949403019</v>
      </c>
    </row>
    <row r="827" spans="1:19" s="97" customFormat="1">
      <c r="A827" s="85" t="s">
        <v>123</v>
      </c>
      <c r="B827" s="57">
        <v>16</v>
      </c>
      <c r="C827" s="53"/>
      <c r="D827" s="59" t="s">
        <v>142</v>
      </c>
      <c r="E827" s="59"/>
      <c r="F827" s="60" t="s">
        <v>632</v>
      </c>
      <c r="G827" s="98">
        <v>11.68</v>
      </c>
      <c r="H827" s="98"/>
      <c r="I827" s="98"/>
      <c r="J827" s="98">
        <v>8.8800000000000008</v>
      </c>
      <c r="L827" s="97" t="s">
        <v>101</v>
      </c>
      <c r="N827" s="65" t="s">
        <v>138</v>
      </c>
      <c r="O827" s="99">
        <f>(3.1416/6)*J827^2*G827</f>
        <v>482.2457536512</v>
      </c>
      <c r="P827" s="64">
        <f t="shared" si="308"/>
        <v>289.34745219071999</v>
      </c>
      <c r="Q827" s="62">
        <f t="shared" si="309"/>
        <v>44.231005710219279</v>
      </c>
    </row>
    <row r="828" spans="1:19" s="97" customFormat="1">
      <c r="A828" s="85" t="s">
        <v>123</v>
      </c>
      <c r="B828" s="57">
        <v>16</v>
      </c>
      <c r="C828" s="53"/>
      <c r="D828" s="59" t="s">
        <v>142</v>
      </c>
      <c r="E828" s="59"/>
      <c r="F828" s="60" t="s">
        <v>632</v>
      </c>
      <c r="G828" s="98">
        <v>8.1999999999999993</v>
      </c>
      <c r="H828" s="98"/>
      <c r="I828" s="98"/>
      <c r="J828" s="98">
        <v>6.19</v>
      </c>
      <c r="L828" s="97" t="s">
        <v>101</v>
      </c>
      <c r="N828" s="65" t="s">
        <v>138</v>
      </c>
      <c r="O828" s="99">
        <f>(3.1416/6)*J828^2*G828</f>
        <v>164.510941672</v>
      </c>
      <c r="P828" s="64">
        <f t="shared" si="308"/>
        <v>98.706565003199998</v>
      </c>
      <c r="Q828" s="62">
        <f t="shared" si="309"/>
        <v>16.111822973283232</v>
      </c>
    </row>
    <row r="829" spans="1:19" s="97" customFormat="1">
      <c r="A829" s="85" t="s">
        <v>123</v>
      </c>
      <c r="B829" s="57">
        <v>17</v>
      </c>
      <c r="C829" s="72" t="s">
        <v>404</v>
      </c>
      <c r="D829" s="54" t="s">
        <v>141</v>
      </c>
      <c r="E829" s="54" t="s">
        <v>561</v>
      </c>
      <c r="F829" s="60" t="s">
        <v>682</v>
      </c>
      <c r="G829" s="98"/>
      <c r="H829" s="98"/>
      <c r="I829" s="84">
        <f>J829*0.4</f>
        <v>7.76</v>
      </c>
      <c r="J829" s="98">
        <v>19.399999999999999</v>
      </c>
      <c r="L829" s="52" t="s">
        <v>232</v>
      </c>
      <c r="M829" s="75" t="s">
        <v>674</v>
      </c>
      <c r="N829" s="61" t="s">
        <v>139</v>
      </c>
      <c r="O829" s="66">
        <f>3.1416/4*(J829^2)*I829</f>
        <v>2293.8027974399993</v>
      </c>
      <c r="Q829" s="62">
        <f>0.288*O829^0.811</f>
        <v>153.0394749577932</v>
      </c>
    </row>
    <row r="830" spans="1:19" s="97" customFormat="1">
      <c r="A830" s="85" t="s">
        <v>123</v>
      </c>
      <c r="B830" s="57">
        <v>18</v>
      </c>
      <c r="C830" s="53"/>
      <c r="D830" s="54" t="s">
        <v>637</v>
      </c>
      <c r="E830" s="59" t="s">
        <v>638</v>
      </c>
      <c r="F830" s="97" t="s">
        <v>75</v>
      </c>
      <c r="G830" s="98"/>
      <c r="H830" s="98"/>
      <c r="I830" s="98"/>
      <c r="J830" s="98">
        <v>5.86</v>
      </c>
      <c r="L830" s="97" t="s">
        <v>114</v>
      </c>
      <c r="M830" s="97" t="s">
        <v>128</v>
      </c>
      <c r="N830" s="61" t="s">
        <v>137</v>
      </c>
      <c r="O830" s="99">
        <f>3.1416/6*J830^3</f>
        <v>105.36405732160001</v>
      </c>
      <c r="Q830" s="62">
        <f t="shared" ref="Q830" si="310">0.216*O830^0.939</f>
        <v>17.130182721054357</v>
      </c>
    </row>
    <row r="831" spans="1:19" s="97" customFormat="1">
      <c r="A831" s="85" t="s">
        <v>123</v>
      </c>
      <c r="B831" s="57">
        <v>19</v>
      </c>
      <c r="C831" s="53"/>
      <c r="D831" s="59" t="s">
        <v>142</v>
      </c>
      <c r="E831" s="59"/>
      <c r="F831" s="73" t="s">
        <v>589</v>
      </c>
      <c r="G831" s="98">
        <v>10.56</v>
      </c>
      <c r="H831" s="98"/>
      <c r="I831" s="98"/>
      <c r="J831" s="98">
        <v>8.75</v>
      </c>
      <c r="L831" s="97" t="s">
        <v>101</v>
      </c>
      <c r="N831" s="65" t="s">
        <v>138</v>
      </c>
      <c r="O831" s="99">
        <f>(3.1416/6)*J831^2*G831</f>
        <v>423.3306</v>
      </c>
      <c r="P831" s="64">
        <f t="shared" ref="P831:P833" si="311">O831*0.6</f>
        <v>253.99835999999999</v>
      </c>
      <c r="Q831" s="62">
        <f t="shared" ref="Q831:Q834" si="312">0.216*P831^0.939</f>
        <v>39.137220399790444</v>
      </c>
    </row>
    <row r="832" spans="1:19" s="97" customFormat="1">
      <c r="A832" s="85" t="s">
        <v>123</v>
      </c>
      <c r="B832" s="57">
        <v>19</v>
      </c>
      <c r="C832" s="53"/>
      <c r="D832" s="59" t="s">
        <v>142</v>
      </c>
      <c r="E832" s="59"/>
      <c r="F832" s="71" t="s">
        <v>484</v>
      </c>
      <c r="G832" s="98">
        <v>11.63</v>
      </c>
      <c r="H832" s="98"/>
      <c r="I832" s="98"/>
      <c r="J832" s="98">
        <v>7.81</v>
      </c>
      <c r="L832" s="97" t="s">
        <v>101</v>
      </c>
      <c r="N832" s="65" t="s">
        <v>138</v>
      </c>
      <c r="O832" s="99">
        <f>(3.1416/6)*J832^2*G832</f>
        <v>371.43379907479994</v>
      </c>
      <c r="P832" s="64">
        <f t="shared" si="311"/>
        <v>222.86027944487995</v>
      </c>
      <c r="Q832" s="62">
        <f t="shared" si="312"/>
        <v>34.614369789006858</v>
      </c>
    </row>
    <row r="833" spans="1:19" s="97" customFormat="1">
      <c r="A833" s="85" t="s">
        <v>123</v>
      </c>
      <c r="B833" s="57">
        <v>20</v>
      </c>
      <c r="C833" s="53"/>
      <c r="D833" s="59" t="s">
        <v>142</v>
      </c>
      <c r="E833" s="59"/>
      <c r="F833" s="97" t="s">
        <v>83</v>
      </c>
      <c r="G833" s="98"/>
      <c r="H833" s="98"/>
      <c r="I833" s="98"/>
      <c r="J833" s="98">
        <v>14.5</v>
      </c>
      <c r="L833" s="97" t="s">
        <v>114</v>
      </c>
      <c r="N833" s="61" t="s">
        <v>137</v>
      </c>
      <c r="O833" s="99">
        <f>3.1416/6*J833^3</f>
        <v>1596.2600499999999</v>
      </c>
      <c r="P833" s="64">
        <f t="shared" si="311"/>
        <v>957.7560299999999</v>
      </c>
      <c r="Q833" s="62">
        <f t="shared" si="312"/>
        <v>136.09811104830106</v>
      </c>
    </row>
    <row r="834" spans="1:19" s="97" customFormat="1">
      <c r="A834" s="85" t="s">
        <v>123</v>
      </c>
      <c r="B834" s="57">
        <v>20</v>
      </c>
      <c r="C834" s="53"/>
      <c r="D834" s="59" t="s">
        <v>142</v>
      </c>
      <c r="E834" s="59"/>
      <c r="F834" s="97" t="s">
        <v>8</v>
      </c>
      <c r="G834" s="98"/>
      <c r="H834" s="98"/>
      <c r="I834" s="98"/>
      <c r="J834" s="98">
        <v>5.47</v>
      </c>
      <c r="L834" s="97" t="s">
        <v>114</v>
      </c>
      <c r="N834" s="61" t="s">
        <v>137</v>
      </c>
      <c r="O834" s="99">
        <f>3.1416/6*J834^3</f>
        <v>85.696210322799985</v>
      </c>
      <c r="P834" s="64">
        <f>O834*0.3</f>
        <v>25.708863096839995</v>
      </c>
      <c r="Q834" s="62">
        <f t="shared" si="312"/>
        <v>4.5553480800603916</v>
      </c>
      <c r="S834" s="63"/>
    </row>
    <row r="835" spans="1:19" s="71" customFormat="1">
      <c r="A835" s="85" t="s">
        <v>123</v>
      </c>
      <c r="B835" s="70">
        <v>20</v>
      </c>
      <c r="C835" s="72" t="s">
        <v>404</v>
      </c>
      <c r="D835" s="67" t="s">
        <v>141</v>
      </c>
      <c r="E835" s="67" t="s">
        <v>561</v>
      </c>
      <c r="F835" s="71" t="s">
        <v>402</v>
      </c>
      <c r="I835" s="78">
        <v>3.74</v>
      </c>
      <c r="J835" s="78">
        <v>2.9</v>
      </c>
      <c r="L835" s="71" t="s">
        <v>232</v>
      </c>
      <c r="N835" s="61" t="s">
        <v>139</v>
      </c>
      <c r="O835" s="66">
        <f>3.1416/4*(J835^2)*I835</f>
        <v>24.703500360000003</v>
      </c>
      <c r="Q835" s="62">
        <f>0.288*O835^0.811</f>
        <v>3.8807853946277526</v>
      </c>
    </row>
    <row r="836" spans="1:19" s="97" customFormat="1">
      <c r="A836" s="85" t="s">
        <v>123</v>
      </c>
      <c r="B836" s="57">
        <v>21</v>
      </c>
      <c r="C836" s="53"/>
      <c r="D836" s="59" t="s">
        <v>142</v>
      </c>
      <c r="E836" s="59"/>
      <c r="F836" s="97" t="s">
        <v>79</v>
      </c>
      <c r="G836" s="98"/>
      <c r="H836" s="98"/>
      <c r="I836" s="98">
        <v>20.46</v>
      </c>
      <c r="J836" s="98">
        <v>5.9</v>
      </c>
      <c r="L836" s="97" t="s">
        <v>122</v>
      </c>
      <c r="M836" s="82" t="s">
        <v>534</v>
      </c>
      <c r="N836" s="61" t="s">
        <v>536</v>
      </c>
      <c r="O836" s="66">
        <f>3.1416/12*(J836^2)*I836</f>
        <v>186.45725868</v>
      </c>
      <c r="P836" s="64">
        <f t="shared" ref="P836" si="313">O836*0.6</f>
        <v>111.874355208</v>
      </c>
      <c r="Q836" s="62">
        <f t="shared" ref="Q836:Q837" si="314">0.216*P836^0.939</f>
        <v>18.122233970649468</v>
      </c>
    </row>
    <row r="837" spans="1:19" s="97" customFormat="1">
      <c r="A837" s="85" t="s">
        <v>123</v>
      </c>
      <c r="B837" s="57">
        <v>21</v>
      </c>
      <c r="C837" s="53"/>
      <c r="D837" s="59" t="s">
        <v>142</v>
      </c>
      <c r="E837" s="59"/>
      <c r="F837" s="97" t="s">
        <v>8</v>
      </c>
      <c r="G837" s="98"/>
      <c r="H837" s="98"/>
      <c r="I837" s="98"/>
      <c r="J837" s="98">
        <v>4.72</v>
      </c>
      <c r="L837" s="97" t="s">
        <v>114</v>
      </c>
      <c r="N837" s="61" t="s">
        <v>137</v>
      </c>
      <c r="O837" s="99">
        <f>3.1416/6*J837^3</f>
        <v>55.058659532799986</v>
      </c>
      <c r="P837" s="64">
        <f>O837*0.3</f>
        <v>16.517597859839995</v>
      </c>
      <c r="Q837" s="62">
        <f t="shared" si="314"/>
        <v>3.0068092627027849</v>
      </c>
      <c r="S837" s="63"/>
    </row>
    <row r="838" spans="1:19" s="97" customFormat="1">
      <c r="A838" s="85" t="s">
        <v>123</v>
      </c>
      <c r="B838" s="57">
        <v>22</v>
      </c>
      <c r="C838" s="53"/>
      <c r="D838" s="59" t="s">
        <v>442</v>
      </c>
      <c r="E838" s="54"/>
      <c r="F838" s="73" t="s">
        <v>625</v>
      </c>
      <c r="G838" s="98"/>
      <c r="H838" s="98"/>
      <c r="I838" s="98"/>
      <c r="J838" s="98">
        <v>4.28</v>
      </c>
      <c r="L838" s="97" t="s">
        <v>114</v>
      </c>
      <c r="N838" s="61" t="s">
        <v>137</v>
      </c>
      <c r="O838" s="99">
        <f>3.1416/6*J838^3</f>
        <v>41.051680947199998</v>
      </c>
      <c r="Q838" s="62">
        <f t="shared" ref="Q838" si="315">0.216*O838^0.939</f>
        <v>7.0692201782778401</v>
      </c>
    </row>
    <row r="839" spans="1:19" s="97" customFormat="1">
      <c r="A839" s="85" t="s">
        <v>123</v>
      </c>
      <c r="B839" s="57">
        <v>22</v>
      </c>
      <c r="C839" s="53"/>
      <c r="D839" s="59" t="s">
        <v>142</v>
      </c>
      <c r="E839" s="59"/>
      <c r="F839" s="73" t="s">
        <v>589</v>
      </c>
      <c r="G839" s="98">
        <v>12.11</v>
      </c>
      <c r="H839" s="98"/>
      <c r="I839" s="98"/>
      <c r="J839" s="98">
        <v>4.8</v>
      </c>
      <c r="L839" s="97" t="s">
        <v>101</v>
      </c>
      <c r="N839" s="65" t="s">
        <v>138</v>
      </c>
      <c r="O839" s="99">
        <f>(3.1416/6)*J839^2*G839</f>
        <v>146.09193983999998</v>
      </c>
      <c r="P839" s="64">
        <f t="shared" ref="P839" si="316">O839*0.6</f>
        <v>87.655163903999991</v>
      </c>
      <c r="Q839" s="62">
        <f t="shared" ref="Q839:Q841" si="317">0.216*P839^0.939</f>
        <v>14.411919559516646</v>
      </c>
    </row>
    <row r="840" spans="1:19" s="71" customFormat="1">
      <c r="A840" s="85" t="s">
        <v>123</v>
      </c>
      <c r="B840" s="70">
        <v>22</v>
      </c>
      <c r="C840" s="72"/>
      <c r="D840" s="59" t="s">
        <v>142</v>
      </c>
      <c r="E840" s="59"/>
      <c r="F840" s="71" t="s">
        <v>8</v>
      </c>
      <c r="G840" s="78"/>
      <c r="H840" s="78"/>
      <c r="I840" s="78"/>
      <c r="J840" s="78">
        <v>5.4</v>
      </c>
      <c r="L840" s="71" t="s">
        <v>766</v>
      </c>
      <c r="N840" s="61" t="s">
        <v>137</v>
      </c>
      <c r="O840" s="99">
        <f>3.1416/6*J840^3</f>
        <v>82.448150400000003</v>
      </c>
      <c r="P840" s="64">
        <f>O840*0.3</f>
        <v>24.73444512</v>
      </c>
      <c r="Q840" s="62">
        <f t="shared" si="317"/>
        <v>4.3930332535939298</v>
      </c>
      <c r="S840" s="63"/>
    </row>
    <row r="841" spans="1:19" s="71" customFormat="1">
      <c r="A841" s="85" t="s">
        <v>123</v>
      </c>
      <c r="B841" s="70">
        <v>22</v>
      </c>
      <c r="C841" s="72"/>
      <c r="D841" s="59" t="s">
        <v>142</v>
      </c>
      <c r="E841" s="59"/>
      <c r="F841" s="97" t="s">
        <v>91</v>
      </c>
      <c r="G841" s="78"/>
      <c r="H841" s="78"/>
      <c r="I841" s="78"/>
      <c r="J841" s="78">
        <v>6.4</v>
      </c>
      <c r="L841" s="71" t="s">
        <v>766</v>
      </c>
      <c r="N841" s="61" t="s">
        <v>137</v>
      </c>
      <c r="O841" s="99">
        <f>3.1416/6*J841^3</f>
        <v>137.25859840000001</v>
      </c>
      <c r="P841" s="64">
        <f t="shared" ref="P841" si="318">O841*0.6</f>
        <v>82.355159040000004</v>
      </c>
      <c r="Q841" s="62">
        <f t="shared" si="317"/>
        <v>13.592126942688578</v>
      </c>
    </row>
    <row r="842" spans="1:19" s="71" customFormat="1">
      <c r="A842" s="85" t="s">
        <v>123</v>
      </c>
      <c r="B842" s="70">
        <v>22</v>
      </c>
      <c r="C842" s="72" t="s">
        <v>404</v>
      </c>
      <c r="D842" s="67" t="s">
        <v>141</v>
      </c>
      <c r="E842" s="67" t="s">
        <v>561</v>
      </c>
      <c r="F842" s="71" t="s">
        <v>402</v>
      </c>
      <c r="I842" s="78">
        <v>3.17</v>
      </c>
      <c r="J842" s="78">
        <v>1.99</v>
      </c>
      <c r="L842" s="71" t="s">
        <v>232</v>
      </c>
      <c r="N842" s="61" t="s">
        <v>139</v>
      </c>
      <c r="O842" s="66">
        <f t="shared" ref="O842:O847" si="319">3.1416/4*(J842^2)*I842</f>
        <v>9.8595322517999993</v>
      </c>
      <c r="Q842" s="62">
        <f t="shared" ref="Q842:Q847" si="320">0.288*O842^0.811</f>
        <v>1.8425104376174435</v>
      </c>
    </row>
    <row r="843" spans="1:19" s="71" customFormat="1">
      <c r="A843" s="85" t="s">
        <v>123</v>
      </c>
      <c r="B843" s="70">
        <v>22</v>
      </c>
      <c r="C843" s="72" t="s">
        <v>404</v>
      </c>
      <c r="D843" s="67" t="s">
        <v>141</v>
      </c>
      <c r="E843" s="67" t="s">
        <v>561</v>
      </c>
      <c r="F843" s="71" t="s">
        <v>402</v>
      </c>
      <c r="I843" s="78">
        <v>3.7</v>
      </c>
      <c r="J843" s="78">
        <v>3.05</v>
      </c>
      <c r="L843" s="71" t="s">
        <v>232</v>
      </c>
      <c r="N843" s="61" t="s">
        <v>139</v>
      </c>
      <c r="O843" s="66">
        <f t="shared" si="319"/>
        <v>27.032878949999997</v>
      </c>
      <c r="Q843" s="62">
        <f t="shared" si="320"/>
        <v>4.1750063735432468</v>
      </c>
    </row>
    <row r="844" spans="1:19" s="71" customFormat="1">
      <c r="A844" s="85" t="s">
        <v>123</v>
      </c>
      <c r="B844" s="70">
        <v>22</v>
      </c>
      <c r="C844" s="72" t="s">
        <v>404</v>
      </c>
      <c r="D844" s="67" t="s">
        <v>141</v>
      </c>
      <c r="E844" s="67" t="s">
        <v>561</v>
      </c>
      <c r="F844" s="71" t="s">
        <v>402</v>
      </c>
      <c r="I844" s="78">
        <v>3.62</v>
      </c>
      <c r="J844" s="78">
        <v>2.2000000000000002</v>
      </c>
      <c r="L844" s="71" t="s">
        <v>232</v>
      </c>
      <c r="N844" s="61" t="s">
        <v>139</v>
      </c>
      <c r="O844" s="66">
        <f t="shared" si="319"/>
        <v>13.760836320000003</v>
      </c>
      <c r="Q844" s="62">
        <f t="shared" si="320"/>
        <v>2.4145346611490086</v>
      </c>
    </row>
    <row r="845" spans="1:19" s="71" customFormat="1">
      <c r="A845" s="85" t="s">
        <v>123</v>
      </c>
      <c r="B845" s="70">
        <v>22</v>
      </c>
      <c r="C845" s="72" t="s">
        <v>404</v>
      </c>
      <c r="D845" s="67" t="s">
        <v>141</v>
      </c>
      <c r="E845" s="67" t="s">
        <v>561</v>
      </c>
      <c r="F845" s="71" t="s">
        <v>402</v>
      </c>
      <c r="I845" s="78">
        <v>4.05</v>
      </c>
      <c r="J845" s="78">
        <v>2.4</v>
      </c>
      <c r="L845" s="71" t="s">
        <v>232</v>
      </c>
      <c r="N845" s="61" t="s">
        <v>139</v>
      </c>
      <c r="O845" s="66">
        <f t="shared" si="319"/>
        <v>18.321811199999999</v>
      </c>
      <c r="Q845" s="62">
        <f t="shared" si="320"/>
        <v>3.0455088303142435</v>
      </c>
    </row>
    <row r="846" spans="1:19" s="71" customFormat="1">
      <c r="A846" s="85" t="s">
        <v>123</v>
      </c>
      <c r="B846" s="70">
        <v>22</v>
      </c>
      <c r="C846" s="72" t="s">
        <v>404</v>
      </c>
      <c r="D846" s="67" t="s">
        <v>141</v>
      </c>
      <c r="E846" s="67" t="s">
        <v>561</v>
      </c>
      <c r="F846" s="71" t="s">
        <v>402</v>
      </c>
      <c r="I846" s="78">
        <v>2.85</v>
      </c>
      <c r="J846" s="78">
        <v>2.4</v>
      </c>
      <c r="L846" s="71" t="s">
        <v>232</v>
      </c>
      <c r="N846" s="61" t="s">
        <v>139</v>
      </c>
      <c r="O846" s="66">
        <f t="shared" si="319"/>
        <v>12.8931264</v>
      </c>
      <c r="Q846" s="62">
        <f t="shared" si="320"/>
        <v>2.2903034152404826</v>
      </c>
    </row>
    <row r="847" spans="1:19" s="71" customFormat="1">
      <c r="A847" s="85" t="s">
        <v>123</v>
      </c>
      <c r="B847" s="70">
        <v>22</v>
      </c>
      <c r="C847" s="72" t="s">
        <v>404</v>
      </c>
      <c r="D847" s="67" t="s">
        <v>141</v>
      </c>
      <c r="E847" s="67" t="s">
        <v>561</v>
      </c>
      <c r="F847" s="71" t="s">
        <v>402</v>
      </c>
      <c r="I847" s="78">
        <v>2.97</v>
      </c>
      <c r="J847" s="78">
        <v>1.48</v>
      </c>
      <c r="L847" s="71" t="s">
        <v>232</v>
      </c>
      <c r="N847" s="61" t="s">
        <v>139</v>
      </c>
      <c r="O847" s="66">
        <f t="shared" si="319"/>
        <v>5.1094102752000001</v>
      </c>
      <c r="Q847" s="62">
        <f t="shared" si="320"/>
        <v>1.0811381386014838</v>
      </c>
    </row>
    <row r="848" spans="1:19" s="97" customFormat="1">
      <c r="A848" s="85" t="s">
        <v>123</v>
      </c>
      <c r="B848" s="57">
        <v>23</v>
      </c>
      <c r="C848" s="53"/>
      <c r="D848" s="59" t="s">
        <v>142</v>
      </c>
      <c r="E848" s="59"/>
      <c r="F848" s="97" t="s">
        <v>8</v>
      </c>
      <c r="G848" s="98"/>
      <c r="H848" s="98"/>
      <c r="I848" s="98"/>
      <c r="J848" s="98">
        <v>6.92</v>
      </c>
      <c r="K848" s="97">
        <v>3.95</v>
      </c>
      <c r="L848" s="71" t="s">
        <v>114</v>
      </c>
      <c r="N848" s="61" t="s">
        <v>137</v>
      </c>
      <c r="O848" s="99">
        <f>3.1416/6*J848^3</f>
        <v>173.50736775679999</v>
      </c>
      <c r="P848" s="99">
        <f>3.1416/6*K848^3</f>
        <v>32.269402550000002</v>
      </c>
      <c r="Q848" s="62">
        <f t="shared" ref="Q848:Q849" si="321">0.216*P848^0.939</f>
        <v>5.6390822548338866</v>
      </c>
      <c r="S848" s="63"/>
    </row>
    <row r="849" spans="1:19" s="97" customFormat="1">
      <c r="A849" s="85" t="s">
        <v>123</v>
      </c>
      <c r="B849" s="57">
        <v>23</v>
      </c>
      <c r="C849" s="53"/>
      <c r="D849" s="59" t="s">
        <v>142</v>
      </c>
      <c r="E849" s="59"/>
      <c r="F849" s="97" t="s">
        <v>8</v>
      </c>
      <c r="G849" s="98"/>
      <c r="H849" s="98"/>
      <c r="I849" s="98"/>
      <c r="J849" s="98">
        <v>7.03</v>
      </c>
      <c r="K849" s="97">
        <v>4.5999999999999996</v>
      </c>
      <c r="L849" s="71" t="s">
        <v>114</v>
      </c>
      <c r="N849" s="61" t="s">
        <v>137</v>
      </c>
      <c r="O849" s="99">
        <f>3.1416/6*J849^3</f>
        <v>181.9137861772</v>
      </c>
      <c r="P849" s="99">
        <f>3.1416/6*K849^3</f>
        <v>50.965129599999983</v>
      </c>
      <c r="Q849" s="62">
        <f t="shared" si="321"/>
        <v>8.6613028223832362</v>
      </c>
      <c r="S849" s="63"/>
    </row>
    <row r="850" spans="1:19" s="71" customFormat="1">
      <c r="A850" s="85" t="s">
        <v>123</v>
      </c>
      <c r="B850" s="70">
        <v>24</v>
      </c>
      <c r="C850" s="72" t="s">
        <v>404</v>
      </c>
      <c r="D850" s="59" t="s">
        <v>442</v>
      </c>
      <c r="E850" s="67"/>
      <c r="F850" s="69" t="s">
        <v>377</v>
      </c>
      <c r="G850" s="78"/>
      <c r="H850" s="78"/>
      <c r="I850" s="78"/>
      <c r="J850" s="78">
        <v>8.6</v>
      </c>
      <c r="L850" s="71" t="s">
        <v>114</v>
      </c>
      <c r="N850" s="61" t="s">
        <v>137</v>
      </c>
      <c r="O850" s="94">
        <f>3.1416/6*J850^3</f>
        <v>333.03892159999992</v>
      </c>
      <c r="Q850" s="62">
        <f t="shared" ref="Q850" si="322">0.216*O850^0.939</f>
        <v>50.475025645363104</v>
      </c>
    </row>
    <row r="851" spans="1:19" s="97" customFormat="1">
      <c r="A851" s="85" t="s">
        <v>123</v>
      </c>
      <c r="B851" s="57">
        <v>24</v>
      </c>
      <c r="C851" s="53"/>
      <c r="D851" s="59" t="s">
        <v>142</v>
      </c>
      <c r="E851" s="59"/>
      <c r="F851" s="97" t="s">
        <v>8</v>
      </c>
      <c r="G851" s="98"/>
      <c r="H851" s="98"/>
      <c r="I851" s="98"/>
      <c r="J851" s="98">
        <v>5.4</v>
      </c>
      <c r="L851" s="71" t="s">
        <v>114</v>
      </c>
      <c r="N851" s="61" t="s">
        <v>137</v>
      </c>
      <c r="O851" s="99">
        <f>3.1416/6*J851^3</f>
        <v>82.448150400000003</v>
      </c>
      <c r="P851" s="64">
        <f>O851*0.3</f>
        <v>24.73444512</v>
      </c>
      <c r="Q851" s="62">
        <f>0.216*P851^0.939</f>
        <v>4.3930332535939298</v>
      </c>
      <c r="S851" s="63"/>
    </row>
    <row r="852" spans="1:19" s="97" customFormat="1">
      <c r="A852" s="85" t="s">
        <v>123</v>
      </c>
      <c r="B852" s="57">
        <v>24</v>
      </c>
      <c r="C852" s="53"/>
      <c r="D852" s="59" t="s">
        <v>442</v>
      </c>
      <c r="E852" s="54"/>
      <c r="F852" s="73" t="s">
        <v>625</v>
      </c>
      <c r="G852" s="98">
        <v>2.5</v>
      </c>
      <c r="H852" s="98"/>
      <c r="I852" s="98"/>
      <c r="J852" s="98">
        <v>1.8</v>
      </c>
      <c r="L852" s="71" t="s">
        <v>101</v>
      </c>
      <c r="N852" s="65" t="s">
        <v>138</v>
      </c>
      <c r="O852" s="99">
        <f>(3.1416/6)*J852^2*G852</f>
        <v>4.2411599999999998</v>
      </c>
      <c r="Q852" s="62">
        <f t="shared" ref="Q852" si="323">0.216*O852^0.939</f>
        <v>0.83880660940746732</v>
      </c>
    </row>
    <row r="853" spans="1:19" s="97" customFormat="1">
      <c r="A853" s="85" t="s">
        <v>123</v>
      </c>
      <c r="B853" s="57">
        <v>25</v>
      </c>
      <c r="C853" s="53"/>
      <c r="D853" s="59" t="s">
        <v>142</v>
      </c>
      <c r="E853" s="59"/>
      <c r="F853" s="97" t="s">
        <v>102</v>
      </c>
      <c r="G853" s="98"/>
      <c r="H853" s="98"/>
      <c r="I853" s="98"/>
      <c r="J853" s="98">
        <v>9.6</v>
      </c>
      <c r="L853" s="71" t="s">
        <v>114</v>
      </c>
      <c r="N853" s="61" t="s">
        <v>137</v>
      </c>
      <c r="O853" s="99">
        <f>3.1416/6*J853^3</f>
        <v>463.24776959999997</v>
      </c>
      <c r="P853" s="64">
        <f t="shared" ref="P853" si="324">O853*0.6</f>
        <v>277.94866175999999</v>
      </c>
      <c r="Q853" s="62">
        <f t="shared" ref="Q853:Q855" si="325">0.216*P853^0.939</f>
        <v>42.592830175963414</v>
      </c>
    </row>
    <row r="854" spans="1:19" s="97" customFormat="1">
      <c r="A854" s="85" t="s">
        <v>123</v>
      </c>
      <c r="B854" s="57">
        <v>25</v>
      </c>
      <c r="C854" s="53"/>
      <c r="D854" s="59" t="s">
        <v>142</v>
      </c>
      <c r="E854" s="59"/>
      <c r="F854" s="97" t="s">
        <v>8</v>
      </c>
      <c r="G854" s="98"/>
      <c r="H854" s="98"/>
      <c r="I854" s="98"/>
      <c r="J854" s="98">
        <v>6.98</v>
      </c>
      <c r="L854" s="71" t="s">
        <v>114</v>
      </c>
      <c r="N854" s="61" t="s">
        <v>137</v>
      </c>
      <c r="O854" s="99">
        <f>3.1416/6*J854^3</f>
        <v>178.05981005120003</v>
      </c>
      <c r="P854" s="64">
        <f>O854*0.3</f>
        <v>53.417943015360009</v>
      </c>
      <c r="Q854" s="62">
        <f t="shared" si="325"/>
        <v>9.0521552722535308</v>
      </c>
      <c r="S854" s="63"/>
    </row>
    <row r="855" spans="1:19" s="97" customFormat="1">
      <c r="A855" s="85" t="s">
        <v>123</v>
      </c>
      <c r="B855" s="57">
        <v>25</v>
      </c>
      <c r="C855" s="53"/>
      <c r="D855" s="59" t="s">
        <v>142</v>
      </c>
      <c r="E855" s="59"/>
      <c r="F855" s="97" t="s">
        <v>12</v>
      </c>
      <c r="G855" s="98">
        <v>12.87</v>
      </c>
      <c r="H855" s="98"/>
      <c r="I855" s="98"/>
      <c r="J855" s="98">
        <v>7.47</v>
      </c>
      <c r="L855" s="71" t="s">
        <v>101</v>
      </c>
      <c r="N855" s="65" t="s">
        <v>138</v>
      </c>
      <c r="O855" s="99">
        <f>(3.1416/6)*J855^2*G855</f>
        <v>376.02731045879995</v>
      </c>
      <c r="P855" s="64">
        <f t="shared" ref="P855" si="326">O855*0.6</f>
        <v>225.61638627527995</v>
      </c>
      <c r="Q855" s="62">
        <f t="shared" si="325"/>
        <v>35.016181200433884</v>
      </c>
    </row>
    <row r="856" spans="1:19" s="97" customFormat="1">
      <c r="A856" s="85" t="s">
        <v>123</v>
      </c>
      <c r="B856" s="57">
        <v>26</v>
      </c>
      <c r="C856" s="72" t="s">
        <v>404</v>
      </c>
      <c r="D856" s="54" t="s">
        <v>141</v>
      </c>
      <c r="E856" s="54" t="s">
        <v>561</v>
      </c>
      <c r="F856" s="97" t="s">
        <v>402</v>
      </c>
      <c r="G856" s="98">
        <v>3.3</v>
      </c>
      <c r="H856" s="98"/>
      <c r="I856" s="98"/>
      <c r="J856" s="98">
        <v>2.2999999999999998</v>
      </c>
      <c r="L856" s="71" t="s">
        <v>101</v>
      </c>
      <c r="N856" s="65" t="s">
        <v>138</v>
      </c>
      <c r="O856" s="99">
        <f>(3.1416/6)*J856^2*G856</f>
        <v>9.1404851999999988</v>
      </c>
      <c r="Q856" s="62">
        <f t="shared" ref="Q856:Q857" si="327">0.288*O856^0.811</f>
        <v>1.7327605403818633</v>
      </c>
    </row>
    <row r="857" spans="1:19" s="97" customFormat="1">
      <c r="A857" s="85" t="s">
        <v>123</v>
      </c>
      <c r="B857" s="57">
        <v>27</v>
      </c>
      <c r="C857" s="72" t="s">
        <v>404</v>
      </c>
      <c r="D857" s="54" t="s">
        <v>141</v>
      </c>
      <c r="E857" s="54" t="s">
        <v>561</v>
      </c>
      <c r="F857" s="97" t="s">
        <v>402</v>
      </c>
      <c r="G857" s="98">
        <v>3.08</v>
      </c>
      <c r="H857" s="98"/>
      <c r="I857" s="98"/>
      <c r="J857" s="98">
        <v>2.4</v>
      </c>
      <c r="L857" s="71" t="s">
        <v>101</v>
      </c>
      <c r="N857" s="65" t="s">
        <v>138</v>
      </c>
      <c r="O857" s="99">
        <f>(3.1416/6)*J857^2*G857</f>
        <v>9.2890828799999987</v>
      </c>
      <c r="Q857" s="62">
        <f t="shared" si="327"/>
        <v>1.7555712466914122</v>
      </c>
    </row>
    <row r="858" spans="1:19" s="97" customFormat="1">
      <c r="A858" s="85" t="s">
        <v>123</v>
      </c>
      <c r="B858" s="57">
        <v>27</v>
      </c>
      <c r="C858" s="53"/>
      <c r="D858" s="59" t="s">
        <v>142</v>
      </c>
      <c r="E858" s="59"/>
      <c r="F858" s="97" t="s">
        <v>8</v>
      </c>
      <c r="G858" s="98"/>
      <c r="H858" s="98"/>
      <c r="I858" s="98"/>
      <c r="J858" s="98">
        <v>5.12</v>
      </c>
      <c r="L858" s="71" t="s">
        <v>114</v>
      </c>
      <c r="N858" s="61" t="s">
        <v>137</v>
      </c>
      <c r="O858" s="99">
        <f>3.1416/6*J858^3</f>
        <v>70.276402380800008</v>
      </c>
      <c r="P858" s="64">
        <f t="shared" ref="P858:P859" si="328">O858*0.3</f>
        <v>21.08292071424</v>
      </c>
      <c r="Q858" s="62">
        <f t="shared" ref="Q858:Q859" si="329">0.216*P858^0.939</f>
        <v>3.7811573395098086</v>
      </c>
      <c r="S858" s="63"/>
    </row>
    <row r="859" spans="1:19" s="97" customFormat="1">
      <c r="A859" s="85" t="s">
        <v>123</v>
      </c>
      <c r="B859" s="57">
        <v>27</v>
      </c>
      <c r="C859" s="53"/>
      <c r="D859" s="59" t="s">
        <v>142</v>
      </c>
      <c r="E859" s="59"/>
      <c r="F859" s="97" t="s">
        <v>8</v>
      </c>
      <c r="G859" s="98"/>
      <c r="H859" s="98"/>
      <c r="I859" s="98"/>
      <c r="J859" s="98">
        <v>5.53</v>
      </c>
      <c r="L859" s="71" t="s">
        <v>114</v>
      </c>
      <c r="N859" s="61" t="s">
        <v>137</v>
      </c>
      <c r="O859" s="99">
        <f>3.1416/6*J859^3</f>
        <v>88.547240597200016</v>
      </c>
      <c r="P859" s="64">
        <f t="shared" si="328"/>
        <v>26.564172179160003</v>
      </c>
      <c r="Q859" s="62">
        <f t="shared" si="329"/>
        <v>4.6975127137530048</v>
      </c>
      <c r="S859" s="63"/>
    </row>
    <row r="860" spans="1:19" s="97" customFormat="1">
      <c r="A860" s="85" t="s">
        <v>123</v>
      </c>
      <c r="B860" s="57">
        <v>27</v>
      </c>
      <c r="C860" s="53"/>
      <c r="D860" s="59" t="s">
        <v>442</v>
      </c>
      <c r="E860" s="54"/>
      <c r="F860" s="97" t="s">
        <v>109</v>
      </c>
      <c r="G860" s="98"/>
      <c r="H860" s="98"/>
      <c r="I860" s="98"/>
      <c r="J860" s="98">
        <v>4.5199999999999996</v>
      </c>
      <c r="L860" s="71" t="s">
        <v>114</v>
      </c>
      <c r="N860" s="61" t="s">
        <v>137</v>
      </c>
      <c r="O860" s="99">
        <f>3.1416/6*J860^3</f>
        <v>48.352055628799974</v>
      </c>
      <c r="Q860" s="62">
        <f t="shared" ref="Q860" si="330">0.216*O860^0.939</f>
        <v>8.2436469115023723</v>
      </c>
    </row>
    <row r="861" spans="1:19" s="97" customFormat="1">
      <c r="A861" s="85" t="s">
        <v>123</v>
      </c>
      <c r="B861" s="57">
        <v>28</v>
      </c>
      <c r="C861" s="53"/>
      <c r="D861" s="59" t="s">
        <v>142</v>
      </c>
      <c r="E861" s="59"/>
      <c r="F861" s="97" t="s">
        <v>3</v>
      </c>
      <c r="G861" s="98">
        <v>11.8</v>
      </c>
      <c r="H861" s="98"/>
      <c r="I861" s="98"/>
      <c r="J861" s="98">
        <v>6.1</v>
      </c>
      <c r="L861" s="71" t="s">
        <v>101</v>
      </c>
      <c r="M861" s="97" t="s">
        <v>540</v>
      </c>
      <c r="N861" s="65" t="s">
        <v>138</v>
      </c>
      <c r="O861" s="99">
        <f>(3.1416/6)*J861^2*G861</f>
        <v>229.90124079999995</v>
      </c>
      <c r="P861" s="64">
        <f t="shared" ref="P861" si="331">O861*0.6</f>
        <v>137.94074447999998</v>
      </c>
      <c r="Q861" s="62">
        <f t="shared" ref="Q861:Q868" si="332">0.216*P861^0.939</f>
        <v>22.060993681597807</v>
      </c>
    </row>
    <row r="862" spans="1:19" s="97" customFormat="1">
      <c r="A862" s="85" t="s">
        <v>123</v>
      </c>
      <c r="B862" s="57">
        <v>29</v>
      </c>
      <c r="C862" s="53"/>
      <c r="D862" s="59" t="s">
        <v>142</v>
      </c>
      <c r="E862" s="59"/>
      <c r="F862" s="97" t="s">
        <v>8</v>
      </c>
      <c r="G862" s="98"/>
      <c r="H862" s="98"/>
      <c r="I862" s="98"/>
      <c r="J862" s="98">
        <v>7.49</v>
      </c>
      <c r="L862" s="71" t="s">
        <v>114</v>
      </c>
      <c r="N862" s="61" t="s">
        <v>137</v>
      </c>
      <c r="O862" s="99">
        <f>3.1416/6*J862^3</f>
        <v>220.01135257640001</v>
      </c>
      <c r="P862" s="64">
        <f>O862*0.3</f>
        <v>66.003405772920004</v>
      </c>
      <c r="Q862" s="62">
        <f t="shared" si="332"/>
        <v>11.041461176941151</v>
      </c>
      <c r="S862" s="63"/>
    </row>
    <row r="863" spans="1:19" s="97" customFormat="1">
      <c r="A863" s="85" t="s">
        <v>123</v>
      </c>
      <c r="B863" s="57">
        <v>29</v>
      </c>
      <c r="C863" s="53"/>
      <c r="D863" s="59" t="s">
        <v>142</v>
      </c>
      <c r="E863" s="59"/>
      <c r="F863" s="60" t="s">
        <v>632</v>
      </c>
      <c r="G863" s="98"/>
      <c r="H863" s="98"/>
      <c r="I863" s="98"/>
      <c r="J863" s="98">
        <v>6.3</v>
      </c>
      <c r="L863" s="71" t="s">
        <v>114</v>
      </c>
      <c r="N863" s="61" t="s">
        <v>137</v>
      </c>
      <c r="O863" s="99">
        <f>3.1416/6*J863^3</f>
        <v>130.92460919999996</v>
      </c>
      <c r="P863" s="64">
        <f t="shared" ref="P863:P865" si="333">O863*0.6</f>
        <v>78.554765519999975</v>
      </c>
      <c r="Q863" s="62">
        <f t="shared" si="332"/>
        <v>13.002317388928818</v>
      </c>
    </row>
    <row r="864" spans="1:19" s="71" customFormat="1">
      <c r="A864" s="85" t="s">
        <v>123</v>
      </c>
      <c r="B864" s="70">
        <v>30</v>
      </c>
      <c r="C864" s="72"/>
      <c r="D864" s="59" t="s">
        <v>142</v>
      </c>
      <c r="E864" s="59"/>
      <c r="F864" s="60" t="s">
        <v>632</v>
      </c>
      <c r="G864" s="78">
        <v>14.8</v>
      </c>
      <c r="I864" s="78"/>
      <c r="J864" s="78">
        <v>11.5</v>
      </c>
      <c r="L864" s="71" t="s">
        <v>101</v>
      </c>
      <c r="N864" s="65" t="s">
        <v>138</v>
      </c>
      <c r="O864" s="94">
        <f>(3.1416/6)*J864^2*G864</f>
        <v>1024.8422800000001</v>
      </c>
      <c r="P864" s="64">
        <f t="shared" si="333"/>
        <v>614.90536800000007</v>
      </c>
      <c r="Q864" s="62">
        <f t="shared" si="332"/>
        <v>89.772791565343155</v>
      </c>
    </row>
    <row r="865" spans="1:19" s="97" customFormat="1">
      <c r="A865" s="85" t="s">
        <v>123</v>
      </c>
      <c r="B865" s="57">
        <v>30</v>
      </c>
      <c r="C865" s="53"/>
      <c r="D865" s="59" t="s">
        <v>142</v>
      </c>
      <c r="E865" s="59"/>
      <c r="F865" s="71" t="s">
        <v>484</v>
      </c>
      <c r="G865" s="98"/>
      <c r="H865" s="98"/>
      <c r="I865" s="98"/>
      <c r="J865" s="98">
        <v>6.4</v>
      </c>
      <c r="L865" s="71" t="s">
        <v>114</v>
      </c>
      <c r="N865" s="61" t="s">
        <v>137</v>
      </c>
      <c r="O865" s="99">
        <f>3.1416/6*J865^3</f>
        <v>137.25859840000001</v>
      </c>
      <c r="P865" s="64">
        <f t="shared" si="333"/>
        <v>82.355159040000004</v>
      </c>
      <c r="Q865" s="62">
        <f t="shared" si="332"/>
        <v>13.592126942688578</v>
      </c>
    </row>
    <row r="866" spans="1:19" s="97" customFormat="1">
      <c r="A866" s="85" t="s">
        <v>123</v>
      </c>
      <c r="B866" s="57">
        <v>30</v>
      </c>
      <c r="C866" s="53"/>
      <c r="D866" s="59" t="s">
        <v>142</v>
      </c>
      <c r="E866" s="59"/>
      <c r="F866" s="97" t="s">
        <v>8</v>
      </c>
      <c r="G866" s="98"/>
      <c r="H866" s="98"/>
      <c r="I866" s="98"/>
      <c r="J866" s="98">
        <v>4.8499999999999996</v>
      </c>
      <c r="L866" s="71" t="s">
        <v>114</v>
      </c>
      <c r="N866" s="61" t="s">
        <v>137</v>
      </c>
      <c r="O866" s="99">
        <f>3.1416/6*J866^3</f>
        <v>59.734447849999981</v>
      </c>
      <c r="P866" s="64">
        <f t="shared" ref="P866:P867" si="334">O866*0.3</f>
        <v>17.920334354999994</v>
      </c>
      <c r="Q866" s="62">
        <f t="shared" si="332"/>
        <v>3.2459793074175982</v>
      </c>
      <c r="S866" s="63"/>
    </row>
    <row r="867" spans="1:19" s="97" customFormat="1">
      <c r="A867" s="85" t="s">
        <v>123</v>
      </c>
      <c r="B867" s="57">
        <v>30</v>
      </c>
      <c r="C867" s="53"/>
      <c r="D867" s="59" t="s">
        <v>142</v>
      </c>
      <c r="E867" s="59"/>
      <c r="F867" s="97" t="s">
        <v>8</v>
      </c>
      <c r="G867" s="98"/>
      <c r="H867" s="98"/>
      <c r="I867" s="98"/>
      <c r="J867" s="98">
        <v>4.22</v>
      </c>
      <c r="L867" s="71" t="s">
        <v>114</v>
      </c>
      <c r="N867" s="61" t="s">
        <v>137</v>
      </c>
      <c r="O867" s="99">
        <f>3.1416/6*J867^3</f>
        <v>39.34929817279999</v>
      </c>
      <c r="P867" s="64">
        <f t="shared" si="334"/>
        <v>11.804789451839996</v>
      </c>
      <c r="Q867" s="62">
        <f t="shared" si="332"/>
        <v>2.1933929521835576</v>
      </c>
      <c r="S867" s="63"/>
    </row>
    <row r="868" spans="1:19" s="97" customFormat="1">
      <c r="A868" s="85" t="s">
        <v>123</v>
      </c>
      <c r="B868" s="57">
        <v>31</v>
      </c>
      <c r="C868" s="53"/>
      <c r="D868" s="59" t="s">
        <v>142</v>
      </c>
      <c r="E868" s="59"/>
      <c r="F868" s="71" t="s">
        <v>389</v>
      </c>
      <c r="G868" s="98"/>
      <c r="H868" s="98"/>
      <c r="I868" s="98"/>
      <c r="J868" s="98">
        <v>16.399999999999999</v>
      </c>
      <c r="L868" s="71" t="s">
        <v>114</v>
      </c>
      <c r="N868" s="61" t="s">
        <v>137</v>
      </c>
      <c r="O868" s="99">
        <f>3.1416/6*J868^3</f>
        <v>2309.5702783999996</v>
      </c>
      <c r="P868" s="64">
        <f t="shared" ref="P868" si="335">O868*0.6</f>
        <v>1385.7421670399997</v>
      </c>
      <c r="Q868" s="62">
        <f t="shared" si="332"/>
        <v>192.52784742197341</v>
      </c>
    </row>
    <row r="869" spans="1:19" s="71" customFormat="1">
      <c r="A869" s="85" t="s">
        <v>123</v>
      </c>
      <c r="B869" s="70">
        <v>32</v>
      </c>
      <c r="C869" s="67" t="s">
        <v>404</v>
      </c>
      <c r="D869" s="81" t="s">
        <v>141</v>
      </c>
      <c r="E869" s="60" t="s">
        <v>595</v>
      </c>
      <c r="F869" s="60" t="s">
        <v>576</v>
      </c>
      <c r="G869" s="78">
        <v>18.260000000000002</v>
      </c>
      <c r="H869" s="78">
        <v>3.7</v>
      </c>
      <c r="I869" s="80">
        <v>1.3</v>
      </c>
      <c r="J869" s="78"/>
      <c r="L869" s="60" t="s">
        <v>578</v>
      </c>
      <c r="M869" s="60" t="s">
        <v>554</v>
      </c>
      <c r="N869" s="61" t="s">
        <v>580</v>
      </c>
      <c r="O869" s="62">
        <f>G869*H869*I869*0.9</f>
        <v>79.047540000000012</v>
      </c>
      <c r="Q869" s="62">
        <f>0.288*O869^0.811</f>
        <v>9.9673554689254935</v>
      </c>
    </row>
    <row r="870" spans="1:19" s="97" customFormat="1">
      <c r="A870" s="85" t="s">
        <v>123</v>
      </c>
      <c r="B870" s="57">
        <v>32</v>
      </c>
      <c r="C870" s="53"/>
      <c r="D870" s="59" t="s">
        <v>142</v>
      </c>
      <c r="E870" s="59"/>
      <c r="F870" s="97" t="s">
        <v>8</v>
      </c>
      <c r="G870" s="98"/>
      <c r="H870" s="98"/>
      <c r="I870" s="98"/>
      <c r="J870" s="98">
        <v>3.9</v>
      </c>
      <c r="L870" s="71" t="s">
        <v>114</v>
      </c>
      <c r="N870" s="61" t="s">
        <v>137</v>
      </c>
      <c r="O870" s="99">
        <f t="shared" ref="O870:O876" si="336">3.1416/6*J870^3</f>
        <v>31.059428399999994</v>
      </c>
      <c r="P870" s="64">
        <f t="shared" ref="P870:P874" si="337">O870*0.3</f>
        <v>9.3178285199999973</v>
      </c>
      <c r="Q870" s="62">
        <f t="shared" ref="Q870:Q874" si="338">0.216*P870^0.939</f>
        <v>1.7564681020644199</v>
      </c>
      <c r="S870" s="63"/>
    </row>
    <row r="871" spans="1:19" s="97" customFormat="1">
      <c r="A871" s="85" t="s">
        <v>123</v>
      </c>
      <c r="B871" s="57">
        <v>32</v>
      </c>
      <c r="C871" s="53"/>
      <c r="D871" s="59" t="s">
        <v>142</v>
      </c>
      <c r="E871" s="59"/>
      <c r="F871" s="97" t="s">
        <v>8</v>
      </c>
      <c r="G871" s="98"/>
      <c r="H871" s="98"/>
      <c r="I871" s="98"/>
      <c r="J871" s="98">
        <v>4.2</v>
      </c>
      <c r="L871" s="71" t="s">
        <v>114</v>
      </c>
      <c r="N871" s="61" t="s">
        <v>137</v>
      </c>
      <c r="O871" s="99">
        <f t="shared" si="336"/>
        <v>38.792476800000003</v>
      </c>
      <c r="P871" s="64">
        <f t="shared" si="337"/>
        <v>11.63774304</v>
      </c>
      <c r="Q871" s="62">
        <f t="shared" si="338"/>
        <v>2.1642355191849854</v>
      </c>
      <c r="S871" s="63"/>
    </row>
    <row r="872" spans="1:19" s="97" customFormat="1">
      <c r="A872" s="85" t="s">
        <v>123</v>
      </c>
      <c r="B872" s="57">
        <v>33</v>
      </c>
      <c r="C872" s="53"/>
      <c r="D872" s="59" t="s">
        <v>142</v>
      </c>
      <c r="E872" s="59"/>
      <c r="F872" s="97" t="s">
        <v>8</v>
      </c>
      <c r="G872" s="98"/>
      <c r="H872" s="98"/>
      <c r="I872" s="98"/>
      <c r="J872" s="98">
        <v>3.89</v>
      </c>
      <c r="L872" s="71" t="s">
        <v>114</v>
      </c>
      <c r="N872" s="61" t="s">
        <v>137</v>
      </c>
      <c r="O872" s="99">
        <f t="shared" si="336"/>
        <v>30.821121808400001</v>
      </c>
      <c r="P872" s="64">
        <f t="shared" si="337"/>
        <v>9.2463365425199999</v>
      </c>
      <c r="Q872" s="62">
        <f t="shared" si="338"/>
        <v>1.7438105316568751</v>
      </c>
      <c r="S872" s="63"/>
    </row>
    <row r="873" spans="1:19" s="97" customFormat="1">
      <c r="A873" s="85" t="s">
        <v>123</v>
      </c>
      <c r="B873" s="57">
        <v>33</v>
      </c>
      <c r="C873" s="53"/>
      <c r="D873" s="59" t="s">
        <v>142</v>
      </c>
      <c r="E873" s="59"/>
      <c r="F873" s="97" t="s">
        <v>8</v>
      </c>
      <c r="G873" s="98"/>
      <c r="H873" s="98"/>
      <c r="I873" s="98"/>
      <c r="J873" s="98">
        <v>4.05</v>
      </c>
      <c r="L873" s="71" t="s">
        <v>114</v>
      </c>
      <c r="N873" s="61" t="s">
        <v>137</v>
      </c>
      <c r="O873" s="99">
        <f t="shared" si="336"/>
        <v>34.782813449999992</v>
      </c>
      <c r="P873" s="64">
        <f t="shared" si="337"/>
        <v>10.434844034999998</v>
      </c>
      <c r="Q873" s="62">
        <f t="shared" si="338"/>
        <v>1.953493946177328</v>
      </c>
      <c r="S873" s="63"/>
    </row>
    <row r="874" spans="1:19" s="97" customFormat="1">
      <c r="A874" s="85" t="s">
        <v>123</v>
      </c>
      <c r="B874" s="57">
        <v>33</v>
      </c>
      <c r="C874" s="53"/>
      <c r="D874" s="59" t="s">
        <v>142</v>
      </c>
      <c r="E874" s="59"/>
      <c r="F874" s="97" t="s">
        <v>8</v>
      </c>
      <c r="G874" s="98"/>
      <c r="H874" s="98"/>
      <c r="I874" s="98"/>
      <c r="J874" s="98">
        <v>4.8899999999999997</v>
      </c>
      <c r="L874" s="71" t="s">
        <v>114</v>
      </c>
      <c r="N874" s="61" t="s">
        <v>137</v>
      </c>
      <c r="O874" s="99">
        <f t="shared" si="336"/>
        <v>61.224636488399973</v>
      </c>
      <c r="P874" s="64">
        <f t="shared" si="337"/>
        <v>18.36739094651999</v>
      </c>
      <c r="Q874" s="62">
        <f t="shared" si="338"/>
        <v>3.3219594391806311</v>
      </c>
      <c r="S874" s="63"/>
    </row>
    <row r="875" spans="1:19" s="97" customFormat="1">
      <c r="A875" s="85" t="s">
        <v>123</v>
      </c>
      <c r="B875" s="57">
        <v>33</v>
      </c>
      <c r="C875" s="53"/>
      <c r="D875" s="59" t="s">
        <v>442</v>
      </c>
      <c r="E875" s="54"/>
      <c r="F875" s="97" t="s">
        <v>109</v>
      </c>
      <c r="G875" s="98"/>
      <c r="H875" s="98"/>
      <c r="I875" s="98"/>
      <c r="J875" s="98">
        <v>4.2</v>
      </c>
      <c r="L875" s="71" t="s">
        <v>114</v>
      </c>
      <c r="N875" s="61" t="s">
        <v>137</v>
      </c>
      <c r="O875" s="99">
        <f t="shared" si="336"/>
        <v>38.792476800000003</v>
      </c>
      <c r="Q875" s="62">
        <f t="shared" ref="Q875" si="339">0.216*O875^0.939</f>
        <v>6.7032846560547519</v>
      </c>
    </row>
    <row r="876" spans="1:19" s="97" customFormat="1">
      <c r="A876" s="85" t="s">
        <v>123</v>
      </c>
      <c r="B876" s="57">
        <v>34</v>
      </c>
      <c r="C876" s="53"/>
      <c r="D876" s="59" t="s">
        <v>142</v>
      </c>
      <c r="E876" s="59"/>
      <c r="F876" s="97" t="s">
        <v>12</v>
      </c>
      <c r="G876" s="98"/>
      <c r="H876" s="98"/>
      <c r="I876" s="98"/>
      <c r="J876" s="98">
        <v>15</v>
      </c>
      <c r="L876" s="71" t="s">
        <v>114</v>
      </c>
      <c r="N876" s="61" t="s">
        <v>137</v>
      </c>
      <c r="O876" s="99">
        <f t="shared" si="336"/>
        <v>1767.1499999999999</v>
      </c>
      <c r="P876" s="64">
        <f t="shared" ref="P876:P877" si="340">O876*0.6</f>
        <v>1060.29</v>
      </c>
      <c r="Q876" s="62">
        <f t="shared" ref="Q876:Q877" si="341">0.216*P876^0.939</f>
        <v>149.73644292115523</v>
      </c>
    </row>
    <row r="877" spans="1:19" s="97" customFormat="1">
      <c r="A877" s="85" t="s">
        <v>123</v>
      </c>
      <c r="B877" s="57">
        <v>35</v>
      </c>
      <c r="C877" s="53"/>
      <c r="D877" s="59" t="s">
        <v>142</v>
      </c>
      <c r="E877" s="59"/>
      <c r="F877" s="97" t="s">
        <v>12</v>
      </c>
      <c r="G877" s="98">
        <v>11.1</v>
      </c>
      <c r="H877" s="98"/>
      <c r="I877" s="98"/>
      <c r="J877" s="98">
        <v>9.4</v>
      </c>
      <c r="L877" s="71" t="s">
        <v>101</v>
      </c>
      <c r="N877" s="65" t="s">
        <v>138</v>
      </c>
      <c r="O877" s="99">
        <f>(3.1416/6)*J877^2*G877</f>
        <v>513.54478560000007</v>
      </c>
      <c r="P877" s="64">
        <f t="shared" si="340"/>
        <v>308.12687136000005</v>
      </c>
      <c r="Q877" s="62">
        <f t="shared" si="341"/>
        <v>46.921384834533363</v>
      </c>
    </row>
    <row r="878" spans="1:19" s="97" customFormat="1">
      <c r="A878" s="85" t="s">
        <v>123</v>
      </c>
      <c r="B878" s="57">
        <v>36</v>
      </c>
      <c r="C878" s="72" t="s">
        <v>404</v>
      </c>
      <c r="D878" s="81" t="s">
        <v>141</v>
      </c>
      <c r="E878" s="60" t="s">
        <v>595</v>
      </c>
      <c r="F878" s="75" t="s">
        <v>615</v>
      </c>
      <c r="G878" s="98">
        <v>15.03</v>
      </c>
      <c r="H878" s="84">
        <v>2.8</v>
      </c>
      <c r="I878" s="78">
        <v>2.2999999999999998</v>
      </c>
      <c r="J878" s="98"/>
      <c r="L878" s="97" t="s">
        <v>577</v>
      </c>
      <c r="M878" s="75" t="s">
        <v>552</v>
      </c>
      <c r="N878" s="61" t="s">
        <v>140</v>
      </c>
      <c r="O878" s="66">
        <f>G878*H878*I878</f>
        <v>96.793199999999985</v>
      </c>
      <c r="Q878" s="62">
        <f t="shared" ref="Q878:Q879" si="342">0.288*O878^0.811</f>
        <v>11.74661296151749</v>
      </c>
    </row>
    <row r="879" spans="1:19" s="97" customFormat="1">
      <c r="A879" s="85" t="s">
        <v>123</v>
      </c>
      <c r="B879" s="57">
        <v>36</v>
      </c>
      <c r="C879" s="72" t="s">
        <v>404</v>
      </c>
      <c r="D879" s="81" t="s">
        <v>141</v>
      </c>
      <c r="E879" s="60" t="s">
        <v>595</v>
      </c>
      <c r="F879" s="75" t="s">
        <v>615</v>
      </c>
      <c r="G879" s="98">
        <v>15.05</v>
      </c>
      <c r="H879" s="84">
        <v>2.8</v>
      </c>
      <c r="I879" s="78">
        <v>2.2999999999999998</v>
      </c>
      <c r="J879" s="98"/>
      <c r="L879" s="97" t="s">
        <v>577</v>
      </c>
      <c r="M879" s="75" t="s">
        <v>552</v>
      </c>
      <c r="N879" s="61" t="s">
        <v>140</v>
      </c>
      <c r="O879" s="66">
        <f>G879*H879*I879</f>
        <v>96.921999999999997</v>
      </c>
      <c r="Q879" s="62">
        <f t="shared" si="342"/>
        <v>11.759288019135075</v>
      </c>
    </row>
    <row r="880" spans="1:19" s="97" customFormat="1">
      <c r="A880" s="85" t="s">
        <v>123</v>
      </c>
      <c r="B880" s="57">
        <v>36</v>
      </c>
      <c r="C880" s="53"/>
      <c r="D880" s="59" t="s">
        <v>442</v>
      </c>
      <c r="E880" s="54"/>
      <c r="F880" s="73" t="s">
        <v>625</v>
      </c>
      <c r="G880" s="98"/>
      <c r="H880" s="98"/>
      <c r="I880" s="98"/>
      <c r="J880" s="98">
        <v>4.87</v>
      </c>
      <c r="L880" s="97" t="s">
        <v>114</v>
      </c>
      <c r="N880" s="61" t="s">
        <v>137</v>
      </c>
      <c r="O880" s="99">
        <f t="shared" ref="O880:O885" si="343">3.1416/6*J880^3</f>
        <v>60.476482250800004</v>
      </c>
      <c r="Q880" s="62">
        <f t="shared" ref="Q880:Q882" si="344">0.216*O880^0.939</f>
        <v>10.170996265708961</v>
      </c>
    </row>
    <row r="881" spans="1:19" s="97" customFormat="1">
      <c r="A881" s="85" t="s">
        <v>123</v>
      </c>
      <c r="B881" s="57">
        <v>36</v>
      </c>
      <c r="C881" s="53"/>
      <c r="D881" s="59" t="s">
        <v>442</v>
      </c>
      <c r="E881" s="54"/>
      <c r="F881" s="73" t="s">
        <v>625</v>
      </c>
      <c r="G881" s="98"/>
      <c r="H881" s="98"/>
      <c r="I881" s="98"/>
      <c r="J881" s="98">
        <v>4.82</v>
      </c>
      <c r="L881" s="97" t="s">
        <v>114</v>
      </c>
      <c r="N881" s="61" t="s">
        <v>137</v>
      </c>
      <c r="O881" s="99">
        <f t="shared" si="343"/>
        <v>58.632815964800002</v>
      </c>
      <c r="Q881" s="62">
        <f t="shared" si="344"/>
        <v>9.8795671596635923</v>
      </c>
    </row>
    <row r="882" spans="1:19" s="97" customFormat="1">
      <c r="A882" s="85" t="s">
        <v>123</v>
      </c>
      <c r="B882" s="57">
        <v>36</v>
      </c>
      <c r="C882" s="53"/>
      <c r="D882" s="59" t="s">
        <v>442</v>
      </c>
      <c r="E882" s="54"/>
      <c r="F882" s="73" t="s">
        <v>625</v>
      </c>
      <c r="G882" s="98"/>
      <c r="H882" s="98"/>
      <c r="I882" s="98"/>
      <c r="J882" s="98">
        <v>4.12</v>
      </c>
      <c r="L882" s="97" t="s">
        <v>114</v>
      </c>
      <c r="N882" s="61" t="s">
        <v>137</v>
      </c>
      <c r="O882" s="99">
        <f t="shared" si="343"/>
        <v>36.617718860799997</v>
      </c>
      <c r="Q882" s="62">
        <f t="shared" si="344"/>
        <v>6.3497974000173363</v>
      </c>
    </row>
    <row r="883" spans="1:19" s="97" customFormat="1">
      <c r="A883" s="85" t="s">
        <v>123</v>
      </c>
      <c r="B883" s="57">
        <v>38</v>
      </c>
      <c r="C883" s="53"/>
      <c r="D883" s="59" t="s">
        <v>142</v>
      </c>
      <c r="E883" s="59"/>
      <c r="F883" s="97" t="s">
        <v>8</v>
      </c>
      <c r="G883" s="98"/>
      <c r="H883" s="98"/>
      <c r="I883" s="98"/>
      <c r="J883" s="98">
        <v>5</v>
      </c>
      <c r="L883" s="97" t="s">
        <v>114</v>
      </c>
      <c r="N883" s="61" t="s">
        <v>137</v>
      </c>
      <c r="O883" s="99">
        <f t="shared" si="343"/>
        <v>65.449999999999989</v>
      </c>
      <c r="P883" s="64">
        <f t="shared" ref="P883:P885" si="345">O883*0.3</f>
        <v>19.634999999999994</v>
      </c>
      <c r="Q883" s="62">
        <f t="shared" ref="Q883:Q886" si="346">0.216*P883^0.939</f>
        <v>3.5367940519289136</v>
      </c>
      <c r="S883" s="63"/>
    </row>
    <row r="884" spans="1:19" s="97" customFormat="1">
      <c r="A884" s="85" t="s">
        <v>123</v>
      </c>
      <c r="B884" s="57">
        <v>38</v>
      </c>
      <c r="C884" s="53"/>
      <c r="D884" s="59" t="s">
        <v>142</v>
      </c>
      <c r="E884" s="59"/>
      <c r="F884" s="97" t="s">
        <v>8</v>
      </c>
      <c r="G884" s="98"/>
      <c r="H884" s="98"/>
      <c r="I884" s="98"/>
      <c r="J884" s="98">
        <v>6.4</v>
      </c>
      <c r="L884" s="97" t="s">
        <v>114</v>
      </c>
      <c r="N884" s="61" t="s">
        <v>137</v>
      </c>
      <c r="O884" s="99">
        <f t="shared" si="343"/>
        <v>137.25859840000001</v>
      </c>
      <c r="P884" s="64">
        <f t="shared" si="345"/>
        <v>41.177579520000002</v>
      </c>
      <c r="Q884" s="62">
        <f t="shared" si="346"/>
        <v>7.0895758942112943</v>
      </c>
      <c r="S884" s="63"/>
    </row>
    <row r="885" spans="1:19" s="97" customFormat="1">
      <c r="A885" s="85" t="s">
        <v>123</v>
      </c>
      <c r="B885" s="57">
        <v>38</v>
      </c>
      <c r="C885" s="53"/>
      <c r="D885" s="59" t="s">
        <v>142</v>
      </c>
      <c r="E885" s="59"/>
      <c r="F885" s="97" t="s">
        <v>8</v>
      </c>
      <c r="G885" s="98"/>
      <c r="H885" s="98"/>
      <c r="I885" s="98"/>
      <c r="J885" s="98">
        <v>5.9</v>
      </c>
      <c r="L885" s="97" t="s">
        <v>114</v>
      </c>
      <c r="N885" s="61" t="s">
        <v>137</v>
      </c>
      <c r="O885" s="99">
        <f t="shared" si="343"/>
        <v>107.53644440000001</v>
      </c>
      <c r="P885" s="64">
        <f t="shared" si="345"/>
        <v>32.260933319999999</v>
      </c>
      <c r="Q885" s="62">
        <f t="shared" si="346"/>
        <v>5.6376925246153453</v>
      </c>
      <c r="S885" s="63"/>
    </row>
    <row r="886" spans="1:19" s="97" customFormat="1">
      <c r="A886" s="85" t="s">
        <v>123</v>
      </c>
      <c r="B886" s="57">
        <v>39</v>
      </c>
      <c r="C886" s="53"/>
      <c r="D886" s="59" t="s">
        <v>142</v>
      </c>
      <c r="E886" s="59"/>
      <c r="F886" s="73" t="s">
        <v>589</v>
      </c>
      <c r="G886" s="98">
        <v>11.2</v>
      </c>
      <c r="H886" s="98"/>
      <c r="I886" s="98"/>
      <c r="J886" s="98">
        <v>7.85</v>
      </c>
      <c r="L886" s="97" t="s">
        <v>101</v>
      </c>
      <c r="N886" s="65" t="s">
        <v>138</v>
      </c>
      <c r="O886" s="99">
        <f>(3.1416/6)*J886^2*G886</f>
        <v>361.37405919999986</v>
      </c>
      <c r="P886" s="64">
        <f t="shared" ref="P886" si="347">O886*0.6</f>
        <v>216.82443551999992</v>
      </c>
      <c r="Q886" s="62">
        <f t="shared" si="346"/>
        <v>33.733342351275198</v>
      </c>
    </row>
    <row r="887" spans="1:19" s="71" customFormat="1">
      <c r="A887" s="85" t="s">
        <v>123</v>
      </c>
      <c r="B887" s="70">
        <v>39</v>
      </c>
      <c r="C887" s="72" t="s">
        <v>404</v>
      </c>
      <c r="D887" s="67" t="s">
        <v>141</v>
      </c>
      <c r="E887" s="67" t="s">
        <v>561</v>
      </c>
      <c r="F887" s="71" t="s">
        <v>402</v>
      </c>
      <c r="I887" s="78">
        <v>2.75</v>
      </c>
      <c r="J887" s="78">
        <v>2.06</v>
      </c>
      <c r="L887" s="71" t="s">
        <v>232</v>
      </c>
      <c r="N887" s="61" t="s">
        <v>139</v>
      </c>
      <c r="O887" s="66">
        <f>3.1416/4*(J887^2)*I887</f>
        <v>9.1655394599999997</v>
      </c>
      <c r="Q887" s="62">
        <f>0.288*O887^0.811</f>
        <v>1.7366114147247036</v>
      </c>
    </row>
    <row r="888" spans="1:19" s="97" customFormat="1">
      <c r="A888" s="85" t="s">
        <v>123</v>
      </c>
      <c r="B888" s="57">
        <v>40</v>
      </c>
      <c r="C888" s="53"/>
      <c r="D888" s="59" t="s">
        <v>142</v>
      </c>
      <c r="E888" s="59"/>
      <c r="F888" s="60" t="s">
        <v>632</v>
      </c>
      <c r="G888" s="98"/>
      <c r="H888" s="98"/>
      <c r="I888" s="98"/>
      <c r="J888" s="98">
        <v>11.4</v>
      </c>
      <c r="L888" s="97" t="s">
        <v>114</v>
      </c>
      <c r="N888" s="61" t="s">
        <v>137</v>
      </c>
      <c r="O888" s="99">
        <f>3.1416/6*J888^3</f>
        <v>775.7364384</v>
      </c>
      <c r="P888" s="64">
        <f t="shared" ref="P888" si="348">O888*0.6</f>
        <v>465.44186303999999</v>
      </c>
      <c r="Q888" s="62">
        <f>0.216*P888^0.939</f>
        <v>69.116128189100422</v>
      </c>
    </row>
    <row r="889" spans="1:19" s="97" customFormat="1">
      <c r="A889" s="85" t="s">
        <v>123</v>
      </c>
      <c r="B889" s="57">
        <v>41</v>
      </c>
      <c r="C889" s="53"/>
      <c r="D889" s="59" t="s">
        <v>442</v>
      </c>
      <c r="E889" s="54"/>
      <c r="F889" s="97" t="s">
        <v>109</v>
      </c>
      <c r="G889" s="98"/>
      <c r="H889" s="98"/>
      <c r="I889" s="98"/>
      <c r="J889" s="98">
        <v>8.64</v>
      </c>
      <c r="L889" s="97" t="s">
        <v>114</v>
      </c>
      <c r="N889" s="61" t="s">
        <v>137</v>
      </c>
      <c r="O889" s="99">
        <f>3.1416/6*J889^3</f>
        <v>337.70762403840001</v>
      </c>
      <c r="Q889" s="62">
        <f t="shared" ref="Q889:Q890" si="349">0.216*O889^0.939</f>
        <v>51.139163951033517</v>
      </c>
    </row>
    <row r="890" spans="1:19" s="97" customFormat="1">
      <c r="A890" s="85" t="s">
        <v>123</v>
      </c>
      <c r="B890" s="57">
        <v>41</v>
      </c>
      <c r="C890" s="72" t="s">
        <v>404</v>
      </c>
      <c r="D890" s="59" t="s">
        <v>442</v>
      </c>
      <c r="E890" s="54"/>
      <c r="F890" s="73" t="s">
        <v>624</v>
      </c>
      <c r="G890" s="98"/>
      <c r="H890" s="98"/>
      <c r="I890" s="98"/>
      <c r="J890" s="98">
        <v>6</v>
      </c>
      <c r="L890" s="97" t="s">
        <v>114</v>
      </c>
      <c r="N890" s="61" t="s">
        <v>137</v>
      </c>
      <c r="O890" s="99">
        <f>3.1416/6*J890^3</f>
        <v>113.09759999999999</v>
      </c>
      <c r="Q890" s="62">
        <f t="shared" si="349"/>
        <v>18.308235217594412</v>
      </c>
    </row>
    <row r="891" spans="1:19" s="71" customFormat="1">
      <c r="A891" s="85" t="s">
        <v>123</v>
      </c>
      <c r="B891" s="70">
        <v>42</v>
      </c>
      <c r="C891" s="72"/>
      <c r="D891" s="59" t="s">
        <v>142</v>
      </c>
      <c r="E891" s="59"/>
      <c r="F891" s="97" t="s">
        <v>91</v>
      </c>
      <c r="G891" s="78"/>
      <c r="H891" s="78"/>
      <c r="I891" s="78"/>
      <c r="J891" s="78">
        <v>7.04</v>
      </c>
      <c r="L891" s="97" t="s">
        <v>114</v>
      </c>
      <c r="N891" s="61" t="s">
        <v>137</v>
      </c>
      <c r="O891" s="99">
        <f>3.1416/6*J891^3</f>
        <v>182.69119447039998</v>
      </c>
      <c r="P891" s="64">
        <f t="shared" ref="P891:P894" si="350">O891*0.6</f>
        <v>109.61471668223999</v>
      </c>
      <c r="Q891" s="62">
        <f t="shared" ref="Q891:Q900" si="351">0.216*P891^0.939</f>
        <v>17.778315785069452</v>
      </c>
    </row>
    <row r="892" spans="1:19" s="71" customFormat="1">
      <c r="A892" s="85" t="s">
        <v>123</v>
      </c>
      <c r="B892" s="70">
        <v>42</v>
      </c>
      <c r="C892" s="72"/>
      <c r="D892" s="59" t="s">
        <v>142</v>
      </c>
      <c r="E892" s="59"/>
      <c r="F892" s="97" t="s">
        <v>91</v>
      </c>
      <c r="G892" s="78"/>
      <c r="H892" s="78"/>
      <c r="I892" s="78"/>
      <c r="J892" s="78">
        <v>7.1</v>
      </c>
      <c r="L892" s="97" t="s">
        <v>114</v>
      </c>
      <c r="N892" s="61" t="s">
        <v>137</v>
      </c>
      <c r="O892" s="99">
        <f>3.1416/6*J892^3</f>
        <v>187.40219959999996</v>
      </c>
      <c r="P892" s="64">
        <f t="shared" si="350"/>
        <v>112.44131975999997</v>
      </c>
      <c r="Q892" s="62">
        <f t="shared" si="351"/>
        <v>18.208459460976265</v>
      </c>
    </row>
    <row r="893" spans="1:19" s="71" customFormat="1">
      <c r="A893" s="85" t="s">
        <v>123</v>
      </c>
      <c r="B893" s="70">
        <v>42</v>
      </c>
      <c r="C893" s="72"/>
      <c r="D893" s="59" t="s">
        <v>142</v>
      </c>
      <c r="E893" s="59"/>
      <c r="F893" s="73" t="s">
        <v>589</v>
      </c>
      <c r="G893" s="78">
        <v>6.75</v>
      </c>
      <c r="I893" s="78"/>
      <c r="J893" s="78">
        <v>5.95</v>
      </c>
      <c r="L893" s="71" t="s">
        <v>101</v>
      </c>
      <c r="N893" s="65" t="s">
        <v>138</v>
      </c>
      <c r="O893" s="99">
        <f>(3.1416/6)*J893^2*G893</f>
        <v>125.12305575000001</v>
      </c>
      <c r="P893" s="64">
        <f t="shared" si="350"/>
        <v>75.073833449999995</v>
      </c>
      <c r="Q893" s="62">
        <f t="shared" si="351"/>
        <v>12.460559392261818</v>
      </c>
    </row>
    <row r="894" spans="1:19" s="97" customFormat="1">
      <c r="A894" s="85" t="s">
        <v>123</v>
      </c>
      <c r="B894" s="57">
        <v>43</v>
      </c>
      <c r="C894" s="53"/>
      <c r="D894" s="59" t="s">
        <v>142</v>
      </c>
      <c r="E894" s="59"/>
      <c r="F894" s="73" t="s">
        <v>589</v>
      </c>
      <c r="G894" s="98">
        <v>11.2</v>
      </c>
      <c r="H894" s="98"/>
      <c r="I894" s="98"/>
      <c r="J894" s="98">
        <v>6.2</v>
      </c>
      <c r="L894" s="71" t="s">
        <v>101</v>
      </c>
      <c r="N894" s="65" t="s">
        <v>138</v>
      </c>
      <c r="O894" s="99">
        <f>(3.1416/6)*J894^2*G894</f>
        <v>225.42446079999999</v>
      </c>
      <c r="P894" s="64">
        <f t="shared" si="350"/>
        <v>135.25467648</v>
      </c>
      <c r="Q894" s="62">
        <f t="shared" si="351"/>
        <v>21.657371755395793</v>
      </c>
    </row>
    <row r="895" spans="1:19" s="97" customFormat="1">
      <c r="A895" s="85" t="s">
        <v>123</v>
      </c>
      <c r="B895" s="57">
        <v>43</v>
      </c>
      <c r="C895" s="53"/>
      <c r="D895" s="59" t="s">
        <v>142</v>
      </c>
      <c r="E895" s="59"/>
      <c r="F895" s="97" t="s">
        <v>8</v>
      </c>
      <c r="G895" s="98"/>
      <c r="H895" s="98"/>
      <c r="I895" s="98"/>
      <c r="J895" s="98">
        <v>4.03</v>
      </c>
      <c r="L895" s="71" t="s">
        <v>114</v>
      </c>
      <c r="N895" s="61" t="s">
        <v>137</v>
      </c>
      <c r="O895" s="99">
        <f>3.1416/6*J895^3</f>
        <v>34.270053017200006</v>
      </c>
      <c r="P895" s="64">
        <f t="shared" ref="P895:P898" si="352">O895*0.3</f>
        <v>10.281015905160002</v>
      </c>
      <c r="Q895" s="62">
        <f t="shared" si="351"/>
        <v>1.9264404305098206</v>
      </c>
      <c r="S895" s="63"/>
    </row>
    <row r="896" spans="1:19" s="97" customFormat="1">
      <c r="A896" s="85" t="s">
        <v>123</v>
      </c>
      <c r="B896" s="57">
        <v>45</v>
      </c>
      <c r="C896" s="53"/>
      <c r="D896" s="59" t="s">
        <v>142</v>
      </c>
      <c r="E896" s="59"/>
      <c r="F896" s="97" t="s">
        <v>8</v>
      </c>
      <c r="G896" s="98"/>
      <c r="H896" s="98"/>
      <c r="I896" s="98"/>
      <c r="J896" s="98">
        <v>4</v>
      </c>
      <c r="L896" s="71" t="s">
        <v>114</v>
      </c>
      <c r="N896" s="61" t="s">
        <v>137</v>
      </c>
      <c r="O896" s="99">
        <f>3.1416/6*J896^3</f>
        <v>33.510399999999997</v>
      </c>
      <c r="P896" s="64">
        <f t="shared" si="352"/>
        <v>10.053119999999998</v>
      </c>
      <c r="Q896" s="62">
        <f t="shared" si="351"/>
        <v>1.8863152023952485</v>
      </c>
      <c r="S896" s="63"/>
    </row>
    <row r="897" spans="1:19" s="97" customFormat="1">
      <c r="A897" s="85" t="s">
        <v>123</v>
      </c>
      <c r="B897" s="57">
        <v>45</v>
      </c>
      <c r="C897" s="53"/>
      <c r="D897" s="59" t="s">
        <v>142</v>
      </c>
      <c r="E897" s="59"/>
      <c r="F897" s="97" t="s">
        <v>8</v>
      </c>
      <c r="G897" s="98"/>
      <c r="H897" s="98"/>
      <c r="I897" s="98"/>
      <c r="J897" s="98">
        <v>6.1</v>
      </c>
      <c r="L897" s="71" t="s">
        <v>114</v>
      </c>
      <c r="N897" s="61" t="s">
        <v>137</v>
      </c>
      <c r="O897" s="99">
        <f>3.1416/6*J897^3</f>
        <v>118.84725159999995</v>
      </c>
      <c r="P897" s="64">
        <f t="shared" si="352"/>
        <v>35.654175479999985</v>
      </c>
      <c r="Q897" s="62">
        <f t="shared" si="351"/>
        <v>6.19277661565319</v>
      </c>
      <c r="S897" s="63"/>
    </row>
    <row r="898" spans="1:19" s="97" customFormat="1">
      <c r="A898" s="85" t="s">
        <v>123</v>
      </c>
      <c r="B898" s="57">
        <v>45</v>
      </c>
      <c r="C898" s="53"/>
      <c r="D898" s="59" t="s">
        <v>142</v>
      </c>
      <c r="E898" s="59"/>
      <c r="F898" s="97" t="s">
        <v>8</v>
      </c>
      <c r="G898" s="98"/>
      <c r="H898" s="98"/>
      <c r="I898" s="98"/>
      <c r="J898" s="98">
        <v>4.3</v>
      </c>
      <c r="L898" s="71" t="s">
        <v>114</v>
      </c>
      <c r="N898" s="61" t="s">
        <v>137</v>
      </c>
      <c r="O898" s="99">
        <f>3.1416/6*J898^3</f>
        <v>41.62986519999999</v>
      </c>
      <c r="P898" s="64">
        <f t="shared" si="352"/>
        <v>12.488959559999996</v>
      </c>
      <c r="Q898" s="62">
        <f t="shared" si="351"/>
        <v>2.312554138514344</v>
      </c>
      <c r="S898" s="63"/>
    </row>
    <row r="899" spans="1:19" s="97" customFormat="1">
      <c r="A899" s="85" t="s">
        <v>123</v>
      </c>
      <c r="B899" s="57">
        <v>47</v>
      </c>
      <c r="C899" s="53"/>
      <c r="D899" s="59" t="s">
        <v>142</v>
      </c>
      <c r="E899" s="59"/>
      <c r="F899" s="71" t="s">
        <v>484</v>
      </c>
      <c r="G899" s="98">
        <v>10.67</v>
      </c>
      <c r="H899" s="98"/>
      <c r="I899" s="98"/>
      <c r="J899" s="98">
        <v>7.86</v>
      </c>
      <c r="L899" s="71" t="s">
        <v>101</v>
      </c>
      <c r="N899" s="65" t="s">
        <v>138</v>
      </c>
      <c r="O899" s="99">
        <f>(3.1416/6)*J899^2*G899</f>
        <v>345.15101063520001</v>
      </c>
      <c r="P899" s="64">
        <f t="shared" ref="P899:P900" si="353">O899*0.6</f>
        <v>207.09060638112001</v>
      </c>
      <c r="Q899" s="62">
        <f t="shared" si="351"/>
        <v>32.309360829567481</v>
      </c>
    </row>
    <row r="900" spans="1:19" s="97" customFormat="1">
      <c r="A900" s="85" t="s">
        <v>123</v>
      </c>
      <c r="B900" s="57">
        <v>48</v>
      </c>
      <c r="C900" s="53"/>
      <c r="D900" s="59" t="s">
        <v>142</v>
      </c>
      <c r="E900" s="59"/>
      <c r="F900" s="60" t="s">
        <v>632</v>
      </c>
      <c r="G900" s="98"/>
      <c r="H900" s="98"/>
      <c r="I900" s="98"/>
      <c r="J900" s="98">
        <v>6.77</v>
      </c>
      <c r="L900" s="71" t="s">
        <v>114</v>
      </c>
      <c r="N900" s="61" t="s">
        <v>137</v>
      </c>
      <c r="O900" s="99">
        <f>3.1416/6*J900^3</f>
        <v>162.46718059879996</v>
      </c>
      <c r="P900" s="64">
        <f t="shared" si="353"/>
        <v>97.480308359279974</v>
      </c>
      <c r="Q900" s="62">
        <f t="shared" si="351"/>
        <v>15.923800023021116</v>
      </c>
    </row>
    <row r="901" spans="1:19" s="97" customFormat="1">
      <c r="A901" s="85" t="s">
        <v>123</v>
      </c>
      <c r="B901" s="57">
        <v>50</v>
      </c>
      <c r="C901" s="67" t="s">
        <v>404</v>
      </c>
      <c r="D901" s="81" t="s">
        <v>141</v>
      </c>
      <c r="E901" s="60" t="s">
        <v>595</v>
      </c>
      <c r="F901" s="60" t="s">
        <v>576</v>
      </c>
      <c r="G901" s="98">
        <v>12.53</v>
      </c>
      <c r="H901" s="98">
        <v>4.3</v>
      </c>
      <c r="I901" s="80">
        <v>1.3</v>
      </c>
      <c r="J901" s="98"/>
      <c r="L901" s="60" t="s">
        <v>578</v>
      </c>
      <c r="M901" s="60" t="s">
        <v>554</v>
      </c>
      <c r="N901" s="61" t="s">
        <v>580</v>
      </c>
      <c r="O901" s="62">
        <f>G901*H901*I901*0.9</f>
        <v>63.038429999999998</v>
      </c>
      <c r="Q901" s="62">
        <f t="shared" ref="Q901:Q902" si="354">0.288*O901^0.811</f>
        <v>8.2960709518840403</v>
      </c>
    </row>
    <row r="902" spans="1:19" s="97" customFormat="1">
      <c r="A902" s="85" t="s">
        <v>123</v>
      </c>
      <c r="B902" s="57">
        <v>50</v>
      </c>
      <c r="C902" s="67" t="s">
        <v>404</v>
      </c>
      <c r="D902" s="81" t="s">
        <v>141</v>
      </c>
      <c r="E902" s="60" t="s">
        <v>595</v>
      </c>
      <c r="F902" s="60" t="s">
        <v>576</v>
      </c>
      <c r="G902" s="98">
        <v>15.68</v>
      </c>
      <c r="H902" s="98">
        <v>4.22</v>
      </c>
      <c r="I902" s="80">
        <v>1.3</v>
      </c>
      <c r="J902" s="98"/>
      <c r="L902" s="60" t="s">
        <v>578</v>
      </c>
      <c r="M902" s="60" t="s">
        <v>554</v>
      </c>
      <c r="N902" s="61" t="s">
        <v>580</v>
      </c>
      <c r="O902" s="62">
        <f>G902*H902*I902*0.9</f>
        <v>77.418431999999996</v>
      </c>
      <c r="Q902" s="62">
        <f t="shared" si="354"/>
        <v>9.8004331961393891</v>
      </c>
    </row>
    <row r="903" spans="1:19" s="97" customFormat="1">
      <c r="A903" s="85" t="s">
        <v>123</v>
      </c>
      <c r="B903" s="57">
        <v>50</v>
      </c>
      <c r="C903" s="53"/>
      <c r="D903" s="59" t="s">
        <v>142</v>
      </c>
      <c r="E903" s="59"/>
      <c r="F903" s="97" t="s">
        <v>8</v>
      </c>
      <c r="G903" s="98"/>
      <c r="H903" s="98"/>
      <c r="I903" s="98"/>
      <c r="J903" s="98">
        <v>5.23</v>
      </c>
      <c r="L903" s="71" t="s">
        <v>114</v>
      </c>
      <c r="N903" s="61" t="s">
        <v>137</v>
      </c>
      <c r="O903" s="99">
        <f>3.1416/6*J903^3</f>
        <v>74.903947241200015</v>
      </c>
      <c r="P903" s="64">
        <f>O903*0.3</f>
        <v>22.471184172360005</v>
      </c>
      <c r="Q903" s="62">
        <f>0.216*P903^0.939</f>
        <v>4.0144913533188502</v>
      </c>
      <c r="S903" s="63"/>
    </row>
    <row r="904" spans="1:19" s="71" customFormat="1">
      <c r="A904" s="85" t="s">
        <v>123</v>
      </c>
      <c r="B904" s="70">
        <v>50</v>
      </c>
      <c r="C904" s="72" t="s">
        <v>404</v>
      </c>
      <c r="D904" s="67" t="s">
        <v>141</v>
      </c>
      <c r="E904" s="67" t="s">
        <v>561</v>
      </c>
      <c r="F904" s="71" t="s">
        <v>402</v>
      </c>
      <c r="I904" s="78">
        <v>3.58</v>
      </c>
      <c r="J904" s="78">
        <v>2.09</v>
      </c>
      <c r="L904" s="71" t="s">
        <v>232</v>
      </c>
      <c r="N904" s="61" t="s">
        <v>139</v>
      </c>
      <c r="O904" s="66">
        <f>3.1416/4*(J904^2)*I904</f>
        <v>12.281926549199998</v>
      </c>
      <c r="Q904" s="62">
        <f>0.288*O904^0.811</f>
        <v>2.201849423638659</v>
      </c>
    </row>
    <row r="905" spans="1:19" s="97" customFormat="1">
      <c r="A905" s="85" t="s">
        <v>123</v>
      </c>
      <c r="B905" s="57">
        <v>51</v>
      </c>
      <c r="C905" s="53"/>
      <c r="D905" s="59" t="s">
        <v>142</v>
      </c>
      <c r="E905" s="59"/>
      <c r="F905" s="97" t="s">
        <v>80</v>
      </c>
      <c r="H905" s="98"/>
      <c r="I905" s="98">
        <v>56</v>
      </c>
      <c r="J905" s="98">
        <v>6.4</v>
      </c>
      <c r="L905" s="71" t="s">
        <v>232</v>
      </c>
      <c r="M905" s="97" t="s">
        <v>316</v>
      </c>
      <c r="N905" s="61" t="s">
        <v>139</v>
      </c>
      <c r="O905" s="66">
        <f>3.1416/4*(J905^2)*I905</f>
        <v>1801.5191040000004</v>
      </c>
      <c r="P905" s="64">
        <f t="shared" ref="P905:P907" si="355">O905*0.6</f>
        <v>1080.9114624000001</v>
      </c>
      <c r="Q905" s="62">
        <f t="shared" ref="Q905:Q907" si="356">0.216*P905^0.939</f>
        <v>152.46939463702799</v>
      </c>
    </row>
    <row r="906" spans="1:19" s="97" customFormat="1">
      <c r="A906" s="85" t="s">
        <v>123</v>
      </c>
      <c r="B906" s="57">
        <v>51</v>
      </c>
      <c r="C906" s="53"/>
      <c r="D906" s="59" t="s">
        <v>142</v>
      </c>
      <c r="E906" s="59"/>
      <c r="F906" s="60" t="s">
        <v>632</v>
      </c>
      <c r="G906" s="98">
        <v>15.97</v>
      </c>
      <c r="H906" s="98"/>
      <c r="I906" s="98"/>
      <c r="J906" s="98">
        <v>10.71</v>
      </c>
      <c r="L906" s="71" t="s">
        <v>101</v>
      </c>
      <c r="N906" s="65" t="s">
        <v>138</v>
      </c>
      <c r="O906" s="99">
        <f>(3.1416/6)*J906^2*G906</f>
        <v>959.14329615720021</v>
      </c>
      <c r="P906" s="64">
        <f t="shared" si="355"/>
        <v>575.48597769432013</v>
      </c>
      <c r="Q906" s="62">
        <f t="shared" si="356"/>
        <v>84.358020002661192</v>
      </c>
    </row>
    <row r="907" spans="1:19" s="97" customFormat="1">
      <c r="A907" s="85" t="s">
        <v>123</v>
      </c>
      <c r="B907" s="57">
        <v>52</v>
      </c>
      <c r="C907" s="53"/>
      <c r="D907" s="59" t="s">
        <v>142</v>
      </c>
      <c r="E907" s="59"/>
      <c r="F907" s="73" t="s">
        <v>589</v>
      </c>
      <c r="G907" s="98">
        <v>0.10975609756097561</v>
      </c>
      <c r="H907" s="98"/>
      <c r="I907" s="98"/>
      <c r="J907" s="98">
        <v>6.77</v>
      </c>
      <c r="L907" s="71" t="s">
        <v>101</v>
      </c>
      <c r="N907" s="65" t="s">
        <v>138</v>
      </c>
      <c r="O907" s="99">
        <f>(3.1416/6)*J907^2*G907</f>
        <v>2.6339385117073162</v>
      </c>
      <c r="P907" s="64">
        <f t="shared" si="355"/>
        <v>1.5803631070243898</v>
      </c>
      <c r="Q907" s="62">
        <f t="shared" si="356"/>
        <v>0.3319605412327335</v>
      </c>
    </row>
    <row r="908" spans="1:19" s="97" customFormat="1">
      <c r="A908" s="85" t="s">
        <v>123</v>
      </c>
      <c r="B908" s="57">
        <v>53</v>
      </c>
      <c r="C908" s="72" t="s">
        <v>404</v>
      </c>
      <c r="D908" s="59" t="s">
        <v>442</v>
      </c>
      <c r="E908" s="54"/>
      <c r="F908" s="69" t="s">
        <v>623</v>
      </c>
      <c r="G908" s="98">
        <v>7.08</v>
      </c>
      <c r="H908" s="98"/>
      <c r="I908" s="98"/>
      <c r="J908" s="98">
        <v>5.88</v>
      </c>
      <c r="L908" s="71" t="s">
        <v>101</v>
      </c>
      <c r="N908" s="65" t="s">
        <v>138</v>
      </c>
      <c r="O908" s="99">
        <f>(3.1416/6)*J908^2*G908</f>
        <v>128.17034334719997</v>
      </c>
      <c r="Q908" s="62">
        <f t="shared" ref="Q908:Q909" si="357">0.216*O908^0.939</f>
        <v>20.590469928075418</v>
      </c>
    </row>
    <row r="909" spans="1:19" s="97" customFormat="1">
      <c r="A909" s="85" t="s">
        <v>123</v>
      </c>
      <c r="B909" s="57">
        <v>53</v>
      </c>
      <c r="C909" s="72" t="s">
        <v>404</v>
      </c>
      <c r="D909" s="59" t="s">
        <v>442</v>
      </c>
      <c r="E909" s="54"/>
      <c r="F909" s="69" t="s">
        <v>623</v>
      </c>
      <c r="G909" s="98">
        <v>8.34</v>
      </c>
      <c r="H909" s="98"/>
      <c r="I909" s="98"/>
      <c r="J909" s="98">
        <v>6.95</v>
      </c>
      <c r="L909" s="71" t="s">
        <v>101</v>
      </c>
      <c r="N909" s="65" t="s">
        <v>138</v>
      </c>
      <c r="O909" s="99">
        <f>(3.1416/6)*J909^2*G909</f>
        <v>210.92851625999998</v>
      </c>
      <c r="Q909" s="62">
        <f t="shared" si="357"/>
        <v>32.871293620305572</v>
      </c>
    </row>
    <row r="910" spans="1:19" s="97" customFormat="1">
      <c r="A910" s="85" t="s">
        <v>123</v>
      </c>
      <c r="B910" s="57">
        <v>53</v>
      </c>
      <c r="C910" s="53"/>
      <c r="D910" s="59" t="s">
        <v>142</v>
      </c>
      <c r="E910" s="59"/>
      <c r="F910" s="97" t="s">
        <v>8</v>
      </c>
      <c r="G910" s="98"/>
      <c r="H910" s="98"/>
      <c r="I910" s="98"/>
      <c r="J910" s="98">
        <v>5.99</v>
      </c>
      <c r="L910" s="97" t="s">
        <v>114</v>
      </c>
      <c r="N910" s="61" t="s">
        <v>137</v>
      </c>
      <c r="O910" s="99">
        <f t="shared" ref="O910:O915" si="358">3.1416/6*J910^3</f>
        <v>112.53305395640001</v>
      </c>
      <c r="P910" s="64">
        <f>O910*0.3</f>
        <v>33.759916186920002</v>
      </c>
      <c r="Q910" s="62">
        <f t="shared" ref="Q910:Q911" si="359">0.216*P910^0.939</f>
        <v>5.8833221296351628</v>
      </c>
      <c r="S910" s="63"/>
    </row>
    <row r="911" spans="1:19" s="97" customFormat="1">
      <c r="A911" s="85" t="s">
        <v>123</v>
      </c>
      <c r="B911" s="57">
        <v>53</v>
      </c>
      <c r="C911" s="53"/>
      <c r="D911" s="59" t="s">
        <v>142</v>
      </c>
      <c r="E911" s="59"/>
      <c r="F911" s="73" t="s">
        <v>589</v>
      </c>
      <c r="G911" s="98"/>
      <c r="H911" s="98"/>
      <c r="I911" s="98"/>
      <c r="J911" s="98">
        <v>9.4</v>
      </c>
      <c r="L911" s="97" t="s">
        <v>114</v>
      </c>
      <c r="N911" s="61" t="s">
        <v>137</v>
      </c>
      <c r="O911" s="99">
        <f t="shared" si="358"/>
        <v>434.89378240000008</v>
      </c>
      <c r="P911" s="64">
        <f t="shared" ref="P911" si="360">O911*0.6</f>
        <v>260.93626944000005</v>
      </c>
      <c r="Q911" s="62">
        <f t="shared" si="359"/>
        <v>40.140206171743223</v>
      </c>
    </row>
    <row r="912" spans="1:19" s="97" customFormat="1">
      <c r="A912" s="85" t="s">
        <v>123</v>
      </c>
      <c r="B912" s="57">
        <v>54</v>
      </c>
      <c r="C912" s="53"/>
      <c r="D912" s="59" t="s">
        <v>442</v>
      </c>
      <c r="E912" s="54"/>
      <c r="F912" s="97" t="s">
        <v>109</v>
      </c>
      <c r="G912" s="98"/>
      <c r="H912" s="98"/>
      <c r="I912" s="98"/>
      <c r="J912" s="98">
        <v>4.8600000000000003</v>
      </c>
      <c r="L912" s="97" t="s">
        <v>114</v>
      </c>
      <c r="N912" s="61" t="s">
        <v>137</v>
      </c>
      <c r="O912" s="99">
        <f t="shared" si="358"/>
        <v>60.104701641600002</v>
      </c>
      <c r="Q912" s="62">
        <f t="shared" ref="Q912:Q915" si="361">0.216*O912^0.939</f>
        <v>10.112272905247481</v>
      </c>
    </row>
    <row r="913" spans="1:19" s="97" customFormat="1">
      <c r="A913" s="85" t="s">
        <v>123</v>
      </c>
      <c r="B913" s="57">
        <v>56</v>
      </c>
      <c r="C913" s="72" t="s">
        <v>404</v>
      </c>
      <c r="D913" s="67" t="s">
        <v>641</v>
      </c>
      <c r="E913" s="67" t="s">
        <v>643</v>
      </c>
      <c r="F913" s="97" t="s">
        <v>642</v>
      </c>
      <c r="G913" s="98"/>
      <c r="H913" s="98"/>
      <c r="I913" s="98"/>
      <c r="J913" s="98">
        <v>16.399999999999999</v>
      </c>
      <c r="L913" s="97" t="s">
        <v>114</v>
      </c>
      <c r="N913" s="61" t="s">
        <v>137</v>
      </c>
      <c r="O913" s="99">
        <f t="shared" si="358"/>
        <v>2309.5702783999996</v>
      </c>
      <c r="Q913" s="62">
        <f t="shared" si="361"/>
        <v>311.03519280254369</v>
      </c>
    </row>
    <row r="914" spans="1:19" s="97" customFormat="1">
      <c r="A914" s="85" t="s">
        <v>123</v>
      </c>
      <c r="B914" s="57">
        <v>56</v>
      </c>
      <c r="C914" s="53"/>
      <c r="D914" s="59" t="s">
        <v>442</v>
      </c>
      <c r="E914" s="54"/>
      <c r="F914" s="73" t="s">
        <v>625</v>
      </c>
      <c r="G914" s="98"/>
      <c r="H914" s="98"/>
      <c r="I914" s="98"/>
      <c r="J914" s="98">
        <v>4.8</v>
      </c>
      <c r="L914" s="97" t="s">
        <v>114</v>
      </c>
      <c r="N914" s="61" t="s">
        <v>137</v>
      </c>
      <c r="O914" s="99">
        <f t="shared" si="358"/>
        <v>57.905971199999996</v>
      </c>
      <c r="Q914" s="62">
        <f t="shared" si="361"/>
        <v>9.7645217428313327</v>
      </c>
    </row>
    <row r="915" spans="1:19" s="97" customFormat="1">
      <c r="A915" s="85" t="s">
        <v>123</v>
      </c>
      <c r="B915" s="57">
        <v>56</v>
      </c>
      <c r="C915" s="53"/>
      <c r="D915" s="59" t="s">
        <v>442</v>
      </c>
      <c r="E915" s="54"/>
      <c r="F915" s="73" t="s">
        <v>625</v>
      </c>
      <c r="G915" s="98"/>
      <c r="H915" s="98"/>
      <c r="I915" s="98"/>
      <c r="J915" s="98">
        <v>3.67</v>
      </c>
      <c r="L915" s="97" t="s">
        <v>114</v>
      </c>
      <c r="N915" s="61" t="s">
        <v>137</v>
      </c>
      <c r="O915" s="99">
        <f t="shared" si="358"/>
        <v>25.881999866799994</v>
      </c>
      <c r="Q915" s="62">
        <f t="shared" si="361"/>
        <v>4.5841488830650148</v>
      </c>
    </row>
    <row r="916" spans="1:19" s="97" customFormat="1">
      <c r="A916" s="85" t="s">
        <v>123</v>
      </c>
      <c r="B916" s="57">
        <v>56</v>
      </c>
      <c r="C916" s="53"/>
      <c r="D916" s="59" t="s">
        <v>142</v>
      </c>
      <c r="E916" s="59"/>
      <c r="F916" s="71" t="s">
        <v>389</v>
      </c>
      <c r="G916" s="98">
        <v>13.5</v>
      </c>
      <c r="H916" s="98"/>
      <c r="I916" s="98"/>
      <c r="J916" s="98">
        <v>10.199999999999999</v>
      </c>
      <c r="L916" s="97" t="s">
        <v>101</v>
      </c>
      <c r="N916" s="65" t="s">
        <v>138</v>
      </c>
      <c r="O916" s="99">
        <f>(3.1416/6)*J916^2*G916</f>
        <v>735.41714399999989</v>
      </c>
      <c r="P916" s="64">
        <f t="shared" ref="P916:P919" si="362">O916*0.6</f>
        <v>441.25028639999994</v>
      </c>
      <c r="Q916" s="62">
        <f t="shared" ref="Q916:Q919" si="363">0.216*P916^0.939</f>
        <v>65.737467092010078</v>
      </c>
    </row>
    <row r="917" spans="1:19" s="97" customFormat="1">
      <c r="A917" s="85" t="s">
        <v>123</v>
      </c>
      <c r="B917" s="57">
        <v>57</v>
      </c>
      <c r="C917" s="53"/>
      <c r="D917" s="59" t="s">
        <v>142</v>
      </c>
      <c r="E917" s="59"/>
      <c r="F917" s="97" t="s">
        <v>3</v>
      </c>
      <c r="G917" s="98"/>
      <c r="H917" s="98"/>
      <c r="I917" s="98"/>
      <c r="J917" s="98">
        <v>6.32</v>
      </c>
      <c r="K917" s="98">
        <v>17.899999999999999</v>
      </c>
      <c r="L917" s="97" t="s">
        <v>114</v>
      </c>
      <c r="M917" s="97" t="s">
        <v>317</v>
      </c>
      <c r="N917" s="61" t="s">
        <v>137</v>
      </c>
      <c r="O917" s="99">
        <f>3.1416/6*J917^3</f>
        <v>132.17547284480003</v>
      </c>
      <c r="P917" s="64">
        <f t="shared" si="362"/>
        <v>79.305283706880019</v>
      </c>
      <c r="Q917" s="62">
        <f t="shared" si="363"/>
        <v>13.118930905891405</v>
      </c>
    </row>
    <row r="918" spans="1:19" s="97" customFormat="1">
      <c r="A918" s="85" t="s">
        <v>123</v>
      </c>
      <c r="B918" s="57">
        <v>58</v>
      </c>
      <c r="C918" s="53"/>
      <c r="D918" s="59" t="s">
        <v>142</v>
      </c>
      <c r="E918" s="59"/>
      <c r="F918" s="97" t="s">
        <v>79</v>
      </c>
      <c r="G918" s="98"/>
      <c r="H918" s="98"/>
      <c r="I918" s="98">
        <v>32.1</v>
      </c>
      <c r="J918" s="98">
        <v>4.7</v>
      </c>
      <c r="L918" s="97" t="s">
        <v>122</v>
      </c>
      <c r="M918" s="82" t="s">
        <v>534</v>
      </c>
      <c r="N918" s="61" t="s">
        <v>536</v>
      </c>
      <c r="O918" s="66">
        <f>3.1416/12*(J918^2)*I918</f>
        <v>185.63950020000004</v>
      </c>
      <c r="P918" s="64">
        <f t="shared" si="362"/>
        <v>111.38370012000003</v>
      </c>
      <c r="Q918" s="62">
        <f t="shared" si="363"/>
        <v>18.047592314470613</v>
      </c>
    </row>
    <row r="919" spans="1:19" s="97" customFormat="1">
      <c r="A919" s="85" t="s">
        <v>123</v>
      </c>
      <c r="B919" s="57">
        <v>58</v>
      </c>
      <c r="C919" s="53"/>
      <c r="D919" s="59" t="s">
        <v>142</v>
      </c>
      <c r="E919" s="59"/>
      <c r="F919" s="97" t="s">
        <v>91</v>
      </c>
      <c r="G919" s="98"/>
      <c r="H919" s="98"/>
      <c r="I919" s="98"/>
      <c r="J919" s="98">
        <v>7.7</v>
      </c>
      <c r="L919" s="97" t="s">
        <v>114</v>
      </c>
      <c r="N919" s="61" t="s">
        <v>137</v>
      </c>
      <c r="O919" s="99">
        <f>3.1416/6*J919^3</f>
        <v>239.04067880000002</v>
      </c>
      <c r="P919" s="64">
        <f t="shared" si="362"/>
        <v>143.42440728</v>
      </c>
      <c r="Q919" s="62">
        <f t="shared" si="363"/>
        <v>22.88351886832675</v>
      </c>
    </row>
    <row r="920" spans="1:19" s="97" customFormat="1">
      <c r="A920" s="85" t="s">
        <v>123</v>
      </c>
      <c r="B920" s="57">
        <v>59</v>
      </c>
      <c r="C920" s="53"/>
      <c r="D920" s="67" t="s">
        <v>641</v>
      </c>
      <c r="E920" s="67" t="s">
        <v>643</v>
      </c>
      <c r="F920" s="97" t="s">
        <v>65</v>
      </c>
      <c r="G920" s="98">
        <v>21</v>
      </c>
      <c r="H920" s="98"/>
      <c r="I920" s="98"/>
      <c r="J920" s="98">
        <v>17</v>
      </c>
      <c r="L920" s="97" t="s">
        <v>101</v>
      </c>
      <c r="N920" s="65" t="s">
        <v>138</v>
      </c>
      <c r="O920" s="99">
        <f>(3.1416/6)*J920^2*G920</f>
        <v>3177.7283999999995</v>
      </c>
      <c r="Q920" s="62">
        <f t="shared" ref="Q920" si="364">0.216*O920^0.939</f>
        <v>419.70235222266524</v>
      </c>
    </row>
    <row r="921" spans="1:19" s="71" customFormat="1">
      <c r="A921" s="85" t="s">
        <v>123</v>
      </c>
      <c r="B921" s="70">
        <v>59</v>
      </c>
      <c r="C921" s="72"/>
      <c r="D921" s="67" t="s">
        <v>557</v>
      </c>
      <c r="E921" s="67"/>
      <c r="F921" s="71" t="s">
        <v>106</v>
      </c>
      <c r="G921" s="78">
        <v>9.92</v>
      </c>
      <c r="I921" s="78"/>
      <c r="J921" s="78">
        <v>6.2</v>
      </c>
      <c r="L921" s="71" t="s">
        <v>101</v>
      </c>
      <c r="N921" s="65" t="s">
        <v>138</v>
      </c>
      <c r="O921" s="99">
        <f>(3.1416/6)*J921^2*G921</f>
        <v>199.66166527999999</v>
      </c>
      <c r="Q921" s="62">
        <f>0.216*O921^0.939</f>
        <v>31.219824986778331</v>
      </c>
    </row>
    <row r="922" spans="1:19" s="71" customFormat="1">
      <c r="A922" s="85" t="s">
        <v>123</v>
      </c>
      <c r="B922" s="70">
        <v>61</v>
      </c>
      <c r="C922" s="72"/>
      <c r="D922" s="59" t="s">
        <v>142</v>
      </c>
      <c r="E922" s="59"/>
      <c r="F922" s="60" t="s">
        <v>632</v>
      </c>
      <c r="G922" s="78"/>
      <c r="H922" s="78"/>
      <c r="I922" s="78"/>
      <c r="J922" s="78">
        <v>14.2</v>
      </c>
      <c r="L922" s="71" t="s">
        <v>114</v>
      </c>
      <c r="N922" s="61" t="s">
        <v>137</v>
      </c>
      <c r="O922" s="99">
        <f>3.1416/6*J922^3</f>
        <v>1499.2175967999997</v>
      </c>
      <c r="P922" s="64">
        <f t="shared" ref="P922" si="365">O922*0.6</f>
        <v>899.53055807999976</v>
      </c>
      <c r="Q922" s="62">
        <f>0.216*P922^0.939</f>
        <v>128.31419431365308</v>
      </c>
    </row>
    <row r="923" spans="1:19" s="97" customFormat="1">
      <c r="A923" s="85" t="s">
        <v>123</v>
      </c>
      <c r="B923" s="70">
        <v>62</v>
      </c>
      <c r="C923" s="72"/>
      <c r="D923" s="59" t="s">
        <v>442</v>
      </c>
      <c r="E923" s="67"/>
      <c r="F923" s="71" t="s">
        <v>109</v>
      </c>
      <c r="G923" s="98">
        <v>6.2</v>
      </c>
      <c r="H923" s="98"/>
      <c r="I923" s="98"/>
      <c r="J923" s="98">
        <v>4.17</v>
      </c>
      <c r="L923" s="71" t="s">
        <v>101</v>
      </c>
      <c r="N923" s="65" t="s">
        <v>138</v>
      </c>
      <c r="O923" s="99">
        <f>(3.1416/6)*J923^2*G923</f>
        <v>56.449933847999993</v>
      </c>
      <c r="Q923" s="62">
        <f t="shared" ref="Q923" si="366">0.216*O923^0.939</f>
        <v>9.5337930134167994</v>
      </c>
    </row>
    <row r="924" spans="1:19" s="71" customFormat="1">
      <c r="A924" s="85" t="s">
        <v>123</v>
      </c>
      <c r="B924" s="70">
        <v>62</v>
      </c>
      <c r="C924" s="72" t="s">
        <v>404</v>
      </c>
      <c r="D924" s="67" t="s">
        <v>141</v>
      </c>
      <c r="E924" s="67" t="s">
        <v>561</v>
      </c>
      <c r="F924" s="71" t="s">
        <v>402</v>
      </c>
      <c r="I924" s="78">
        <v>4.5599999999999996</v>
      </c>
      <c r="J924" s="78">
        <v>3.4</v>
      </c>
      <c r="L924" s="71" t="s">
        <v>232</v>
      </c>
      <c r="N924" s="61" t="s">
        <v>139</v>
      </c>
      <c r="O924" s="66">
        <f>3.1416/4*(J924^2)*I924</f>
        <v>41.401261439999985</v>
      </c>
      <c r="Q924" s="62">
        <f t="shared" ref="Q924:Q925" si="367">0.288*O924^0.811</f>
        <v>5.8991643539035792</v>
      </c>
    </row>
    <row r="925" spans="1:19" s="71" customFormat="1">
      <c r="A925" s="85" t="s">
        <v>123</v>
      </c>
      <c r="B925" s="70">
        <v>62</v>
      </c>
      <c r="C925" s="72" t="s">
        <v>404</v>
      </c>
      <c r="D925" s="67" t="s">
        <v>141</v>
      </c>
      <c r="E925" s="67" t="s">
        <v>561</v>
      </c>
      <c r="F925" s="71" t="s">
        <v>402</v>
      </c>
      <c r="I925" s="78">
        <v>2.72</v>
      </c>
      <c r="J925" s="78">
        <v>2.17</v>
      </c>
      <c r="L925" s="71" t="s">
        <v>232</v>
      </c>
      <c r="M925" s="71" t="s">
        <v>127</v>
      </c>
      <c r="N925" s="61" t="s">
        <v>139</v>
      </c>
      <c r="O925" s="66">
        <f>3.1416/4*(J925^2)*I925</f>
        <v>10.059566563200001</v>
      </c>
      <c r="Q925" s="62">
        <f t="shared" si="367"/>
        <v>1.8727692707562091</v>
      </c>
    </row>
    <row r="926" spans="1:19" s="97" customFormat="1">
      <c r="A926" s="85" t="s">
        <v>123</v>
      </c>
      <c r="B926" s="57">
        <v>63</v>
      </c>
      <c r="C926" s="53"/>
      <c r="D926" s="59" t="s">
        <v>442</v>
      </c>
      <c r="E926" s="54"/>
      <c r="F926" s="71" t="s">
        <v>109</v>
      </c>
      <c r="G926" s="98"/>
      <c r="H926" s="98"/>
      <c r="I926" s="98"/>
      <c r="J926" s="98">
        <v>10.1</v>
      </c>
      <c r="L926" s="97" t="s">
        <v>114</v>
      </c>
      <c r="N926" s="61" t="s">
        <v>137</v>
      </c>
      <c r="O926" s="99">
        <f>3.1416/6*J926^3</f>
        <v>539.46560359999989</v>
      </c>
      <c r="Q926" s="62">
        <f t="shared" ref="Q926" si="368">0.216*O926^0.939</f>
        <v>79.390350820258547</v>
      </c>
    </row>
    <row r="927" spans="1:19" s="97" customFormat="1">
      <c r="A927" s="85" t="s">
        <v>123</v>
      </c>
      <c r="B927" s="57">
        <v>63</v>
      </c>
      <c r="C927" s="53"/>
      <c r="D927" s="59" t="s">
        <v>142</v>
      </c>
      <c r="E927" s="59"/>
      <c r="F927" s="71" t="s">
        <v>8</v>
      </c>
      <c r="G927" s="98"/>
      <c r="H927" s="98"/>
      <c r="I927" s="98"/>
      <c r="J927" s="98">
        <v>4.5999999999999996</v>
      </c>
      <c r="L927" s="97" t="s">
        <v>114</v>
      </c>
      <c r="N927" s="61" t="s">
        <v>137</v>
      </c>
      <c r="O927" s="99">
        <f>3.1416/6*J927^3</f>
        <v>50.965129599999983</v>
      </c>
      <c r="P927" s="64">
        <f t="shared" ref="P927:P928" si="369">O927*0.3</f>
        <v>15.289538879999995</v>
      </c>
      <c r="Q927" s="62">
        <f t="shared" ref="Q927:Q928" si="370">0.216*P927^0.939</f>
        <v>2.7964050719056712</v>
      </c>
      <c r="S927" s="63"/>
    </row>
    <row r="928" spans="1:19" s="97" customFormat="1">
      <c r="A928" s="85" t="s">
        <v>123</v>
      </c>
      <c r="B928" s="57">
        <v>63</v>
      </c>
      <c r="C928" s="53"/>
      <c r="D928" s="59" t="s">
        <v>142</v>
      </c>
      <c r="E928" s="59"/>
      <c r="F928" s="71" t="s">
        <v>8</v>
      </c>
      <c r="G928" s="98"/>
      <c r="H928" s="98"/>
      <c r="I928" s="98"/>
      <c r="J928" s="98">
        <v>4.3</v>
      </c>
      <c r="L928" s="97" t="s">
        <v>114</v>
      </c>
      <c r="N928" s="61" t="s">
        <v>137</v>
      </c>
      <c r="O928" s="99">
        <f>3.1416/6*J928^3</f>
        <v>41.62986519999999</v>
      </c>
      <c r="P928" s="64">
        <f t="shared" si="369"/>
        <v>12.488959559999996</v>
      </c>
      <c r="Q928" s="62">
        <f t="shared" si="370"/>
        <v>2.312554138514344</v>
      </c>
      <c r="S928" s="63"/>
    </row>
    <row r="929" spans="1:19" s="97" customFormat="1">
      <c r="A929" s="85" t="s">
        <v>123</v>
      </c>
      <c r="B929" s="57">
        <v>64</v>
      </c>
      <c r="C929" s="53" t="s">
        <v>404</v>
      </c>
      <c r="D929" s="59" t="s">
        <v>442</v>
      </c>
      <c r="E929" s="54"/>
      <c r="F929" s="69" t="s">
        <v>377</v>
      </c>
      <c r="G929" s="98">
        <v>9.75</v>
      </c>
      <c r="H929" s="98"/>
      <c r="I929" s="98"/>
      <c r="J929" s="98">
        <v>8.2100000000000009</v>
      </c>
      <c r="L929" s="97" t="s">
        <v>101</v>
      </c>
      <c r="N929" s="65" t="s">
        <v>138</v>
      </c>
      <c r="O929" s="99">
        <f>(3.1416/6)*J929^2*G929</f>
        <v>344.10467091000004</v>
      </c>
      <c r="Q929" s="62">
        <f t="shared" ref="Q929:Q930" si="371">0.216*O929^0.939</f>
        <v>52.048257474626844</v>
      </c>
    </row>
    <row r="930" spans="1:19" s="97" customFormat="1">
      <c r="A930" s="85" t="s">
        <v>129</v>
      </c>
      <c r="B930" s="57">
        <v>1</v>
      </c>
      <c r="C930" s="72" t="s">
        <v>404</v>
      </c>
      <c r="D930" s="67" t="s">
        <v>641</v>
      </c>
      <c r="E930" s="67" t="s">
        <v>643</v>
      </c>
      <c r="F930" s="71" t="s">
        <v>642</v>
      </c>
      <c r="G930" s="98"/>
      <c r="H930" s="98"/>
      <c r="I930" s="98"/>
      <c r="J930" s="98">
        <v>18</v>
      </c>
      <c r="L930" s="97" t="s">
        <v>114</v>
      </c>
      <c r="N930" s="61" t="s">
        <v>137</v>
      </c>
      <c r="O930" s="99">
        <f>3.1416/6*J930^3</f>
        <v>3053.6351999999997</v>
      </c>
      <c r="Q930" s="62">
        <f t="shared" si="371"/>
        <v>404.29377829301677</v>
      </c>
    </row>
    <row r="931" spans="1:19" s="97" customFormat="1">
      <c r="A931" s="85" t="s">
        <v>129</v>
      </c>
      <c r="B931" s="57">
        <v>1</v>
      </c>
      <c r="C931" s="53"/>
      <c r="D931" s="59" t="s">
        <v>142</v>
      </c>
      <c r="E931" s="59"/>
      <c r="F931" s="71" t="s">
        <v>627</v>
      </c>
      <c r="G931" s="98"/>
      <c r="H931" s="98"/>
      <c r="I931" s="98"/>
      <c r="J931" s="98">
        <v>12.3</v>
      </c>
      <c r="L931" s="97" t="s">
        <v>114</v>
      </c>
      <c r="N931" s="61" t="s">
        <v>137</v>
      </c>
      <c r="O931" s="99">
        <f>3.1416/6*J931^3</f>
        <v>974.34996120000017</v>
      </c>
      <c r="P931" s="64">
        <f t="shared" ref="P931:P934" si="372">O931*0.6</f>
        <v>584.60997672000008</v>
      </c>
      <c r="Q931" s="62">
        <f t="shared" ref="Q931:Q937" si="373">0.216*P931^0.939</f>
        <v>85.613279640369072</v>
      </c>
    </row>
    <row r="932" spans="1:19" s="97" customFormat="1">
      <c r="A932" s="85" t="s">
        <v>129</v>
      </c>
      <c r="B932" s="57">
        <v>2</v>
      </c>
      <c r="C932" s="53"/>
      <c r="D932" s="59" t="s">
        <v>142</v>
      </c>
      <c r="E932" s="59"/>
      <c r="F932" s="71" t="s">
        <v>80</v>
      </c>
      <c r="G932" s="98">
        <v>62</v>
      </c>
      <c r="H932" s="98"/>
      <c r="I932" s="98"/>
      <c r="J932" s="98">
        <v>7.5</v>
      </c>
      <c r="L932" s="97" t="s">
        <v>101</v>
      </c>
      <c r="N932" s="65" t="s">
        <v>138</v>
      </c>
      <c r="O932" s="99">
        <f>(3.1416/6)*J932^2*G932</f>
        <v>1826.0549999999998</v>
      </c>
      <c r="P932" s="64">
        <f t="shared" si="372"/>
        <v>1095.6329999999998</v>
      </c>
      <c r="Q932" s="62">
        <f t="shared" si="373"/>
        <v>154.41848394834753</v>
      </c>
    </row>
    <row r="933" spans="1:19" s="97" customFormat="1">
      <c r="A933" s="85" t="s">
        <v>129</v>
      </c>
      <c r="B933" s="57">
        <v>2</v>
      </c>
      <c r="C933" s="53"/>
      <c r="D933" s="59" t="s">
        <v>142</v>
      </c>
      <c r="E933" s="59"/>
      <c r="F933" s="71" t="s">
        <v>80</v>
      </c>
      <c r="G933" s="98">
        <v>37</v>
      </c>
      <c r="H933" s="98"/>
      <c r="I933" s="98"/>
      <c r="J933" s="98">
        <v>5</v>
      </c>
      <c r="L933" s="97" t="s">
        <v>101</v>
      </c>
      <c r="N933" s="65" t="s">
        <v>138</v>
      </c>
      <c r="O933" s="99">
        <f>(3.1416/6)*J933^2*G933</f>
        <v>484.32999999999993</v>
      </c>
      <c r="P933" s="64">
        <f t="shared" si="372"/>
        <v>290.59799999999996</v>
      </c>
      <c r="Q933" s="62">
        <f t="shared" si="373"/>
        <v>44.410485634943015</v>
      </c>
    </row>
    <row r="934" spans="1:19" s="97" customFormat="1">
      <c r="A934" s="85" t="s">
        <v>129</v>
      </c>
      <c r="B934" s="57">
        <v>2</v>
      </c>
      <c r="C934" s="53"/>
      <c r="D934" s="59" t="s">
        <v>142</v>
      </c>
      <c r="E934" s="59"/>
      <c r="F934" s="71" t="s">
        <v>92</v>
      </c>
      <c r="G934" s="98"/>
      <c r="H934" s="98"/>
      <c r="I934" s="98"/>
      <c r="J934" s="98">
        <v>9.6</v>
      </c>
      <c r="L934" s="97" t="s">
        <v>114</v>
      </c>
      <c r="N934" s="61" t="s">
        <v>137</v>
      </c>
      <c r="O934" s="99">
        <f>3.1416/6*J934^3</f>
        <v>463.24776959999997</v>
      </c>
      <c r="P934" s="64">
        <f t="shared" si="372"/>
        <v>277.94866175999999</v>
      </c>
      <c r="Q934" s="62">
        <f t="shared" si="373"/>
        <v>42.592830175963414</v>
      </c>
    </row>
    <row r="935" spans="1:19" s="97" customFormat="1">
      <c r="A935" s="85" t="s">
        <v>129</v>
      </c>
      <c r="B935" s="57">
        <v>2</v>
      </c>
      <c r="C935" s="53"/>
      <c r="D935" s="59" t="s">
        <v>142</v>
      </c>
      <c r="E935" s="59"/>
      <c r="F935" s="71" t="s">
        <v>8</v>
      </c>
      <c r="G935" s="98"/>
      <c r="H935" s="98"/>
      <c r="I935" s="98"/>
      <c r="J935" s="98">
        <v>5.93</v>
      </c>
      <c r="L935" s="97" t="s">
        <v>114</v>
      </c>
      <c r="N935" s="61" t="s">
        <v>137</v>
      </c>
      <c r="O935" s="99">
        <f>3.1416/6*J935^3</f>
        <v>109.18518592519996</v>
      </c>
      <c r="P935" s="64">
        <f t="shared" ref="P935:P936" si="374">O935*0.3</f>
        <v>32.755555777559984</v>
      </c>
      <c r="Q935" s="62">
        <f t="shared" si="373"/>
        <v>5.7188188566908238</v>
      </c>
      <c r="S935" s="63"/>
    </row>
    <row r="936" spans="1:19" s="97" customFormat="1">
      <c r="A936" s="85" t="s">
        <v>129</v>
      </c>
      <c r="B936" s="57">
        <v>2</v>
      </c>
      <c r="C936" s="53"/>
      <c r="D936" s="59" t="s">
        <v>142</v>
      </c>
      <c r="E936" s="59"/>
      <c r="F936" s="71" t="s">
        <v>8</v>
      </c>
      <c r="G936" s="98"/>
      <c r="H936" s="98"/>
      <c r="I936" s="98"/>
      <c r="J936" s="98">
        <v>6.51</v>
      </c>
      <c r="L936" s="97" t="s">
        <v>114</v>
      </c>
      <c r="N936" s="61" t="s">
        <v>137</v>
      </c>
      <c r="O936" s="99">
        <f>3.1416/6*J936^3</f>
        <v>144.45833454359999</v>
      </c>
      <c r="P936" s="64">
        <f t="shared" si="374"/>
        <v>43.337500363079997</v>
      </c>
      <c r="Q936" s="62">
        <f t="shared" si="373"/>
        <v>7.4382181977152628</v>
      </c>
      <c r="S936" s="63"/>
    </row>
    <row r="937" spans="1:19" s="97" customFormat="1">
      <c r="A937" s="85" t="s">
        <v>129</v>
      </c>
      <c r="B937" s="57">
        <v>2</v>
      </c>
      <c r="C937" s="53"/>
      <c r="D937" s="59" t="s">
        <v>142</v>
      </c>
      <c r="E937" s="59"/>
      <c r="F937" s="60" t="s">
        <v>632</v>
      </c>
      <c r="G937" s="98">
        <v>17.5</v>
      </c>
      <c r="H937" s="98"/>
      <c r="I937" s="98"/>
      <c r="J937" s="98">
        <v>14.8</v>
      </c>
      <c r="L937" s="97" t="s">
        <v>101</v>
      </c>
      <c r="N937" s="65" t="s">
        <v>138</v>
      </c>
      <c r="O937" s="99">
        <f>(3.1416/6)*J937^2*G937</f>
        <v>2007.0635200000002</v>
      </c>
      <c r="P937" s="64">
        <f t="shared" ref="P937" si="375">O937*0.6</f>
        <v>1204.238112</v>
      </c>
      <c r="Q937" s="62">
        <f t="shared" si="373"/>
        <v>168.74956595993558</v>
      </c>
    </row>
    <row r="938" spans="1:19" s="97" customFormat="1">
      <c r="A938" s="85" t="s">
        <v>129</v>
      </c>
      <c r="B938" s="57">
        <v>2</v>
      </c>
      <c r="C938" s="72" t="s">
        <v>404</v>
      </c>
      <c r="D938" s="54" t="s">
        <v>141</v>
      </c>
      <c r="E938" s="54" t="s">
        <v>561</v>
      </c>
      <c r="F938" s="60" t="s">
        <v>682</v>
      </c>
      <c r="G938" s="98"/>
      <c r="H938" s="98"/>
      <c r="I938" s="84">
        <f>J938*0.4</f>
        <v>4.5200000000000005</v>
      </c>
      <c r="J938" s="98">
        <v>11.3</v>
      </c>
      <c r="L938" s="52" t="s">
        <v>232</v>
      </c>
      <c r="M938" s="75" t="s">
        <v>674</v>
      </c>
      <c r="N938" s="61" t="s">
        <v>139</v>
      </c>
      <c r="O938" s="66">
        <f>3.1416/4*(J938^2)*I938</f>
        <v>453.30052152000007</v>
      </c>
      <c r="Q938" s="62">
        <f t="shared" ref="Q938:Q939" si="376">0.288*O938^0.811</f>
        <v>41.088634741907782</v>
      </c>
    </row>
    <row r="939" spans="1:19" s="71" customFormat="1">
      <c r="A939" s="85" t="s">
        <v>129</v>
      </c>
      <c r="B939" s="70">
        <v>2</v>
      </c>
      <c r="C939" s="72" t="s">
        <v>404</v>
      </c>
      <c r="D939" s="67" t="s">
        <v>141</v>
      </c>
      <c r="E939" s="67" t="s">
        <v>561</v>
      </c>
      <c r="F939" s="71" t="s">
        <v>402</v>
      </c>
      <c r="I939" s="78">
        <v>3</v>
      </c>
      <c r="J939" s="78">
        <v>1.74</v>
      </c>
      <c r="L939" s="71" t="s">
        <v>232</v>
      </c>
      <c r="N939" s="61" t="s">
        <v>139</v>
      </c>
      <c r="O939" s="66">
        <f>3.1416/4*(J939^2)*I939</f>
        <v>7.1336311200000004</v>
      </c>
      <c r="Q939" s="62">
        <f t="shared" si="376"/>
        <v>1.417187860220348</v>
      </c>
    </row>
    <row r="940" spans="1:19" s="71" customFormat="1">
      <c r="A940" s="85" t="s">
        <v>129</v>
      </c>
      <c r="B940" s="70">
        <v>3</v>
      </c>
      <c r="C940" s="72"/>
      <c r="D940" s="59" t="s">
        <v>142</v>
      </c>
      <c r="E940" s="59"/>
      <c r="F940" s="71" t="s">
        <v>10</v>
      </c>
      <c r="G940" s="78"/>
      <c r="H940" s="78"/>
      <c r="I940" s="78"/>
      <c r="J940" s="78">
        <v>9.42</v>
      </c>
      <c r="L940" s="71" t="s">
        <v>114</v>
      </c>
      <c r="N940" s="61" t="s">
        <v>137</v>
      </c>
      <c r="O940" s="99">
        <f>3.1416/6*J940^3</f>
        <v>437.67561055679994</v>
      </c>
      <c r="P940" s="64">
        <f t="shared" ref="P940:P947" si="377">O940*0.6</f>
        <v>262.60536633407997</v>
      </c>
      <c r="Q940" s="62">
        <f t="shared" ref="Q940:Q947" si="378">0.216*P940^0.939</f>
        <v>40.381256509858702</v>
      </c>
    </row>
    <row r="941" spans="1:19" s="97" customFormat="1">
      <c r="A941" s="85" t="s">
        <v>129</v>
      </c>
      <c r="B941" s="57">
        <v>3</v>
      </c>
      <c r="C941" s="53"/>
      <c r="D941" s="59" t="s">
        <v>142</v>
      </c>
      <c r="E941" s="59"/>
      <c r="F941" s="73" t="s">
        <v>589</v>
      </c>
      <c r="G941" s="98">
        <v>8.8800000000000008</v>
      </c>
      <c r="H941" s="98"/>
      <c r="I941" s="98"/>
      <c r="J941" s="98">
        <v>7.8</v>
      </c>
      <c r="L941" s="97" t="s">
        <v>101</v>
      </c>
      <c r="N941" s="65" t="s">
        <v>138</v>
      </c>
      <c r="O941" s="99">
        <f>(3.1416/6)*J941^2*G941</f>
        <v>282.87971711999995</v>
      </c>
      <c r="P941" s="64">
        <f t="shared" si="377"/>
        <v>169.72783027199998</v>
      </c>
      <c r="Q941" s="62">
        <f t="shared" si="378"/>
        <v>26.803522592236785</v>
      </c>
    </row>
    <row r="942" spans="1:19" s="97" customFormat="1">
      <c r="A942" s="85" t="s">
        <v>129</v>
      </c>
      <c r="B942" s="57">
        <v>3</v>
      </c>
      <c r="C942" s="53"/>
      <c r="D942" s="59" t="s">
        <v>142</v>
      </c>
      <c r="E942" s="59"/>
      <c r="F942" s="73" t="s">
        <v>589</v>
      </c>
      <c r="G942" s="98"/>
      <c r="H942" s="98"/>
      <c r="I942" s="98"/>
      <c r="J942" s="98">
        <v>8.5</v>
      </c>
      <c r="L942" s="97" t="s">
        <v>114</v>
      </c>
      <c r="N942" s="61" t="s">
        <v>137</v>
      </c>
      <c r="O942" s="99">
        <f>3.1416/6*J942^3</f>
        <v>321.55584999999996</v>
      </c>
      <c r="P942" s="64">
        <f t="shared" si="377"/>
        <v>192.93350999999998</v>
      </c>
      <c r="Q942" s="62">
        <f t="shared" si="378"/>
        <v>30.230932874669961</v>
      </c>
    </row>
    <row r="943" spans="1:19" s="71" customFormat="1">
      <c r="A943" s="85" t="s">
        <v>129</v>
      </c>
      <c r="B943" s="70">
        <v>3</v>
      </c>
      <c r="C943" s="72"/>
      <c r="D943" s="59" t="s">
        <v>142</v>
      </c>
      <c r="E943" s="59"/>
      <c r="F943" s="60" t="s">
        <v>632</v>
      </c>
      <c r="I943" s="78">
        <v>15</v>
      </c>
      <c r="J943" s="78">
        <v>12.2</v>
      </c>
      <c r="K943" s="71">
        <v>4.5</v>
      </c>
      <c r="L943" s="74" t="s">
        <v>530</v>
      </c>
      <c r="M943" s="78"/>
      <c r="N943" s="61" t="s">
        <v>531</v>
      </c>
      <c r="O943" s="94">
        <f>3.1416/3*I943*(J943+J943/2*K943/2+K943)</f>
        <v>477.91589999999991</v>
      </c>
      <c r="P943" s="64">
        <f t="shared" si="377"/>
        <v>286.74953999999991</v>
      </c>
      <c r="Q943" s="62">
        <f t="shared" si="378"/>
        <v>43.857999120617329</v>
      </c>
    </row>
    <row r="944" spans="1:19" s="97" customFormat="1">
      <c r="A944" s="85" t="s">
        <v>129</v>
      </c>
      <c r="B944" s="57">
        <v>4</v>
      </c>
      <c r="C944" s="53"/>
      <c r="D944" s="59" t="s">
        <v>142</v>
      </c>
      <c r="E944" s="59"/>
      <c r="F944" s="73" t="s">
        <v>589</v>
      </c>
      <c r="G944" s="98">
        <v>9.5</v>
      </c>
      <c r="H944" s="98"/>
      <c r="I944" s="98"/>
      <c r="J944" s="98">
        <v>7.5</v>
      </c>
      <c r="L944" s="97" t="s">
        <v>101</v>
      </c>
      <c r="N944" s="65" t="s">
        <v>138</v>
      </c>
      <c r="O944" s="99">
        <f>(3.1416/6)*J944^2*G944</f>
        <v>279.79874999999998</v>
      </c>
      <c r="P944" s="64">
        <f t="shared" si="377"/>
        <v>167.87924999999998</v>
      </c>
      <c r="Q944" s="62">
        <f t="shared" si="378"/>
        <v>26.529309918609261</v>
      </c>
    </row>
    <row r="945" spans="1:19" s="97" customFormat="1">
      <c r="A945" s="85" t="s">
        <v>129</v>
      </c>
      <c r="B945" s="57">
        <v>4</v>
      </c>
      <c r="C945" s="53"/>
      <c r="D945" s="59" t="s">
        <v>142</v>
      </c>
      <c r="E945" s="59"/>
      <c r="F945" s="73" t="s">
        <v>589</v>
      </c>
      <c r="G945" s="98">
        <v>7.3</v>
      </c>
      <c r="H945" s="98"/>
      <c r="I945" s="98"/>
      <c r="J945" s="98">
        <v>6.9</v>
      </c>
      <c r="L945" s="97" t="s">
        <v>101</v>
      </c>
      <c r="N945" s="65" t="s">
        <v>138</v>
      </c>
      <c r="O945" s="99">
        <f>(3.1416/6)*J945^2*G945</f>
        <v>181.9787508</v>
      </c>
      <c r="P945" s="64">
        <f t="shared" si="377"/>
        <v>109.18725048</v>
      </c>
      <c r="Q945" s="62">
        <f t="shared" si="378"/>
        <v>17.713206811436137</v>
      </c>
    </row>
    <row r="946" spans="1:19" s="97" customFormat="1">
      <c r="A946" s="85" t="s">
        <v>129</v>
      </c>
      <c r="B946" s="57">
        <v>4</v>
      </c>
      <c r="C946" s="53"/>
      <c r="D946" s="59" t="s">
        <v>142</v>
      </c>
      <c r="E946" s="59"/>
      <c r="F946" s="71" t="s">
        <v>102</v>
      </c>
      <c r="G946" s="98"/>
      <c r="H946" s="98"/>
      <c r="I946" s="98"/>
      <c r="J946" s="98">
        <v>10.5</v>
      </c>
      <c r="L946" s="97" t="s">
        <v>114</v>
      </c>
      <c r="N946" s="61" t="s">
        <v>137</v>
      </c>
      <c r="O946" s="99">
        <f>3.1416/6*J946^3</f>
        <v>606.13244999999995</v>
      </c>
      <c r="P946" s="64">
        <f t="shared" si="377"/>
        <v>363.67946999999998</v>
      </c>
      <c r="Q946" s="62">
        <f t="shared" si="378"/>
        <v>54.823743979485585</v>
      </c>
    </row>
    <row r="947" spans="1:19" s="97" customFormat="1">
      <c r="A947" s="85" t="s">
        <v>129</v>
      </c>
      <c r="B947" s="57">
        <v>4</v>
      </c>
      <c r="C947" s="53"/>
      <c r="D947" s="59" t="s">
        <v>142</v>
      </c>
      <c r="E947" s="59"/>
      <c r="F947" s="97" t="s">
        <v>91</v>
      </c>
      <c r="G947" s="98"/>
      <c r="H947" s="98"/>
      <c r="I947" s="98"/>
      <c r="J947" s="98">
        <v>7.18</v>
      </c>
      <c r="L947" s="97" t="s">
        <v>114</v>
      </c>
      <c r="N947" s="61" t="s">
        <v>137</v>
      </c>
      <c r="O947" s="99">
        <f>3.1416/6*J947^3</f>
        <v>193.80856707519999</v>
      </c>
      <c r="P947" s="64">
        <f t="shared" si="377"/>
        <v>116.28514024511999</v>
      </c>
      <c r="Q947" s="62">
        <f t="shared" si="378"/>
        <v>18.792345770435176</v>
      </c>
    </row>
    <row r="948" spans="1:19" s="71" customFormat="1">
      <c r="A948" s="85" t="s">
        <v>129</v>
      </c>
      <c r="B948" s="70">
        <v>4</v>
      </c>
      <c r="C948" s="72" t="s">
        <v>404</v>
      </c>
      <c r="D948" s="67" t="s">
        <v>141</v>
      </c>
      <c r="E948" s="67" t="s">
        <v>561</v>
      </c>
      <c r="F948" s="71" t="s">
        <v>402</v>
      </c>
      <c r="I948" s="78">
        <v>3.79</v>
      </c>
      <c r="J948" s="78">
        <v>2.4700000000000002</v>
      </c>
      <c r="L948" s="71" t="s">
        <v>232</v>
      </c>
      <c r="N948" s="61" t="s">
        <v>139</v>
      </c>
      <c r="O948" s="66">
        <f>3.1416/4*(J948^2)*I948</f>
        <v>18.160341599400006</v>
      </c>
      <c r="Q948" s="62">
        <f t="shared" ref="Q948:Q949" si="379">0.288*O948^0.811</f>
        <v>3.0237234124624717</v>
      </c>
    </row>
    <row r="949" spans="1:19" s="71" customFormat="1">
      <c r="A949" s="85" t="s">
        <v>129</v>
      </c>
      <c r="B949" s="70">
        <v>4</v>
      </c>
      <c r="C949" s="72" t="s">
        <v>404</v>
      </c>
      <c r="D949" s="67" t="s">
        <v>141</v>
      </c>
      <c r="E949" s="67" t="s">
        <v>561</v>
      </c>
      <c r="F949" s="71" t="s">
        <v>402</v>
      </c>
      <c r="I949" s="78">
        <v>2.9</v>
      </c>
      <c r="J949" s="78">
        <v>2.2000000000000002</v>
      </c>
      <c r="L949" s="71" t="s">
        <v>232</v>
      </c>
      <c r="N949" s="61" t="s">
        <v>139</v>
      </c>
      <c r="O949" s="66">
        <f>3.1416/4*(J949^2)*I949</f>
        <v>11.0238744</v>
      </c>
      <c r="Q949" s="62">
        <f t="shared" si="379"/>
        <v>2.0170913629265192</v>
      </c>
    </row>
    <row r="950" spans="1:19" s="97" customFormat="1">
      <c r="A950" s="85" t="s">
        <v>129</v>
      </c>
      <c r="B950" s="57">
        <v>5</v>
      </c>
      <c r="C950" s="53"/>
      <c r="D950" s="59" t="s">
        <v>142</v>
      </c>
      <c r="E950" s="59"/>
      <c r="F950" s="71" t="s">
        <v>8</v>
      </c>
      <c r="G950" s="98"/>
      <c r="H950" s="98"/>
      <c r="I950" s="98"/>
      <c r="J950" s="98">
        <v>4.5999999999999996</v>
      </c>
      <c r="K950" s="97">
        <v>3.3</v>
      </c>
      <c r="L950" s="97" t="s">
        <v>114</v>
      </c>
      <c r="N950" s="61" t="s">
        <v>137</v>
      </c>
      <c r="O950" s="99">
        <f t="shared" ref="O950:P952" si="380">3.1416/6*J950^3</f>
        <v>50.965129599999983</v>
      </c>
      <c r="P950" s="99">
        <f t="shared" si="380"/>
        <v>18.816613199999995</v>
      </c>
      <c r="Q950" s="62">
        <f t="shared" ref="Q950:Q952" si="381">0.216*P950^0.939</f>
        <v>3.3981940861676136</v>
      </c>
      <c r="S950" s="63"/>
    </row>
    <row r="951" spans="1:19" s="97" customFormat="1">
      <c r="A951" s="85" t="s">
        <v>129</v>
      </c>
      <c r="B951" s="57">
        <v>5</v>
      </c>
      <c r="C951" s="53"/>
      <c r="D951" s="59" t="s">
        <v>142</v>
      </c>
      <c r="E951" s="59"/>
      <c r="F951" s="71" t="s">
        <v>8</v>
      </c>
      <c r="G951" s="98"/>
      <c r="H951" s="98"/>
      <c r="I951" s="98"/>
      <c r="J951" s="98">
        <v>5</v>
      </c>
      <c r="K951" s="97">
        <v>3.2</v>
      </c>
      <c r="L951" s="97" t="s">
        <v>114</v>
      </c>
      <c r="N951" s="61" t="s">
        <v>137</v>
      </c>
      <c r="O951" s="99">
        <f t="shared" si="380"/>
        <v>65.449999999999989</v>
      </c>
      <c r="P951" s="99">
        <f t="shared" si="380"/>
        <v>17.157324800000001</v>
      </c>
      <c r="Q951" s="62">
        <f t="shared" si="381"/>
        <v>3.1160319357717827</v>
      </c>
      <c r="S951" s="63"/>
    </row>
    <row r="952" spans="1:19" s="97" customFormat="1">
      <c r="A952" s="85" t="s">
        <v>129</v>
      </c>
      <c r="B952" s="57">
        <v>5</v>
      </c>
      <c r="C952" s="53"/>
      <c r="D952" s="59" t="s">
        <v>142</v>
      </c>
      <c r="E952" s="59"/>
      <c r="F952" s="71" t="s">
        <v>8</v>
      </c>
      <c r="G952" s="98"/>
      <c r="H952" s="98"/>
      <c r="I952" s="98"/>
      <c r="J952" s="98">
        <v>4.47</v>
      </c>
      <c r="K952" s="97">
        <v>3.3</v>
      </c>
      <c r="L952" s="97" t="s">
        <v>114</v>
      </c>
      <c r="N952" s="61" t="s">
        <v>137</v>
      </c>
      <c r="O952" s="99">
        <f t="shared" si="380"/>
        <v>46.765136602799984</v>
      </c>
      <c r="P952" s="99">
        <f t="shared" si="380"/>
        <v>18.816613199999995</v>
      </c>
      <c r="Q952" s="62">
        <f t="shared" si="381"/>
        <v>3.3981940861676136</v>
      </c>
      <c r="S952" s="63"/>
    </row>
    <row r="953" spans="1:19" s="71" customFormat="1">
      <c r="A953" s="85" t="s">
        <v>129</v>
      </c>
      <c r="B953" s="70">
        <v>5</v>
      </c>
      <c r="C953" s="72" t="s">
        <v>404</v>
      </c>
      <c r="D953" s="81" t="s">
        <v>141</v>
      </c>
      <c r="E953" s="60" t="s">
        <v>595</v>
      </c>
      <c r="F953" s="75" t="s">
        <v>615</v>
      </c>
      <c r="G953" s="78">
        <v>21.7</v>
      </c>
      <c r="H953" s="84">
        <v>2.8</v>
      </c>
      <c r="I953" s="78">
        <v>3.3</v>
      </c>
      <c r="J953" s="78"/>
      <c r="L953" s="71" t="s">
        <v>577</v>
      </c>
      <c r="M953" s="74" t="s">
        <v>553</v>
      </c>
      <c r="N953" s="61" t="s">
        <v>140</v>
      </c>
      <c r="O953" s="94">
        <f>G953*H953*I953</f>
        <v>200.50799999999995</v>
      </c>
      <c r="Q953" s="62">
        <f t="shared" ref="Q953:Q956" si="382">0.288*O953^0.811</f>
        <v>21.204171129617784</v>
      </c>
    </row>
    <row r="954" spans="1:19" s="71" customFormat="1">
      <c r="A954" s="85" t="s">
        <v>129</v>
      </c>
      <c r="B954" s="70">
        <v>5</v>
      </c>
      <c r="C954" s="72" t="s">
        <v>404</v>
      </c>
      <c r="D954" s="81" t="s">
        <v>141</v>
      </c>
      <c r="E954" s="60" t="s">
        <v>595</v>
      </c>
      <c r="F954" s="75" t="s">
        <v>615</v>
      </c>
      <c r="G954" s="78">
        <v>22</v>
      </c>
      <c r="H954" s="84">
        <v>2.8</v>
      </c>
      <c r="I954" s="78">
        <v>3</v>
      </c>
      <c r="J954" s="78"/>
      <c r="L954" s="71" t="s">
        <v>577</v>
      </c>
      <c r="M954" s="74" t="s">
        <v>553</v>
      </c>
      <c r="N954" s="61" t="s">
        <v>140</v>
      </c>
      <c r="O954" s="94">
        <f>G954*H954*I954</f>
        <v>184.79999999999998</v>
      </c>
      <c r="Q954" s="62">
        <f t="shared" si="382"/>
        <v>19.846676140507785</v>
      </c>
    </row>
    <row r="955" spans="1:19" s="71" customFormat="1">
      <c r="A955" s="85" t="s">
        <v>129</v>
      </c>
      <c r="B955" s="70">
        <v>5</v>
      </c>
      <c r="C955" s="72" t="s">
        <v>404</v>
      </c>
      <c r="D955" s="67" t="s">
        <v>141</v>
      </c>
      <c r="E955" s="67" t="s">
        <v>561</v>
      </c>
      <c r="F955" s="71" t="s">
        <v>402</v>
      </c>
      <c r="I955" s="78">
        <v>3.81</v>
      </c>
      <c r="J955" s="78">
        <v>2.8</v>
      </c>
      <c r="L955" s="71" t="s">
        <v>232</v>
      </c>
      <c r="N955" s="61" t="s">
        <v>139</v>
      </c>
      <c r="O955" s="66">
        <f>3.1416/4*(J955^2)*I955</f>
        <v>23.460212159999998</v>
      </c>
      <c r="Q955" s="62">
        <f t="shared" si="382"/>
        <v>3.7216170892358504</v>
      </c>
    </row>
    <row r="956" spans="1:19" s="71" customFormat="1">
      <c r="A956" s="85" t="s">
        <v>129</v>
      </c>
      <c r="B956" s="70">
        <v>5</v>
      </c>
      <c r="C956" s="72" t="s">
        <v>404</v>
      </c>
      <c r="D956" s="67" t="s">
        <v>141</v>
      </c>
      <c r="E956" s="67" t="s">
        <v>561</v>
      </c>
      <c r="F956" s="71" t="s">
        <v>402</v>
      </c>
      <c r="I956" s="78">
        <v>3.4</v>
      </c>
      <c r="J956" s="78">
        <v>2.6</v>
      </c>
      <c r="L956" s="71" t="s">
        <v>232</v>
      </c>
      <c r="N956" s="61" t="s">
        <v>139</v>
      </c>
      <c r="O956" s="66">
        <f>3.1416/4*(J956^2)*I956</f>
        <v>18.051633599999999</v>
      </c>
      <c r="Q956" s="62">
        <f t="shared" si="382"/>
        <v>3.009035955989924</v>
      </c>
    </row>
    <row r="957" spans="1:19" s="97" customFormat="1">
      <c r="A957" s="85" t="s">
        <v>129</v>
      </c>
      <c r="B957" s="57">
        <v>5</v>
      </c>
      <c r="C957" s="53"/>
      <c r="D957" s="59" t="s">
        <v>442</v>
      </c>
      <c r="E957" s="54"/>
      <c r="F957" s="73" t="s">
        <v>625</v>
      </c>
      <c r="G957" s="98"/>
      <c r="H957" s="98"/>
      <c r="I957" s="98"/>
      <c r="J957" s="98">
        <v>4.45</v>
      </c>
      <c r="L957" s="97" t="s">
        <v>114</v>
      </c>
      <c r="N957" s="61" t="s">
        <v>137</v>
      </c>
      <c r="O957" s="99">
        <f>3.1416/6*J957^3</f>
        <v>46.140221050000001</v>
      </c>
      <c r="Q957" s="62">
        <f t="shared" ref="Q957" si="383">0.216*O957^0.939</f>
        <v>7.8890473382305633</v>
      </c>
    </row>
    <row r="958" spans="1:19" s="71" customFormat="1">
      <c r="A958" s="85" t="s">
        <v>129</v>
      </c>
      <c r="B958" s="70">
        <v>5</v>
      </c>
      <c r="C958" s="72"/>
      <c r="D958" s="59" t="s">
        <v>142</v>
      </c>
      <c r="E958" s="59"/>
      <c r="F958" s="71" t="s">
        <v>13</v>
      </c>
      <c r="G958" s="78"/>
      <c r="H958" s="78"/>
      <c r="I958" s="78">
        <v>31</v>
      </c>
      <c r="J958" s="78">
        <v>8.8000000000000007</v>
      </c>
      <c r="K958" s="78">
        <v>2.2000000000000002</v>
      </c>
      <c r="L958" s="74" t="s">
        <v>530</v>
      </c>
      <c r="M958" s="74" t="s">
        <v>533</v>
      </c>
      <c r="N958" s="61" t="s">
        <v>531</v>
      </c>
      <c r="O958" s="94">
        <f>3.1416/3*I958*(J958+J958/2*K958/2+K958)</f>
        <v>514.21708799999999</v>
      </c>
      <c r="P958" s="64">
        <f t="shared" ref="P958:P960" si="384">O958*0.6</f>
        <v>308.53025279999997</v>
      </c>
      <c r="Q958" s="62">
        <f t="shared" ref="Q958:Q972" si="385">0.216*P958^0.939</f>
        <v>46.979062200444019</v>
      </c>
    </row>
    <row r="959" spans="1:19" s="97" customFormat="1">
      <c r="A959" s="85" t="s">
        <v>129</v>
      </c>
      <c r="B959" s="57">
        <v>6</v>
      </c>
      <c r="C959" s="53"/>
      <c r="D959" s="59" t="s">
        <v>142</v>
      </c>
      <c r="E959" s="59"/>
      <c r="F959" s="73" t="s">
        <v>589</v>
      </c>
      <c r="G959" s="98">
        <v>8.6199999999999992</v>
      </c>
      <c r="H959" s="98"/>
      <c r="I959" s="98"/>
      <c r="J959" s="98">
        <v>6.25</v>
      </c>
      <c r="L959" s="97" t="s">
        <v>101</v>
      </c>
      <c r="N959" s="65" t="s">
        <v>138</v>
      </c>
      <c r="O959" s="99">
        <f>(3.1416/6)*J959^2*G959</f>
        <v>176.30593749999994</v>
      </c>
      <c r="P959" s="64">
        <f t="shared" si="384"/>
        <v>105.78356249999996</v>
      </c>
      <c r="Q959" s="62">
        <f t="shared" si="385"/>
        <v>17.194218067014173</v>
      </c>
    </row>
    <row r="960" spans="1:19" s="97" customFormat="1">
      <c r="A960" s="85" t="s">
        <v>129</v>
      </c>
      <c r="B960" s="57">
        <v>6</v>
      </c>
      <c r="C960" s="53"/>
      <c r="D960" s="59" t="s">
        <v>142</v>
      </c>
      <c r="E960" s="59"/>
      <c r="F960" s="71" t="s">
        <v>83</v>
      </c>
      <c r="G960" s="98"/>
      <c r="H960" s="98"/>
      <c r="I960" s="98"/>
      <c r="J960" s="98">
        <v>8.1999999999999993</v>
      </c>
      <c r="L960" s="97" t="s">
        <v>114</v>
      </c>
      <c r="N960" s="61" t="s">
        <v>137</v>
      </c>
      <c r="O960" s="99">
        <f t="shared" ref="O960:O972" si="386">3.1416/6*J960^3</f>
        <v>288.69628479999994</v>
      </c>
      <c r="P960" s="64">
        <f t="shared" si="384"/>
        <v>173.21777087999996</v>
      </c>
      <c r="Q960" s="62">
        <f t="shared" si="385"/>
        <v>27.320714778622236</v>
      </c>
    </row>
    <row r="961" spans="1:19" s="97" customFormat="1">
      <c r="A961" s="85" t="s">
        <v>129</v>
      </c>
      <c r="B961" s="57">
        <v>6</v>
      </c>
      <c r="C961" s="53"/>
      <c r="D961" s="59" t="s">
        <v>142</v>
      </c>
      <c r="E961" s="59"/>
      <c r="F961" s="71" t="s">
        <v>8</v>
      </c>
      <c r="G961" s="98"/>
      <c r="H961" s="98"/>
      <c r="I961" s="98"/>
      <c r="J961" s="98">
        <v>4.41</v>
      </c>
      <c r="L961" s="97" t="s">
        <v>114</v>
      </c>
      <c r="N961" s="61" t="s">
        <v>137</v>
      </c>
      <c r="O961" s="99">
        <f t="shared" si="386"/>
        <v>44.907140955599992</v>
      </c>
      <c r="P961" s="64">
        <f t="shared" ref="P961:P965" si="387">O961*0.3</f>
        <v>13.472142286679997</v>
      </c>
      <c r="Q961" s="62">
        <f t="shared" si="385"/>
        <v>2.4831032356385903</v>
      </c>
      <c r="S961" s="63"/>
    </row>
    <row r="962" spans="1:19" s="97" customFormat="1">
      <c r="A962" s="85" t="s">
        <v>129</v>
      </c>
      <c r="B962" s="57">
        <v>6</v>
      </c>
      <c r="C962" s="53"/>
      <c r="D962" s="59" t="s">
        <v>142</v>
      </c>
      <c r="E962" s="59"/>
      <c r="F962" s="71" t="s">
        <v>8</v>
      </c>
      <c r="G962" s="98"/>
      <c r="H962" s="98"/>
      <c r="I962" s="98"/>
      <c r="J962" s="98">
        <v>4.17</v>
      </c>
      <c r="L962" s="97" t="s">
        <v>114</v>
      </c>
      <c r="N962" s="61" t="s">
        <v>137</v>
      </c>
      <c r="O962" s="99">
        <f t="shared" si="386"/>
        <v>37.967132926799998</v>
      </c>
      <c r="P962" s="64">
        <f t="shared" si="387"/>
        <v>11.390139878039999</v>
      </c>
      <c r="Q962" s="62">
        <f t="shared" si="385"/>
        <v>2.1209700511220326</v>
      </c>
      <c r="S962" s="63"/>
    </row>
    <row r="963" spans="1:19" s="97" customFormat="1">
      <c r="A963" s="85" t="s">
        <v>129</v>
      </c>
      <c r="B963" s="57">
        <v>6</v>
      </c>
      <c r="C963" s="53"/>
      <c r="D963" s="59" t="s">
        <v>142</v>
      </c>
      <c r="E963" s="59"/>
      <c r="F963" s="71" t="s">
        <v>8</v>
      </c>
      <c r="G963" s="98"/>
      <c r="H963" s="98"/>
      <c r="I963" s="98"/>
      <c r="J963" s="98">
        <v>4.3099999999999996</v>
      </c>
      <c r="L963" s="97" t="s">
        <v>114</v>
      </c>
      <c r="N963" s="61" t="s">
        <v>137</v>
      </c>
      <c r="O963" s="99">
        <f t="shared" si="386"/>
        <v>41.920982087599988</v>
      </c>
      <c r="P963" s="64">
        <f t="shared" si="387"/>
        <v>12.576294626279996</v>
      </c>
      <c r="Q963" s="62">
        <f t="shared" si="385"/>
        <v>2.327736086015153</v>
      </c>
      <c r="S963" s="63"/>
    </row>
    <row r="964" spans="1:19" s="97" customFormat="1">
      <c r="A964" s="85" t="s">
        <v>129</v>
      </c>
      <c r="B964" s="57">
        <v>6</v>
      </c>
      <c r="C964" s="53"/>
      <c r="D964" s="59" t="s">
        <v>142</v>
      </c>
      <c r="E964" s="59"/>
      <c r="F964" s="71" t="s">
        <v>8</v>
      </c>
      <c r="G964" s="98"/>
      <c r="H964" s="98"/>
      <c r="I964" s="98"/>
      <c r="J964" s="98">
        <v>5</v>
      </c>
      <c r="L964" s="97" t="s">
        <v>114</v>
      </c>
      <c r="N964" s="61" t="s">
        <v>137</v>
      </c>
      <c r="O964" s="99">
        <f t="shared" si="386"/>
        <v>65.449999999999989</v>
      </c>
      <c r="P964" s="64">
        <f t="shared" si="387"/>
        <v>19.634999999999994</v>
      </c>
      <c r="Q964" s="62">
        <f t="shared" si="385"/>
        <v>3.5367940519289136</v>
      </c>
      <c r="S964" s="63"/>
    </row>
    <row r="965" spans="1:19" s="97" customFormat="1">
      <c r="A965" s="85" t="s">
        <v>129</v>
      </c>
      <c r="B965" s="57">
        <v>6</v>
      </c>
      <c r="C965" s="53"/>
      <c r="D965" s="59" t="s">
        <v>142</v>
      </c>
      <c r="E965" s="59"/>
      <c r="F965" s="71" t="s">
        <v>8</v>
      </c>
      <c r="G965" s="98"/>
      <c r="H965" s="98"/>
      <c r="I965" s="98"/>
      <c r="J965" s="98">
        <v>4.5999999999999996</v>
      </c>
      <c r="L965" s="97" t="s">
        <v>114</v>
      </c>
      <c r="N965" s="61" t="s">
        <v>137</v>
      </c>
      <c r="O965" s="99">
        <f t="shared" si="386"/>
        <v>50.965129599999983</v>
      </c>
      <c r="P965" s="64">
        <f t="shared" si="387"/>
        <v>15.289538879999995</v>
      </c>
      <c r="Q965" s="62">
        <f t="shared" si="385"/>
        <v>2.7964050719056712</v>
      </c>
      <c r="S965" s="63"/>
    </row>
    <row r="966" spans="1:19" s="97" customFormat="1">
      <c r="A966" s="85" t="s">
        <v>129</v>
      </c>
      <c r="B966" s="57">
        <v>7</v>
      </c>
      <c r="C966" s="53"/>
      <c r="D966" s="59" t="s">
        <v>142</v>
      </c>
      <c r="E966" s="59"/>
      <c r="F966" s="71" t="s">
        <v>484</v>
      </c>
      <c r="G966" s="98"/>
      <c r="H966" s="98"/>
      <c r="I966" s="98"/>
      <c r="J966" s="98">
        <v>7.5</v>
      </c>
      <c r="L966" s="97" t="s">
        <v>114</v>
      </c>
      <c r="N966" s="61" t="s">
        <v>137</v>
      </c>
      <c r="O966" s="99">
        <f t="shared" si="386"/>
        <v>220.89374999999998</v>
      </c>
      <c r="P966" s="64">
        <f t="shared" ref="P966:P967" si="388">O966*0.6</f>
        <v>132.53625</v>
      </c>
      <c r="Q966" s="62">
        <f t="shared" si="385"/>
        <v>21.24838927871081</v>
      </c>
    </row>
    <row r="967" spans="1:19" s="97" customFormat="1">
      <c r="A967" s="85" t="s">
        <v>129</v>
      </c>
      <c r="B967" s="57">
        <v>7</v>
      </c>
      <c r="C967" s="53"/>
      <c r="D967" s="59" t="s">
        <v>142</v>
      </c>
      <c r="E967" s="59"/>
      <c r="F967" s="97" t="s">
        <v>91</v>
      </c>
      <c r="G967" s="98"/>
      <c r="H967" s="98"/>
      <c r="I967" s="98"/>
      <c r="J967" s="98">
        <v>10.199999999999999</v>
      </c>
      <c r="L967" s="97" t="s">
        <v>114</v>
      </c>
      <c r="N967" s="61" t="s">
        <v>137</v>
      </c>
      <c r="O967" s="99">
        <f t="shared" si="386"/>
        <v>555.64850879999983</v>
      </c>
      <c r="P967" s="64">
        <f t="shared" si="388"/>
        <v>333.38910527999991</v>
      </c>
      <c r="Q967" s="62">
        <f t="shared" si="385"/>
        <v>50.524860033261113</v>
      </c>
    </row>
    <row r="968" spans="1:19" s="97" customFormat="1">
      <c r="A968" s="85" t="s">
        <v>129</v>
      </c>
      <c r="B968" s="57">
        <v>7</v>
      </c>
      <c r="C968" s="53"/>
      <c r="D968" s="59" t="s">
        <v>142</v>
      </c>
      <c r="E968" s="59"/>
      <c r="F968" s="71" t="s">
        <v>8</v>
      </c>
      <c r="G968" s="98"/>
      <c r="H968" s="98"/>
      <c r="I968" s="98"/>
      <c r="J968" s="98">
        <v>8.3000000000000007</v>
      </c>
      <c r="L968" s="97" t="s">
        <v>114</v>
      </c>
      <c r="N968" s="61" t="s">
        <v>137</v>
      </c>
      <c r="O968" s="99">
        <f t="shared" si="386"/>
        <v>299.38767320000005</v>
      </c>
      <c r="P968" s="64">
        <f t="shared" ref="P968:P972" si="389">O968*0.3</f>
        <v>89.816301960000018</v>
      </c>
      <c r="Q968" s="62">
        <f t="shared" si="385"/>
        <v>14.745321818546262</v>
      </c>
      <c r="S968" s="63"/>
    </row>
    <row r="969" spans="1:19" s="97" customFormat="1">
      <c r="A969" s="85" t="s">
        <v>129</v>
      </c>
      <c r="B969" s="57">
        <v>7</v>
      </c>
      <c r="C969" s="53"/>
      <c r="D969" s="59" t="s">
        <v>142</v>
      </c>
      <c r="E969" s="59"/>
      <c r="F969" s="71" t="s">
        <v>8</v>
      </c>
      <c r="G969" s="98"/>
      <c r="H969" s="98"/>
      <c r="I969" s="98"/>
      <c r="J969" s="98">
        <v>4.5999999999999996</v>
      </c>
      <c r="L969" s="97" t="s">
        <v>114</v>
      </c>
      <c r="N969" s="61" t="s">
        <v>137</v>
      </c>
      <c r="O969" s="99">
        <f t="shared" si="386"/>
        <v>50.965129599999983</v>
      </c>
      <c r="P969" s="64">
        <f t="shared" si="389"/>
        <v>15.289538879999995</v>
      </c>
      <c r="Q969" s="62">
        <f t="shared" si="385"/>
        <v>2.7964050719056712</v>
      </c>
      <c r="S969" s="63"/>
    </row>
    <row r="970" spans="1:19" s="97" customFormat="1">
      <c r="A970" s="85" t="s">
        <v>129</v>
      </c>
      <c r="B970" s="57">
        <v>7</v>
      </c>
      <c r="C970" s="53"/>
      <c r="D970" s="59" t="s">
        <v>142</v>
      </c>
      <c r="E970" s="59"/>
      <c r="F970" s="71" t="s">
        <v>8</v>
      </c>
      <c r="G970" s="98"/>
      <c r="H970" s="98"/>
      <c r="I970" s="98"/>
      <c r="J970" s="98">
        <v>6.26</v>
      </c>
      <c r="L970" s="97" t="s">
        <v>114</v>
      </c>
      <c r="N970" s="61" t="s">
        <v>137</v>
      </c>
      <c r="O970" s="99">
        <f t="shared" si="386"/>
        <v>128.44660727359997</v>
      </c>
      <c r="P970" s="64">
        <f t="shared" si="389"/>
        <v>38.533982182079988</v>
      </c>
      <c r="Q970" s="62">
        <f t="shared" si="385"/>
        <v>6.6613333278758589</v>
      </c>
      <c r="S970" s="63"/>
    </row>
    <row r="971" spans="1:19" s="97" customFormat="1">
      <c r="A971" s="85" t="s">
        <v>129</v>
      </c>
      <c r="B971" s="57">
        <v>7</v>
      </c>
      <c r="C971" s="53"/>
      <c r="D971" s="59" t="s">
        <v>142</v>
      </c>
      <c r="E971" s="59"/>
      <c r="F971" s="71" t="s">
        <v>8</v>
      </c>
      <c r="G971" s="98"/>
      <c r="H971" s="98"/>
      <c r="I971" s="98"/>
      <c r="J971" s="98">
        <v>6.6</v>
      </c>
      <c r="L971" s="97" t="s">
        <v>114</v>
      </c>
      <c r="N971" s="61" t="s">
        <v>137</v>
      </c>
      <c r="O971" s="99">
        <f t="shared" si="386"/>
        <v>150.53290559999996</v>
      </c>
      <c r="P971" s="64">
        <f t="shared" si="389"/>
        <v>45.159871679999988</v>
      </c>
      <c r="Q971" s="62">
        <f t="shared" si="385"/>
        <v>7.7315494108304783</v>
      </c>
      <c r="S971" s="63"/>
    </row>
    <row r="972" spans="1:19" s="97" customFormat="1">
      <c r="A972" s="85" t="s">
        <v>129</v>
      </c>
      <c r="B972" s="57">
        <v>7</v>
      </c>
      <c r="C972" s="53"/>
      <c r="D972" s="59" t="s">
        <v>142</v>
      </c>
      <c r="E972" s="59"/>
      <c r="F972" s="71" t="s">
        <v>8</v>
      </c>
      <c r="G972" s="98"/>
      <c r="H972" s="98"/>
      <c r="I972" s="98"/>
      <c r="J972" s="98">
        <v>5.5</v>
      </c>
      <c r="L972" s="97" t="s">
        <v>114</v>
      </c>
      <c r="N972" s="61" t="s">
        <v>137</v>
      </c>
      <c r="O972" s="99">
        <f t="shared" si="386"/>
        <v>87.113949999999988</v>
      </c>
      <c r="P972" s="64">
        <f t="shared" si="389"/>
        <v>26.134184999999995</v>
      </c>
      <c r="Q972" s="62">
        <f t="shared" si="385"/>
        <v>4.626078154440048</v>
      </c>
      <c r="S972" s="63"/>
    </row>
    <row r="973" spans="1:19" s="71" customFormat="1">
      <c r="A973" s="85" t="s">
        <v>129</v>
      </c>
      <c r="B973" s="70">
        <v>7</v>
      </c>
      <c r="C973" s="72" t="s">
        <v>404</v>
      </c>
      <c r="D973" s="67" t="s">
        <v>141</v>
      </c>
      <c r="E973" s="67" t="s">
        <v>561</v>
      </c>
      <c r="F973" s="71" t="s">
        <v>402</v>
      </c>
      <c r="I973" s="78">
        <v>3</v>
      </c>
      <c r="J973" s="78">
        <v>3</v>
      </c>
      <c r="L973" s="71" t="s">
        <v>232</v>
      </c>
      <c r="N973" s="61" t="s">
        <v>139</v>
      </c>
      <c r="O973" s="66">
        <f>3.1416/4*(J973^2)*I973</f>
        <v>21.2058</v>
      </c>
      <c r="Q973" s="62">
        <f t="shared" ref="Q973:Q974" si="390">0.288*O973^0.811</f>
        <v>3.4288399826824603</v>
      </c>
    </row>
    <row r="974" spans="1:19" s="71" customFormat="1">
      <c r="A974" s="85" t="s">
        <v>129</v>
      </c>
      <c r="B974" s="70">
        <v>7</v>
      </c>
      <c r="C974" s="72" t="s">
        <v>404</v>
      </c>
      <c r="D974" s="67" t="s">
        <v>141</v>
      </c>
      <c r="E974" s="67" t="s">
        <v>561</v>
      </c>
      <c r="F974" s="71" t="s">
        <v>402</v>
      </c>
      <c r="I974" s="78">
        <v>2.9</v>
      </c>
      <c r="J974" s="78">
        <v>2.1</v>
      </c>
      <c r="L974" s="71" t="s">
        <v>232</v>
      </c>
      <c r="N974" s="61" t="s">
        <v>139</v>
      </c>
      <c r="O974" s="66">
        <f>3.1416/4*(J974^2)*I974</f>
        <v>10.0444806</v>
      </c>
      <c r="Q974" s="62">
        <f t="shared" si="390"/>
        <v>1.8704912352762493</v>
      </c>
    </row>
    <row r="975" spans="1:19" s="97" customFormat="1">
      <c r="A975" s="85" t="s">
        <v>129</v>
      </c>
      <c r="B975" s="57">
        <v>7</v>
      </c>
      <c r="C975" s="72" t="s">
        <v>404</v>
      </c>
      <c r="D975" s="54" t="s">
        <v>670</v>
      </c>
      <c r="E975" s="54"/>
      <c r="F975" s="82" t="s">
        <v>634</v>
      </c>
      <c r="G975" s="98"/>
      <c r="H975" s="98"/>
      <c r="I975" s="98"/>
      <c r="J975" s="98">
        <v>2.6</v>
      </c>
      <c r="L975" s="97" t="s">
        <v>114</v>
      </c>
      <c r="N975" s="61" t="s">
        <v>137</v>
      </c>
      <c r="O975" s="99">
        <f>3.1416/6*J975^3</f>
        <v>9.2027936000000015</v>
      </c>
    </row>
    <row r="976" spans="1:19" s="97" customFormat="1">
      <c r="A976" s="85" t="s">
        <v>129</v>
      </c>
      <c r="B976" s="57">
        <v>7</v>
      </c>
      <c r="C976" s="72" t="s">
        <v>404</v>
      </c>
      <c r="D976" s="54" t="s">
        <v>670</v>
      </c>
      <c r="E976" s="54"/>
      <c r="F976" s="82" t="s">
        <v>634</v>
      </c>
      <c r="G976" s="98"/>
      <c r="H976" s="98"/>
      <c r="I976" s="98"/>
      <c r="J976" s="98">
        <v>2.76</v>
      </c>
      <c r="L976" s="97" t="s">
        <v>114</v>
      </c>
      <c r="N976" s="61" t="s">
        <v>137</v>
      </c>
      <c r="O976" s="99">
        <f>3.1416/6*J976^3</f>
        <v>11.008467993599997</v>
      </c>
    </row>
    <row r="977" spans="1:19" s="97" customFormat="1">
      <c r="A977" s="85" t="s">
        <v>129</v>
      </c>
      <c r="B977" s="57">
        <v>7</v>
      </c>
      <c r="C977" s="72" t="s">
        <v>404</v>
      </c>
      <c r="D977" s="54" t="s">
        <v>670</v>
      </c>
      <c r="E977" s="54"/>
      <c r="F977" s="82" t="s">
        <v>634</v>
      </c>
      <c r="G977" s="98"/>
      <c r="H977" s="98"/>
      <c r="I977" s="98"/>
      <c r="J977" s="98">
        <v>2.86</v>
      </c>
      <c r="L977" s="97" t="s">
        <v>114</v>
      </c>
      <c r="N977" s="61" t="s">
        <v>137</v>
      </c>
      <c r="O977" s="99">
        <f>3.1416/6*J977^3</f>
        <v>12.248918281599996</v>
      </c>
    </row>
    <row r="978" spans="1:19" s="97" customFormat="1">
      <c r="A978" s="85" t="s">
        <v>129</v>
      </c>
      <c r="B978" s="57">
        <v>8</v>
      </c>
      <c r="C978" s="53"/>
      <c r="D978" s="59" t="s">
        <v>142</v>
      </c>
      <c r="E978" s="59"/>
      <c r="F978" s="73" t="s">
        <v>589</v>
      </c>
      <c r="G978" s="98">
        <v>7.51</v>
      </c>
      <c r="H978" s="98"/>
      <c r="I978" s="98"/>
      <c r="J978" s="98">
        <v>5.5</v>
      </c>
      <c r="L978" s="97" t="s">
        <v>101</v>
      </c>
      <c r="N978" s="65" t="s">
        <v>138</v>
      </c>
      <c r="O978" s="99">
        <f>(3.1416/6)*J978^2*G978</f>
        <v>118.95013899999999</v>
      </c>
      <c r="P978" s="64">
        <f t="shared" ref="P978:P981" si="391">O978*0.6</f>
        <v>71.370083399999999</v>
      </c>
      <c r="Q978" s="62">
        <f t="shared" ref="Q978:Q981" si="392">0.216*P978^0.939</f>
        <v>11.88243553835548</v>
      </c>
    </row>
    <row r="979" spans="1:19" s="97" customFormat="1">
      <c r="A979" s="85" t="s">
        <v>129</v>
      </c>
      <c r="B979" s="57">
        <v>8</v>
      </c>
      <c r="C979" s="53"/>
      <c r="D979" s="59" t="s">
        <v>142</v>
      </c>
      <c r="E979" s="59"/>
      <c r="F979" s="73" t="s">
        <v>589</v>
      </c>
      <c r="G979" s="98">
        <v>8.6999999999999993</v>
      </c>
      <c r="H979" s="98"/>
      <c r="I979" s="98"/>
      <c r="J979" s="98">
        <v>6.4</v>
      </c>
      <c r="L979" s="97" t="s">
        <v>101</v>
      </c>
      <c r="N979" s="65" t="s">
        <v>138</v>
      </c>
      <c r="O979" s="99">
        <f>(3.1416/6)*J979^2*G979</f>
        <v>186.58590719999998</v>
      </c>
      <c r="P979" s="64">
        <f t="shared" si="391"/>
        <v>111.95154431999998</v>
      </c>
      <c r="Q979" s="62">
        <f t="shared" si="392"/>
        <v>18.133974662451713</v>
      </c>
    </row>
    <row r="980" spans="1:19" s="97" customFormat="1">
      <c r="A980" s="85" t="s">
        <v>129</v>
      </c>
      <c r="B980" s="57">
        <v>8</v>
      </c>
      <c r="C980" s="53"/>
      <c r="D980" s="59" t="s">
        <v>142</v>
      </c>
      <c r="E980" s="59"/>
      <c r="F980" s="73" t="s">
        <v>589</v>
      </c>
      <c r="G980" s="98">
        <v>9.11</v>
      </c>
      <c r="H980" s="98"/>
      <c r="I980" s="98"/>
      <c r="J980" s="98">
        <v>8.5</v>
      </c>
      <c r="L980" s="97" t="s">
        <v>101</v>
      </c>
      <c r="N980" s="65" t="s">
        <v>138</v>
      </c>
      <c r="O980" s="99">
        <f>(3.1416/6)*J980^2*G980</f>
        <v>344.63221099999993</v>
      </c>
      <c r="P980" s="64">
        <f t="shared" si="391"/>
        <v>206.77932659999996</v>
      </c>
      <c r="Q980" s="62">
        <f t="shared" si="392"/>
        <v>32.263756676809393</v>
      </c>
    </row>
    <row r="981" spans="1:19" s="71" customFormat="1">
      <c r="A981" s="85" t="s">
        <v>129</v>
      </c>
      <c r="B981" s="70">
        <v>8</v>
      </c>
      <c r="C981" s="72"/>
      <c r="D981" s="59" t="s">
        <v>142</v>
      </c>
      <c r="E981" s="59"/>
      <c r="F981" s="71" t="s">
        <v>13</v>
      </c>
      <c r="G981" s="78"/>
      <c r="H981" s="78"/>
      <c r="I981" s="78">
        <v>18.7</v>
      </c>
      <c r="J981" s="78">
        <v>11.32</v>
      </c>
      <c r="K981" s="78">
        <v>3</v>
      </c>
      <c r="L981" s="74" t="s">
        <v>530</v>
      </c>
      <c r="M981" s="74" t="s">
        <v>533</v>
      </c>
      <c r="N981" s="61" t="s">
        <v>531</v>
      </c>
      <c r="O981" s="94">
        <f>3.1416/3*I981*(J981+J981/2*K981/2+K981)</f>
        <v>446.68001839999999</v>
      </c>
      <c r="P981" s="64">
        <f t="shared" si="391"/>
        <v>268.00801103999999</v>
      </c>
      <c r="Q981" s="62">
        <f t="shared" si="392"/>
        <v>41.160866861296718</v>
      </c>
    </row>
    <row r="982" spans="1:19" s="71" customFormat="1">
      <c r="A982" s="85" t="s">
        <v>129</v>
      </c>
      <c r="B982" s="70">
        <v>9</v>
      </c>
      <c r="C982" s="72" t="s">
        <v>404</v>
      </c>
      <c r="D982" s="67" t="s">
        <v>141</v>
      </c>
      <c r="E982" s="67" t="s">
        <v>561</v>
      </c>
      <c r="F982" s="71" t="s">
        <v>402</v>
      </c>
      <c r="I982" s="78">
        <v>2.95</v>
      </c>
      <c r="J982" s="78">
        <v>2.06</v>
      </c>
      <c r="L982" s="71" t="s">
        <v>232</v>
      </c>
      <c r="N982" s="61" t="s">
        <v>139</v>
      </c>
      <c r="O982" s="66">
        <f>3.1416/4*(J982^2)*I982</f>
        <v>9.8321241480000001</v>
      </c>
      <c r="Q982" s="62">
        <f>0.288*O982^0.811</f>
        <v>1.8383554695734587</v>
      </c>
    </row>
    <row r="983" spans="1:19" s="97" customFormat="1">
      <c r="A983" s="85" t="s">
        <v>129</v>
      </c>
      <c r="B983" s="57">
        <v>9</v>
      </c>
      <c r="C983" s="53"/>
      <c r="D983" s="59" t="s">
        <v>142</v>
      </c>
      <c r="E983" s="59"/>
      <c r="F983" s="60" t="s">
        <v>679</v>
      </c>
      <c r="G983" s="98"/>
      <c r="H983" s="98"/>
      <c r="I983" s="98"/>
      <c r="J983" s="98">
        <v>11.12</v>
      </c>
      <c r="L983" s="97" t="s">
        <v>114</v>
      </c>
      <c r="N983" s="61" t="s">
        <v>137</v>
      </c>
      <c r="O983" s="99">
        <f>3.1416/6*J983^3</f>
        <v>719.96933550079984</v>
      </c>
      <c r="P983" s="64">
        <f t="shared" ref="P983" si="393">O983*0.6</f>
        <v>431.98160130047989</v>
      </c>
      <c r="Q983" s="62">
        <f t="shared" ref="Q983:Q996" si="394">0.216*P983^0.939</f>
        <v>64.440013228575069</v>
      </c>
    </row>
    <row r="984" spans="1:19" s="97" customFormat="1">
      <c r="A984" s="85" t="s">
        <v>129</v>
      </c>
      <c r="B984" s="57">
        <v>9</v>
      </c>
      <c r="C984" s="53"/>
      <c r="D984" s="59" t="s">
        <v>142</v>
      </c>
      <c r="E984" s="59"/>
      <c r="F984" s="97" t="s">
        <v>8</v>
      </c>
      <c r="G984" s="98"/>
      <c r="H984" s="98"/>
      <c r="I984" s="98"/>
      <c r="J984" s="98">
        <v>5.0199999999999996</v>
      </c>
      <c r="K984" s="97">
        <v>3.08</v>
      </c>
      <c r="L984" s="97" t="s">
        <v>766</v>
      </c>
      <c r="N984" s="61" t="s">
        <v>137</v>
      </c>
      <c r="O984" s="99">
        <f>3.1416/6*J984^3</f>
        <v>66.238545788799982</v>
      </c>
      <c r="P984" s="99">
        <f>3.1416/6*K984^3</f>
        <v>15.298603443199999</v>
      </c>
      <c r="Q984" s="62">
        <f t="shared" si="394"/>
        <v>2.797961791226673</v>
      </c>
      <c r="S984" s="63"/>
    </row>
    <row r="985" spans="1:19" s="97" customFormat="1">
      <c r="A985" s="85" t="s">
        <v>129</v>
      </c>
      <c r="B985" s="57">
        <v>9</v>
      </c>
      <c r="C985" s="53"/>
      <c r="D985" s="59" t="s">
        <v>142</v>
      </c>
      <c r="E985" s="59"/>
      <c r="F985" s="97" t="s">
        <v>14</v>
      </c>
      <c r="G985" s="98">
        <v>12.1</v>
      </c>
      <c r="H985" s="98"/>
      <c r="I985" s="98"/>
      <c r="J985" s="98">
        <v>10.4</v>
      </c>
      <c r="L985" s="97" t="s">
        <v>101</v>
      </c>
      <c r="N985" s="65" t="s">
        <v>138</v>
      </c>
      <c r="O985" s="99">
        <f>(3.1416/6)*J985^2*G985</f>
        <v>685.25416959999995</v>
      </c>
      <c r="P985" s="64">
        <f t="shared" ref="P985" si="395">O985*0.6</f>
        <v>411.15250175999995</v>
      </c>
      <c r="Q985" s="62">
        <f t="shared" si="394"/>
        <v>61.518042693734543</v>
      </c>
    </row>
    <row r="986" spans="1:19" s="97" customFormat="1">
      <c r="A986" s="85" t="s">
        <v>129</v>
      </c>
      <c r="B986" s="57">
        <v>9</v>
      </c>
      <c r="C986" s="53"/>
      <c r="D986" s="59" t="s">
        <v>142</v>
      </c>
      <c r="E986" s="59"/>
      <c r="F986" s="97" t="s">
        <v>8</v>
      </c>
      <c r="G986" s="98"/>
      <c r="H986" s="98"/>
      <c r="I986" s="98"/>
      <c r="J986" s="98">
        <v>4.72</v>
      </c>
      <c r="K986" s="97">
        <v>2.64</v>
      </c>
      <c r="L986" s="97" t="s">
        <v>114</v>
      </c>
      <c r="N986" s="61" t="s">
        <v>137</v>
      </c>
      <c r="O986" s="99">
        <f t="shared" ref="O986:O991" si="396">3.1416/6*J986^3</f>
        <v>55.058659532799986</v>
      </c>
      <c r="P986" s="99">
        <f>3.1416/6*K986^3</f>
        <v>9.6341059583999993</v>
      </c>
      <c r="Q986" s="62">
        <f t="shared" si="394"/>
        <v>1.812394239334248</v>
      </c>
      <c r="S986" s="63"/>
    </row>
    <row r="987" spans="1:19" s="97" customFormat="1">
      <c r="A987" s="85" t="s">
        <v>129</v>
      </c>
      <c r="B987" s="57">
        <v>9</v>
      </c>
      <c r="C987" s="53"/>
      <c r="D987" s="59" t="s">
        <v>142</v>
      </c>
      <c r="E987" s="59"/>
      <c r="F987" s="60" t="s">
        <v>679</v>
      </c>
      <c r="G987" s="98"/>
      <c r="H987" s="98"/>
      <c r="I987" s="98"/>
      <c r="J987" s="98">
        <v>7.4</v>
      </c>
      <c r="L987" s="97" t="s">
        <v>114</v>
      </c>
      <c r="N987" s="61" t="s">
        <v>137</v>
      </c>
      <c r="O987" s="99">
        <f t="shared" si="396"/>
        <v>212.1752864</v>
      </c>
      <c r="P987" s="64">
        <f t="shared" ref="P987:P988" si="397">O987*0.6</f>
        <v>127.30517184</v>
      </c>
      <c r="Q987" s="62">
        <f t="shared" si="394"/>
        <v>20.45993217622598</v>
      </c>
    </row>
    <row r="988" spans="1:19" s="97" customFormat="1">
      <c r="A988" s="85" t="s">
        <v>129</v>
      </c>
      <c r="B988" s="57">
        <v>10</v>
      </c>
      <c r="C988" s="53"/>
      <c r="D988" s="59" t="s">
        <v>142</v>
      </c>
      <c r="E988" s="59"/>
      <c r="F988" s="97" t="s">
        <v>102</v>
      </c>
      <c r="G988" s="98"/>
      <c r="H988" s="98"/>
      <c r="I988" s="98"/>
      <c r="J988" s="98">
        <v>10</v>
      </c>
      <c r="L988" s="97" t="s">
        <v>114</v>
      </c>
      <c r="N988" s="61" t="s">
        <v>137</v>
      </c>
      <c r="O988" s="99">
        <f t="shared" si="396"/>
        <v>523.59999999999991</v>
      </c>
      <c r="P988" s="64">
        <f t="shared" si="397"/>
        <v>314.15999999999991</v>
      </c>
      <c r="Q988" s="62">
        <f t="shared" si="394"/>
        <v>47.783552577342846</v>
      </c>
    </row>
    <row r="989" spans="1:19" s="97" customFormat="1">
      <c r="A989" s="85" t="s">
        <v>129</v>
      </c>
      <c r="B989" s="57">
        <v>10</v>
      </c>
      <c r="C989" s="53"/>
      <c r="D989" s="59" t="s">
        <v>142</v>
      </c>
      <c r="E989" s="59"/>
      <c r="F989" s="97" t="s">
        <v>8</v>
      </c>
      <c r="G989" s="98"/>
      <c r="H989" s="98"/>
      <c r="I989" s="98"/>
      <c r="J989" s="98">
        <v>6.6</v>
      </c>
      <c r="L989" s="97" t="s">
        <v>114</v>
      </c>
      <c r="N989" s="61" t="s">
        <v>137</v>
      </c>
      <c r="O989" s="99">
        <f t="shared" si="396"/>
        <v>150.53290559999996</v>
      </c>
      <c r="P989" s="64">
        <f t="shared" ref="P989:P991" si="398">O989*0.3</f>
        <v>45.159871679999988</v>
      </c>
      <c r="Q989" s="62">
        <f t="shared" si="394"/>
        <v>7.7315494108304783</v>
      </c>
      <c r="S989" s="63"/>
    </row>
    <row r="990" spans="1:19" s="97" customFormat="1">
      <c r="A990" s="85" t="s">
        <v>129</v>
      </c>
      <c r="B990" s="57">
        <v>10</v>
      </c>
      <c r="C990" s="53"/>
      <c r="D990" s="59" t="s">
        <v>142</v>
      </c>
      <c r="E990" s="59"/>
      <c r="F990" s="97" t="s">
        <v>8</v>
      </c>
      <c r="G990" s="98"/>
      <c r="H990" s="98"/>
      <c r="I990" s="98"/>
      <c r="J990" s="98">
        <v>6.2</v>
      </c>
      <c r="L990" s="97" t="s">
        <v>114</v>
      </c>
      <c r="N990" s="61" t="s">
        <v>137</v>
      </c>
      <c r="O990" s="99">
        <f t="shared" si="396"/>
        <v>124.78854080000001</v>
      </c>
      <c r="P990" s="64">
        <f t="shared" si="398"/>
        <v>37.436562240000001</v>
      </c>
      <c r="Q990" s="62">
        <f t="shared" si="394"/>
        <v>6.483039364572976</v>
      </c>
      <c r="S990" s="63"/>
    </row>
    <row r="991" spans="1:19" s="97" customFormat="1">
      <c r="A991" s="85" t="s">
        <v>129</v>
      </c>
      <c r="B991" s="57">
        <v>10</v>
      </c>
      <c r="C991" s="53"/>
      <c r="D991" s="59" t="s">
        <v>142</v>
      </c>
      <c r="E991" s="59"/>
      <c r="F991" s="97" t="s">
        <v>8</v>
      </c>
      <c r="G991" s="98"/>
      <c r="H991" s="98"/>
      <c r="I991" s="98"/>
      <c r="J991" s="98">
        <v>7.2</v>
      </c>
      <c r="L991" s="97" t="s">
        <v>114</v>
      </c>
      <c r="N991" s="61" t="s">
        <v>137</v>
      </c>
      <c r="O991" s="99">
        <f t="shared" si="396"/>
        <v>195.4326528</v>
      </c>
      <c r="P991" s="64">
        <f t="shared" si="398"/>
        <v>58.62979584</v>
      </c>
      <c r="Q991" s="62">
        <f t="shared" si="394"/>
        <v>9.8790893132515674</v>
      </c>
      <c r="S991" s="63"/>
    </row>
    <row r="992" spans="1:19" s="97" customFormat="1">
      <c r="A992" s="85" t="s">
        <v>129</v>
      </c>
      <c r="B992" s="57">
        <v>10</v>
      </c>
      <c r="C992" s="53"/>
      <c r="D992" s="59" t="s">
        <v>142</v>
      </c>
      <c r="E992" s="59"/>
      <c r="F992" s="71" t="s">
        <v>484</v>
      </c>
      <c r="G992" s="98">
        <v>9.5</v>
      </c>
      <c r="H992" s="98"/>
      <c r="I992" s="98"/>
      <c r="J992" s="98">
        <v>5.8</v>
      </c>
      <c r="L992" s="97" t="s">
        <v>101</v>
      </c>
      <c r="N992" s="65" t="s">
        <v>138</v>
      </c>
      <c r="O992" s="99">
        <f>(3.1416/6)*J992^2*G992</f>
        <v>167.33208799999997</v>
      </c>
      <c r="P992" s="64">
        <f t="shared" ref="P992" si="399">O992*0.6</f>
        <v>100.39925279999999</v>
      </c>
      <c r="Q992" s="62">
        <f t="shared" si="394"/>
        <v>16.371130578297535</v>
      </c>
    </row>
    <row r="993" spans="1:19" s="97" customFormat="1">
      <c r="A993" s="85" t="s">
        <v>129</v>
      </c>
      <c r="B993" s="57">
        <v>11</v>
      </c>
      <c r="C993" s="53"/>
      <c r="D993" s="59" t="s">
        <v>142</v>
      </c>
      <c r="E993" s="59"/>
      <c r="F993" s="97" t="s">
        <v>8</v>
      </c>
      <c r="G993" s="98"/>
      <c r="H993" s="98"/>
      <c r="I993" s="98"/>
      <c r="J993" s="98">
        <v>5.16</v>
      </c>
      <c r="L993" s="97" t="s">
        <v>114</v>
      </c>
      <c r="N993" s="61" t="s">
        <v>137</v>
      </c>
      <c r="O993" s="99">
        <f>3.1416/6*J993^3</f>
        <v>71.936407065600008</v>
      </c>
      <c r="P993" s="64">
        <f t="shared" ref="P993:P995" si="400">O993*0.3</f>
        <v>21.58092211968</v>
      </c>
      <c r="Q993" s="62">
        <f t="shared" si="394"/>
        <v>3.8649642289297543</v>
      </c>
      <c r="S993" s="63"/>
    </row>
    <row r="994" spans="1:19" s="97" customFormat="1">
      <c r="A994" s="85" t="s">
        <v>129</v>
      </c>
      <c r="B994" s="57">
        <v>11</v>
      </c>
      <c r="C994" s="53"/>
      <c r="D994" s="59" t="s">
        <v>142</v>
      </c>
      <c r="E994" s="59"/>
      <c r="F994" s="97" t="s">
        <v>8</v>
      </c>
      <c r="G994" s="98"/>
      <c r="H994" s="98"/>
      <c r="I994" s="98"/>
      <c r="J994" s="98">
        <v>4.87</v>
      </c>
      <c r="L994" s="97" t="s">
        <v>114</v>
      </c>
      <c r="N994" s="61" t="s">
        <v>137</v>
      </c>
      <c r="O994" s="99">
        <f>3.1416/6*J994^3</f>
        <v>60.476482250800004</v>
      </c>
      <c r="P994" s="64">
        <f t="shared" si="400"/>
        <v>18.142944675239999</v>
      </c>
      <c r="Q994" s="62">
        <f t="shared" si="394"/>
        <v>3.2838276327505262</v>
      </c>
      <c r="S994" s="63"/>
    </row>
    <row r="995" spans="1:19" s="97" customFormat="1">
      <c r="A995" s="85" t="s">
        <v>129</v>
      </c>
      <c r="B995" s="57">
        <v>11</v>
      </c>
      <c r="C995" s="53"/>
      <c r="D995" s="59" t="s">
        <v>142</v>
      </c>
      <c r="E995" s="59"/>
      <c r="F995" s="97" t="s">
        <v>8</v>
      </c>
      <c r="G995" s="98"/>
      <c r="H995" s="98"/>
      <c r="I995" s="98"/>
      <c r="J995" s="98">
        <v>4.17</v>
      </c>
      <c r="L995" s="97" t="s">
        <v>114</v>
      </c>
      <c r="N995" s="61" t="s">
        <v>137</v>
      </c>
      <c r="O995" s="99">
        <f>3.1416/6*J995^3</f>
        <v>37.967132926799998</v>
      </c>
      <c r="P995" s="64">
        <f t="shared" si="400"/>
        <v>11.390139878039999</v>
      </c>
      <c r="Q995" s="62">
        <f t="shared" si="394"/>
        <v>2.1209700511220326</v>
      </c>
      <c r="S995" s="63"/>
    </row>
    <row r="996" spans="1:19" s="97" customFormat="1">
      <c r="A996" s="85" t="s">
        <v>129</v>
      </c>
      <c r="B996" s="57">
        <v>11</v>
      </c>
      <c r="C996" s="53"/>
      <c r="D996" s="59" t="s">
        <v>142</v>
      </c>
      <c r="E996" s="59"/>
      <c r="F996" s="97" t="s">
        <v>14</v>
      </c>
      <c r="G996" s="98"/>
      <c r="H996" s="98"/>
      <c r="I996" s="98"/>
      <c r="J996" s="98">
        <v>9.4</v>
      </c>
      <c r="L996" s="97" t="s">
        <v>114</v>
      </c>
      <c r="N996" s="61" t="s">
        <v>137</v>
      </c>
      <c r="O996" s="99">
        <f>3.1416/6*J996^3</f>
        <v>434.89378240000008</v>
      </c>
      <c r="P996" s="64">
        <f t="shared" ref="P996" si="401">O996*0.6</f>
        <v>260.93626944000005</v>
      </c>
      <c r="Q996" s="62">
        <f t="shared" si="394"/>
        <v>40.140206171743223</v>
      </c>
    </row>
    <row r="997" spans="1:19" s="71" customFormat="1">
      <c r="A997" s="85" t="s">
        <v>129</v>
      </c>
      <c r="B997" s="70">
        <v>11</v>
      </c>
      <c r="C997" s="72" t="s">
        <v>404</v>
      </c>
      <c r="D997" s="67" t="s">
        <v>141</v>
      </c>
      <c r="E997" s="67" t="s">
        <v>561</v>
      </c>
      <c r="F997" s="71" t="s">
        <v>402</v>
      </c>
      <c r="I997" s="78">
        <v>2.78</v>
      </c>
      <c r="J997" s="78">
        <v>2.09</v>
      </c>
      <c r="L997" s="71" t="s">
        <v>232</v>
      </c>
      <c r="N997" s="61" t="s">
        <v>139</v>
      </c>
      <c r="O997" s="66">
        <f>3.1416/4*(J997^2)*I997</f>
        <v>9.5373619571999964</v>
      </c>
      <c r="Q997" s="62">
        <f>0.288*O997^0.811</f>
        <v>1.793530682687112</v>
      </c>
    </row>
    <row r="998" spans="1:19" s="97" customFormat="1">
      <c r="A998" s="85" t="s">
        <v>129</v>
      </c>
      <c r="B998" s="57">
        <v>12</v>
      </c>
      <c r="C998" s="53"/>
      <c r="D998" s="59" t="s">
        <v>142</v>
      </c>
      <c r="E998" s="59"/>
      <c r="F998" s="97" t="s">
        <v>102</v>
      </c>
      <c r="G998" s="98"/>
      <c r="H998" s="98"/>
      <c r="I998" s="98"/>
      <c r="J998" s="98">
        <v>8.9</v>
      </c>
      <c r="L998" s="97" t="s">
        <v>114</v>
      </c>
      <c r="N998" s="61" t="s">
        <v>137</v>
      </c>
      <c r="O998" s="99">
        <f>3.1416/6*J998^3</f>
        <v>369.12176840000001</v>
      </c>
      <c r="P998" s="64">
        <f t="shared" ref="P998" si="402">O998*0.6</f>
        <v>221.47306104</v>
      </c>
      <c r="Q998" s="62">
        <f>0.216*P998^0.939</f>
        <v>34.412013447978559</v>
      </c>
    </row>
    <row r="999" spans="1:19" s="97" customFormat="1">
      <c r="A999" s="85" t="s">
        <v>129</v>
      </c>
      <c r="B999" s="57">
        <v>12</v>
      </c>
      <c r="C999" s="53"/>
      <c r="D999" s="59" t="s">
        <v>442</v>
      </c>
      <c r="E999" s="54"/>
      <c r="F999" s="97" t="s">
        <v>109</v>
      </c>
      <c r="G999" s="98"/>
      <c r="H999" s="98"/>
      <c r="I999" s="98"/>
      <c r="J999" s="98">
        <v>8.17</v>
      </c>
      <c r="L999" s="97" t="s">
        <v>114</v>
      </c>
      <c r="N999" s="61" t="s">
        <v>137</v>
      </c>
      <c r="O999" s="99">
        <f>3.1416/6*J999^3</f>
        <v>285.53924540679992</v>
      </c>
      <c r="Q999" s="62">
        <f t="shared" ref="Q999:Q1000" si="403">0.216*O999^0.939</f>
        <v>43.684155500204639</v>
      </c>
    </row>
    <row r="1000" spans="1:19" s="97" customFormat="1">
      <c r="A1000" s="85" t="s">
        <v>129</v>
      </c>
      <c r="B1000" s="57">
        <v>12</v>
      </c>
      <c r="C1000" s="53"/>
      <c r="D1000" s="59" t="s">
        <v>442</v>
      </c>
      <c r="E1000" s="54"/>
      <c r="F1000" s="97" t="s">
        <v>109</v>
      </c>
      <c r="G1000" s="98"/>
      <c r="H1000" s="98"/>
      <c r="I1000" s="98"/>
      <c r="J1000" s="98">
        <v>3.51</v>
      </c>
      <c r="L1000" s="97" t="s">
        <v>114</v>
      </c>
      <c r="N1000" s="61" t="s">
        <v>137</v>
      </c>
      <c r="O1000" s="99">
        <f>3.1416/6*J1000^3</f>
        <v>22.642323303599994</v>
      </c>
      <c r="Q1000" s="62">
        <f t="shared" si="403"/>
        <v>4.0431937962014164</v>
      </c>
    </row>
    <row r="1001" spans="1:19" s="97" customFormat="1">
      <c r="A1001" s="85" t="s">
        <v>129</v>
      </c>
      <c r="B1001" s="57">
        <v>12</v>
      </c>
      <c r="C1001" s="67" t="s">
        <v>404</v>
      </c>
      <c r="D1001" s="81" t="s">
        <v>141</v>
      </c>
      <c r="E1001" s="60" t="s">
        <v>595</v>
      </c>
      <c r="F1001" s="60" t="s">
        <v>576</v>
      </c>
      <c r="G1001" s="98">
        <v>10.5</v>
      </c>
      <c r="H1001" s="98">
        <v>3.17</v>
      </c>
      <c r="I1001" s="98">
        <v>2.14</v>
      </c>
      <c r="J1001" s="98"/>
      <c r="L1001" s="60" t="s">
        <v>578</v>
      </c>
      <c r="M1001" s="82"/>
      <c r="N1001" s="61" t="s">
        <v>580</v>
      </c>
      <c r="O1001" s="62">
        <f>G1001*H1001*I1001*0.9</f>
        <v>64.106909999999999</v>
      </c>
      <c r="Q1001" s="62">
        <f t="shared" ref="Q1001:Q1002" si="404">0.288*O1001^0.811</f>
        <v>8.4099287478765845</v>
      </c>
    </row>
    <row r="1002" spans="1:19" s="71" customFormat="1">
      <c r="A1002" s="85" t="s">
        <v>129</v>
      </c>
      <c r="B1002" s="70">
        <v>12</v>
      </c>
      <c r="C1002" s="72" t="s">
        <v>404</v>
      </c>
      <c r="D1002" s="67" t="s">
        <v>141</v>
      </c>
      <c r="E1002" s="67" t="s">
        <v>561</v>
      </c>
      <c r="F1002" s="71" t="s">
        <v>402</v>
      </c>
      <c r="I1002" s="78">
        <v>3.17</v>
      </c>
      <c r="J1002" s="78">
        <v>2.74</v>
      </c>
      <c r="L1002" s="71" t="s">
        <v>232</v>
      </c>
      <c r="N1002" s="61" t="s">
        <v>139</v>
      </c>
      <c r="O1002" s="66">
        <f>3.1416/4*(J1002^2)*I1002</f>
        <v>18.6918068568</v>
      </c>
      <c r="Q1002" s="62">
        <f t="shared" si="404"/>
        <v>3.0952923882725893</v>
      </c>
    </row>
    <row r="1003" spans="1:19" s="97" customFormat="1">
      <c r="A1003" s="85" t="s">
        <v>129</v>
      </c>
      <c r="B1003" s="57">
        <v>13</v>
      </c>
      <c r="C1003" s="53"/>
      <c r="D1003" s="59" t="s">
        <v>142</v>
      </c>
      <c r="E1003" s="59"/>
      <c r="F1003" s="60" t="s">
        <v>632</v>
      </c>
      <c r="G1003" s="98">
        <v>14.3</v>
      </c>
      <c r="H1003" s="98"/>
      <c r="I1003" s="98"/>
      <c r="J1003" s="98">
        <v>10.1</v>
      </c>
      <c r="L1003" s="97" t="s">
        <v>101</v>
      </c>
      <c r="N1003" s="65" t="s">
        <v>138</v>
      </c>
      <c r="O1003" s="99">
        <f>(3.1416/6)*J1003^2*G1003</f>
        <v>763.79783479999992</v>
      </c>
      <c r="P1003" s="64">
        <f t="shared" ref="P1003" si="405">O1003*0.6</f>
        <v>458.27870087999992</v>
      </c>
      <c r="Q1003" s="62">
        <f t="shared" ref="Q1003:Q1007" si="406">0.216*P1003^0.939</f>
        <v>68.116843437590802</v>
      </c>
    </row>
    <row r="1004" spans="1:19" s="97" customFormat="1">
      <c r="A1004" s="85" t="s">
        <v>129</v>
      </c>
      <c r="B1004" s="57">
        <v>13</v>
      </c>
      <c r="C1004" s="53"/>
      <c r="D1004" s="59" t="s">
        <v>142</v>
      </c>
      <c r="E1004" s="59"/>
      <c r="F1004" s="97" t="s">
        <v>8</v>
      </c>
      <c r="G1004" s="98"/>
      <c r="H1004" s="98"/>
      <c r="I1004" s="98"/>
      <c r="J1004" s="98">
        <v>5.7</v>
      </c>
      <c r="L1004" s="97" t="s">
        <v>114</v>
      </c>
      <c r="N1004" s="61" t="s">
        <v>137</v>
      </c>
      <c r="O1004" s="99">
        <f>3.1416/6*J1004^3</f>
        <v>96.9670548</v>
      </c>
      <c r="P1004" s="64">
        <f t="shared" ref="P1004:P1007" si="407">O1004*0.3</f>
        <v>29.090116439999999</v>
      </c>
      <c r="Q1004" s="62">
        <f t="shared" si="406"/>
        <v>5.1157667834742666</v>
      </c>
      <c r="S1004" s="63"/>
    </row>
    <row r="1005" spans="1:19" s="97" customFormat="1">
      <c r="A1005" s="85" t="s">
        <v>129</v>
      </c>
      <c r="B1005" s="57">
        <v>13</v>
      </c>
      <c r="C1005" s="53"/>
      <c r="D1005" s="59" t="s">
        <v>142</v>
      </c>
      <c r="E1005" s="59"/>
      <c r="F1005" s="97" t="s">
        <v>8</v>
      </c>
      <c r="G1005" s="98"/>
      <c r="H1005" s="98"/>
      <c r="I1005" s="98"/>
      <c r="J1005" s="98">
        <v>5</v>
      </c>
      <c r="L1005" s="97" t="s">
        <v>114</v>
      </c>
      <c r="N1005" s="61" t="s">
        <v>137</v>
      </c>
      <c r="O1005" s="99">
        <f>3.1416/6*J1005^3</f>
        <v>65.449999999999989</v>
      </c>
      <c r="P1005" s="64">
        <f t="shared" si="407"/>
        <v>19.634999999999994</v>
      </c>
      <c r="Q1005" s="62">
        <f t="shared" si="406"/>
        <v>3.5367940519289136</v>
      </c>
      <c r="S1005" s="63"/>
    </row>
    <row r="1006" spans="1:19" s="97" customFormat="1">
      <c r="A1006" s="85" t="s">
        <v>129</v>
      </c>
      <c r="B1006" s="57">
        <v>13</v>
      </c>
      <c r="C1006" s="53"/>
      <c r="D1006" s="59" t="s">
        <v>142</v>
      </c>
      <c r="E1006" s="59"/>
      <c r="F1006" s="97" t="s">
        <v>8</v>
      </c>
      <c r="G1006" s="98"/>
      <c r="H1006" s="98"/>
      <c r="I1006" s="98"/>
      <c r="J1006" s="98">
        <v>4.7</v>
      </c>
      <c r="L1006" s="97" t="s">
        <v>114</v>
      </c>
      <c r="N1006" s="61" t="s">
        <v>137</v>
      </c>
      <c r="O1006" s="99">
        <f>3.1416/6*J1006^3</f>
        <v>54.36172280000001</v>
      </c>
      <c r="P1006" s="64">
        <f t="shared" si="407"/>
        <v>16.308516840000003</v>
      </c>
      <c r="Q1006" s="62">
        <f t="shared" si="406"/>
        <v>2.9710566664467191</v>
      </c>
      <c r="S1006" s="63"/>
    </row>
    <row r="1007" spans="1:19" s="97" customFormat="1">
      <c r="A1007" s="85" t="s">
        <v>129</v>
      </c>
      <c r="B1007" s="57">
        <v>13</v>
      </c>
      <c r="C1007" s="53"/>
      <c r="D1007" s="59" t="s">
        <v>142</v>
      </c>
      <c r="E1007" s="59"/>
      <c r="F1007" s="97" t="s">
        <v>8</v>
      </c>
      <c r="G1007" s="98"/>
      <c r="H1007" s="98"/>
      <c r="I1007" s="98"/>
      <c r="J1007" s="98">
        <v>6.46</v>
      </c>
      <c r="L1007" s="97" t="s">
        <v>114</v>
      </c>
      <c r="N1007" s="61" t="s">
        <v>137</v>
      </c>
      <c r="O1007" s="99">
        <f>3.1416/6*J1007^3</f>
        <v>141.15530080959999</v>
      </c>
      <c r="P1007" s="64">
        <f t="shared" si="407"/>
        <v>42.346590242879998</v>
      </c>
      <c r="Q1007" s="62">
        <f t="shared" si="406"/>
        <v>7.2784059160958705</v>
      </c>
      <c r="S1007" s="63"/>
    </row>
    <row r="1008" spans="1:19" s="71" customFormat="1">
      <c r="A1008" s="85" t="s">
        <v>129</v>
      </c>
      <c r="B1008" s="70">
        <v>13</v>
      </c>
      <c r="C1008" s="72" t="s">
        <v>404</v>
      </c>
      <c r="D1008" s="67" t="s">
        <v>141</v>
      </c>
      <c r="E1008" s="67" t="s">
        <v>561</v>
      </c>
      <c r="F1008" s="71" t="s">
        <v>402</v>
      </c>
      <c r="I1008" s="78">
        <v>4.45</v>
      </c>
      <c r="J1008" s="78">
        <v>2.56</v>
      </c>
      <c r="L1008" s="71" t="s">
        <v>232</v>
      </c>
      <c r="N1008" s="61" t="s">
        <v>139</v>
      </c>
      <c r="O1008" s="66">
        <f>3.1416/4*(J1008^2)*I1008</f>
        <v>22.905028608000002</v>
      </c>
      <c r="Q1008" s="62">
        <f>0.288*O1008^0.811</f>
        <v>3.6500296959997667</v>
      </c>
    </row>
    <row r="1009" spans="1:19" s="97" customFormat="1">
      <c r="A1009" s="85" t="s">
        <v>129</v>
      </c>
      <c r="B1009" s="57">
        <v>14</v>
      </c>
      <c r="C1009" s="72" t="s">
        <v>404</v>
      </c>
      <c r="D1009" s="59" t="s">
        <v>442</v>
      </c>
      <c r="E1009" s="54"/>
      <c r="F1009" s="69" t="s">
        <v>623</v>
      </c>
      <c r="G1009" s="98">
        <v>8.64</v>
      </c>
      <c r="H1009" s="104"/>
      <c r="I1009" s="98"/>
      <c r="J1009" s="98">
        <v>6.8</v>
      </c>
      <c r="L1009" s="97" t="s">
        <v>101</v>
      </c>
      <c r="N1009" s="65" t="s">
        <v>138</v>
      </c>
      <c r="O1009" s="99">
        <f>(3.1416/6)*J1009^2*G1009</f>
        <v>209.18532095999998</v>
      </c>
      <c r="Q1009" s="62">
        <f t="shared" ref="Q1009" si="408">0.216*O1009^0.939</f>
        <v>32.616139307229425</v>
      </c>
    </row>
    <row r="1010" spans="1:19" s="97" customFormat="1">
      <c r="A1010" s="85" t="s">
        <v>129</v>
      </c>
      <c r="B1010" s="57">
        <v>14</v>
      </c>
      <c r="C1010" s="53"/>
      <c r="D1010" s="59" t="s">
        <v>142</v>
      </c>
      <c r="E1010" s="59"/>
      <c r="F1010" s="97" t="s">
        <v>8</v>
      </c>
      <c r="G1010" s="98"/>
      <c r="H1010" s="98"/>
      <c r="I1010" s="98"/>
      <c r="J1010" s="98">
        <v>6.4</v>
      </c>
      <c r="L1010" s="97" t="s">
        <v>114</v>
      </c>
      <c r="N1010" s="61" t="s">
        <v>137</v>
      </c>
      <c r="O1010" s="99">
        <f>3.1416/6*J1010^3</f>
        <v>137.25859840000001</v>
      </c>
      <c r="P1010" s="64">
        <f t="shared" ref="P1010:P1013" si="409">O1010*0.3</f>
        <v>41.177579520000002</v>
      </c>
      <c r="Q1010" s="62">
        <f t="shared" ref="Q1010:Q1013" si="410">0.216*P1010^0.939</f>
        <v>7.0895758942112943</v>
      </c>
      <c r="S1010" s="63"/>
    </row>
    <row r="1011" spans="1:19" s="97" customFormat="1">
      <c r="A1011" s="85" t="s">
        <v>129</v>
      </c>
      <c r="B1011" s="57">
        <v>14</v>
      </c>
      <c r="C1011" s="53"/>
      <c r="D1011" s="59" t="s">
        <v>142</v>
      </c>
      <c r="E1011" s="59"/>
      <c r="F1011" s="97" t="s">
        <v>8</v>
      </c>
      <c r="G1011" s="98"/>
      <c r="H1011" s="98"/>
      <c r="I1011" s="98"/>
      <c r="J1011" s="98">
        <v>5.5</v>
      </c>
      <c r="L1011" s="97" t="s">
        <v>114</v>
      </c>
      <c r="N1011" s="61" t="s">
        <v>137</v>
      </c>
      <c r="O1011" s="99">
        <f>3.1416/6*J1011^3</f>
        <v>87.113949999999988</v>
      </c>
      <c r="P1011" s="64">
        <f t="shared" si="409"/>
        <v>26.134184999999995</v>
      </c>
      <c r="Q1011" s="62">
        <f t="shared" si="410"/>
        <v>4.626078154440048</v>
      </c>
      <c r="S1011" s="63"/>
    </row>
    <row r="1012" spans="1:19" s="97" customFormat="1">
      <c r="A1012" s="85" t="s">
        <v>129</v>
      </c>
      <c r="B1012" s="57">
        <v>14</v>
      </c>
      <c r="C1012" s="53"/>
      <c r="D1012" s="59" t="s">
        <v>142</v>
      </c>
      <c r="E1012" s="59"/>
      <c r="F1012" s="97" t="s">
        <v>8</v>
      </c>
      <c r="G1012" s="98"/>
      <c r="H1012" s="98"/>
      <c r="I1012" s="98"/>
      <c r="J1012" s="98">
        <v>5.6</v>
      </c>
      <c r="L1012" s="97" t="s">
        <v>114</v>
      </c>
      <c r="N1012" s="61" t="s">
        <v>137</v>
      </c>
      <c r="O1012" s="99">
        <f>3.1416/6*J1012^3</f>
        <v>91.952537599999971</v>
      </c>
      <c r="P1012" s="64">
        <f t="shared" si="409"/>
        <v>27.585761279999989</v>
      </c>
      <c r="Q1012" s="62">
        <f t="shared" si="410"/>
        <v>4.8669506363167994</v>
      </c>
      <c r="S1012" s="63"/>
    </row>
    <row r="1013" spans="1:19" s="97" customFormat="1">
      <c r="A1013" s="85" t="s">
        <v>129</v>
      </c>
      <c r="B1013" s="57">
        <v>14</v>
      </c>
      <c r="C1013" s="53"/>
      <c r="D1013" s="59" t="s">
        <v>142</v>
      </c>
      <c r="E1013" s="59"/>
      <c r="F1013" s="97" t="s">
        <v>8</v>
      </c>
      <c r="G1013" s="98"/>
      <c r="H1013" s="98"/>
      <c r="I1013" s="98"/>
      <c r="J1013" s="98">
        <v>7.44</v>
      </c>
      <c r="L1013" s="97" t="s">
        <v>114</v>
      </c>
      <c r="N1013" s="61" t="s">
        <v>137</v>
      </c>
      <c r="O1013" s="99">
        <f>3.1416/6*J1013^3</f>
        <v>215.6345985024</v>
      </c>
      <c r="P1013" s="64">
        <f t="shared" si="409"/>
        <v>64.690379550719996</v>
      </c>
      <c r="Q1013" s="62">
        <f t="shared" si="410"/>
        <v>10.835082656666041</v>
      </c>
      <c r="S1013" s="63"/>
    </row>
    <row r="1014" spans="1:19" s="71" customFormat="1">
      <c r="A1014" s="85" t="s">
        <v>129</v>
      </c>
      <c r="B1014" s="70">
        <v>15</v>
      </c>
      <c r="C1014" s="72" t="s">
        <v>404</v>
      </c>
      <c r="D1014" s="67" t="s">
        <v>141</v>
      </c>
      <c r="E1014" s="67" t="s">
        <v>561</v>
      </c>
      <c r="F1014" s="71" t="s">
        <v>402</v>
      </c>
      <c r="I1014" s="78">
        <v>3.2</v>
      </c>
      <c r="J1014" s="78">
        <v>3</v>
      </c>
      <c r="L1014" s="71" t="s">
        <v>232</v>
      </c>
      <c r="N1014" s="61" t="s">
        <v>139</v>
      </c>
      <c r="O1014" s="66">
        <f>3.1416/4*(J1014^2)*I1014</f>
        <v>22.619520000000001</v>
      </c>
      <c r="Q1014" s="62">
        <f>0.288*O1014^0.811</f>
        <v>3.6130877788455913</v>
      </c>
    </row>
    <row r="1015" spans="1:19" s="97" customFormat="1">
      <c r="A1015" s="85" t="s">
        <v>129</v>
      </c>
      <c r="B1015" s="57">
        <v>15</v>
      </c>
      <c r="C1015" s="72" t="s">
        <v>404</v>
      </c>
      <c r="D1015" s="67" t="s">
        <v>641</v>
      </c>
      <c r="E1015" s="67" t="s">
        <v>643</v>
      </c>
      <c r="F1015" s="97" t="s">
        <v>642</v>
      </c>
      <c r="G1015" s="98"/>
      <c r="H1015" s="98"/>
      <c r="I1015" s="98"/>
      <c r="J1015" s="98">
        <v>15.5</v>
      </c>
      <c r="L1015" s="97" t="s">
        <v>114</v>
      </c>
      <c r="N1015" s="61" t="s">
        <v>137</v>
      </c>
      <c r="O1015" s="99">
        <f>3.1416/6*J1015^3</f>
        <v>1949.8209499999998</v>
      </c>
      <c r="Q1015" s="62">
        <f t="shared" ref="Q1015" si="411">0.216*O1015^0.939</f>
        <v>265.31316768335637</v>
      </c>
    </row>
    <row r="1016" spans="1:19" s="97" customFormat="1">
      <c r="A1016" s="85" t="s">
        <v>129</v>
      </c>
      <c r="B1016" s="57">
        <v>15</v>
      </c>
      <c r="C1016" s="53"/>
      <c r="D1016" s="59" t="s">
        <v>142</v>
      </c>
      <c r="E1016" s="59"/>
      <c r="F1016" s="97" t="s">
        <v>91</v>
      </c>
      <c r="G1016" s="98"/>
      <c r="H1016" s="98"/>
      <c r="I1016" s="98"/>
      <c r="J1016" s="98">
        <v>7.27</v>
      </c>
      <c r="L1016" s="97" t="s">
        <v>114</v>
      </c>
      <c r="N1016" s="61" t="s">
        <v>137</v>
      </c>
      <c r="O1016" s="99">
        <f>3.1416/6*J1016^3</f>
        <v>201.18836925879992</v>
      </c>
      <c r="P1016" s="64">
        <f t="shared" ref="P1016:P1017" si="412">O1016*0.6</f>
        <v>120.71302155527995</v>
      </c>
      <c r="Q1016" s="62">
        <f t="shared" ref="Q1016:Q1020" si="413">0.216*P1016^0.939</f>
        <v>19.463496916276792</v>
      </c>
    </row>
    <row r="1017" spans="1:19" s="97" customFormat="1">
      <c r="A1017" s="85" t="s">
        <v>129</v>
      </c>
      <c r="B1017" s="57">
        <v>16</v>
      </c>
      <c r="C1017" s="53"/>
      <c r="D1017" s="59" t="s">
        <v>142</v>
      </c>
      <c r="E1017" s="59"/>
      <c r="F1017" s="71" t="s">
        <v>484</v>
      </c>
      <c r="G1017" s="98">
        <v>8.4337349397590355E-2</v>
      </c>
      <c r="H1017" s="98"/>
      <c r="I1017" s="98"/>
      <c r="J1017" s="98">
        <v>4.17</v>
      </c>
      <c r="L1017" s="97" t="s">
        <v>101</v>
      </c>
      <c r="N1017" s="65" t="s">
        <v>138</v>
      </c>
      <c r="O1017" s="99">
        <f>(3.1416/6)*J1017^2*G1017</f>
        <v>0.76787706361445773</v>
      </c>
      <c r="P1017" s="64">
        <f t="shared" si="412"/>
        <v>0.46072623816867464</v>
      </c>
      <c r="Q1017" s="62">
        <f t="shared" si="413"/>
        <v>0.10433419686067541</v>
      </c>
    </row>
    <row r="1018" spans="1:19" s="97" customFormat="1">
      <c r="A1018" s="85" t="s">
        <v>129</v>
      </c>
      <c r="B1018" s="57">
        <v>16</v>
      </c>
      <c r="C1018" s="53"/>
      <c r="D1018" s="59" t="s">
        <v>142</v>
      </c>
      <c r="E1018" s="59"/>
      <c r="F1018" s="97" t="s">
        <v>8</v>
      </c>
      <c r="G1018" s="98"/>
      <c r="H1018" s="98"/>
      <c r="I1018" s="98"/>
      <c r="J1018" s="98">
        <v>5.33</v>
      </c>
      <c r="L1018" s="97" t="s">
        <v>114</v>
      </c>
      <c r="N1018" s="61" t="s">
        <v>137</v>
      </c>
      <c r="O1018" s="99">
        <f>3.1416/6*J1018^3</f>
        <v>79.28321721319999</v>
      </c>
      <c r="P1018" s="64">
        <f t="shared" ref="P1018:P1019" si="414">O1018*0.3</f>
        <v>23.784965163959995</v>
      </c>
      <c r="Q1018" s="62">
        <f t="shared" si="413"/>
        <v>4.2344968791853423</v>
      </c>
      <c r="S1018" s="63"/>
    </row>
    <row r="1019" spans="1:19" s="97" customFormat="1">
      <c r="A1019" s="85" t="s">
        <v>129</v>
      </c>
      <c r="B1019" s="57">
        <v>16</v>
      </c>
      <c r="C1019" s="53"/>
      <c r="D1019" s="59" t="s">
        <v>142</v>
      </c>
      <c r="E1019" s="59"/>
      <c r="F1019" s="97" t="s">
        <v>8</v>
      </c>
      <c r="G1019" s="98"/>
      <c r="H1019" s="98"/>
      <c r="I1019" s="98"/>
      <c r="J1019" s="98">
        <v>5.0999999999999996</v>
      </c>
      <c r="L1019" s="97" t="s">
        <v>114</v>
      </c>
      <c r="N1019" s="61" t="s">
        <v>137</v>
      </c>
      <c r="O1019" s="99">
        <f>3.1416/6*J1019^3</f>
        <v>69.456063599999979</v>
      </c>
      <c r="P1019" s="64">
        <f t="shared" si="414"/>
        <v>20.836819079999994</v>
      </c>
      <c r="Q1019" s="62">
        <f t="shared" si="413"/>
        <v>3.7396973393918316</v>
      </c>
      <c r="S1019" s="63"/>
    </row>
    <row r="1020" spans="1:19" s="97" customFormat="1">
      <c r="A1020" s="85" t="s">
        <v>129</v>
      </c>
      <c r="B1020" s="57">
        <v>16</v>
      </c>
      <c r="C1020" s="53"/>
      <c r="D1020" s="59" t="s">
        <v>142</v>
      </c>
      <c r="E1020" s="59"/>
      <c r="F1020" s="97" t="s">
        <v>91</v>
      </c>
      <c r="G1020" s="98"/>
      <c r="H1020" s="98"/>
      <c r="I1020" s="98"/>
      <c r="J1020" s="98">
        <v>10.4</v>
      </c>
      <c r="L1020" s="97" t="s">
        <v>114</v>
      </c>
      <c r="N1020" s="61" t="s">
        <v>137</v>
      </c>
      <c r="O1020" s="99">
        <f>3.1416/6*J1020^3</f>
        <v>588.97879040000009</v>
      </c>
      <c r="P1020" s="64">
        <f t="shared" ref="P1020" si="415">O1020*0.6</f>
        <v>353.38727424000007</v>
      </c>
      <c r="Q1020" s="62">
        <f t="shared" si="413"/>
        <v>53.365594517812077</v>
      </c>
    </row>
    <row r="1021" spans="1:19" s="71" customFormat="1">
      <c r="A1021" s="85" t="s">
        <v>129</v>
      </c>
      <c r="B1021" s="70">
        <v>16</v>
      </c>
      <c r="C1021" s="72" t="s">
        <v>404</v>
      </c>
      <c r="D1021" s="67" t="s">
        <v>141</v>
      </c>
      <c r="E1021" s="67" t="s">
        <v>561</v>
      </c>
      <c r="F1021" s="71" t="s">
        <v>402</v>
      </c>
      <c r="I1021" s="78">
        <v>3</v>
      </c>
      <c r="J1021" s="78">
        <v>2.08</v>
      </c>
      <c r="L1021" s="71" t="s">
        <v>232</v>
      </c>
      <c r="N1021" s="61" t="s">
        <v>139</v>
      </c>
      <c r="O1021" s="66">
        <f>3.1416/4*(J1021^2)*I1021</f>
        <v>10.193863680000002</v>
      </c>
      <c r="Q1021" s="62">
        <f>0.288*O1021^0.811</f>
        <v>1.893020303789912</v>
      </c>
    </row>
    <row r="1022" spans="1:19" s="97" customFormat="1">
      <c r="A1022" s="85" t="s">
        <v>129</v>
      </c>
      <c r="B1022" s="57">
        <v>17</v>
      </c>
      <c r="C1022" s="53"/>
      <c r="D1022" s="67" t="s">
        <v>557</v>
      </c>
      <c r="E1022" s="67"/>
      <c r="F1022" s="73" t="s">
        <v>669</v>
      </c>
      <c r="G1022" s="98"/>
      <c r="H1022" s="98"/>
      <c r="I1022" s="98"/>
      <c r="J1022" s="98">
        <v>12.56</v>
      </c>
      <c r="L1022" s="97" t="s">
        <v>114</v>
      </c>
      <c r="N1022" s="61" t="s">
        <v>137</v>
      </c>
      <c r="O1022" s="99">
        <f>3.1416/6*J1022^3</f>
        <v>1037.4532990975999</v>
      </c>
      <c r="Q1022" s="62">
        <f>0.216*O1022^0.939</f>
        <v>146.70611798675324</v>
      </c>
    </row>
    <row r="1023" spans="1:19" s="97" customFormat="1">
      <c r="A1023" s="85" t="s">
        <v>129</v>
      </c>
      <c r="B1023" s="57">
        <v>18</v>
      </c>
      <c r="C1023" s="53"/>
      <c r="D1023" s="59" t="s">
        <v>142</v>
      </c>
      <c r="E1023" s="59"/>
      <c r="F1023" s="60" t="s">
        <v>679</v>
      </c>
      <c r="G1023" s="98">
        <v>10.5</v>
      </c>
      <c r="H1023" s="98"/>
      <c r="I1023" s="98"/>
      <c r="J1023" s="98">
        <v>8</v>
      </c>
      <c r="L1023" s="97" t="s">
        <v>101</v>
      </c>
      <c r="N1023" s="65" t="s">
        <v>138</v>
      </c>
      <c r="O1023" s="99">
        <f>(3.1416/6)*J1023^2*G1023</f>
        <v>351.85919999999999</v>
      </c>
      <c r="P1023" s="64">
        <f t="shared" ref="P1023:P1025" si="416">O1023*0.6</f>
        <v>211.11551999999998</v>
      </c>
      <c r="Q1023" s="62">
        <f t="shared" ref="Q1023:Q1030" si="417">0.216*P1023^0.939</f>
        <v>32.898658002188185</v>
      </c>
    </row>
    <row r="1024" spans="1:19" s="97" customFormat="1">
      <c r="A1024" s="85" t="s">
        <v>129</v>
      </c>
      <c r="B1024" s="57">
        <v>18</v>
      </c>
      <c r="C1024" s="53"/>
      <c r="D1024" s="59" t="s">
        <v>142</v>
      </c>
      <c r="E1024" s="59"/>
      <c r="F1024" s="60" t="s">
        <v>679</v>
      </c>
      <c r="G1024" s="98">
        <v>13.7</v>
      </c>
      <c r="H1024" s="98"/>
      <c r="I1024" s="98"/>
      <c r="J1024" s="98">
        <v>8.1999999999999993</v>
      </c>
      <c r="L1024" s="97" t="s">
        <v>101</v>
      </c>
      <c r="N1024" s="65" t="s">
        <v>138</v>
      </c>
      <c r="O1024" s="99">
        <f>(3.1416/6)*J1024^2*G1024</f>
        <v>482.33403679999992</v>
      </c>
      <c r="P1024" s="64">
        <f t="shared" si="416"/>
        <v>289.40042207999994</v>
      </c>
      <c r="Q1024" s="62">
        <f t="shared" si="417"/>
        <v>44.238608962211394</v>
      </c>
    </row>
    <row r="1025" spans="1:19" s="97" customFormat="1">
      <c r="A1025" s="85" t="s">
        <v>129</v>
      </c>
      <c r="B1025" s="57">
        <v>18</v>
      </c>
      <c r="C1025" s="53"/>
      <c r="D1025" s="59" t="s">
        <v>142</v>
      </c>
      <c r="E1025" s="59"/>
      <c r="F1025" s="60" t="s">
        <v>679</v>
      </c>
      <c r="G1025" s="98"/>
      <c r="H1025" s="98"/>
      <c r="I1025" s="98"/>
      <c r="J1025" s="98">
        <v>6.8</v>
      </c>
      <c r="L1025" s="97" t="s">
        <v>114</v>
      </c>
      <c r="N1025" s="61" t="s">
        <v>137</v>
      </c>
      <c r="O1025" s="99">
        <f t="shared" ref="O1025:O1030" si="418">3.1416/6*J1025^3</f>
        <v>164.63659519999996</v>
      </c>
      <c r="P1025" s="64">
        <f t="shared" si="416"/>
        <v>98.781957119999973</v>
      </c>
      <c r="Q1025" s="62">
        <f t="shared" si="417"/>
        <v>16.12337824221899</v>
      </c>
    </row>
    <row r="1026" spans="1:19" s="97" customFormat="1">
      <c r="A1026" s="85" t="s">
        <v>129</v>
      </c>
      <c r="B1026" s="57">
        <v>18</v>
      </c>
      <c r="C1026" s="53"/>
      <c r="D1026" s="59" t="s">
        <v>142</v>
      </c>
      <c r="E1026" s="59"/>
      <c r="F1026" s="97" t="s">
        <v>8</v>
      </c>
      <c r="G1026" s="98"/>
      <c r="H1026" s="98"/>
      <c r="I1026" s="98"/>
      <c r="J1026" s="98">
        <v>4.5999999999999996</v>
      </c>
      <c r="L1026" s="97" t="s">
        <v>114</v>
      </c>
      <c r="N1026" s="61" t="s">
        <v>137</v>
      </c>
      <c r="O1026" s="99">
        <f t="shared" si="418"/>
        <v>50.965129599999983</v>
      </c>
      <c r="P1026" s="64">
        <f t="shared" ref="P1026:P1029" si="419">O1026*0.3</f>
        <v>15.289538879999995</v>
      </c>
      <c r="Q1026" s="62">
        <f t="shared" si="417"/>
        <v>2.7964050719056712</v>
      </c>
      <c r="S1026" s="63"/>
    </row>
    <row r="1027" spans="1:19" s="97" customFormat="1">
      <c r="A1027" s="85" t="s">
        <v>129</v>
      </c>
      <c r="B1027" s="57">
        <v>19</v>
      </c>
      <c r="C1027" s="53"/>
      <c r="D1027" s="59" t="s">
        <v>142</v>
      </c>
      <c r="E1027" s="59"/>
      <c r="F1027" s="97" t="s">
        <v>8</v>
      </c>
      <c r="G1027" s="98"/>
      <c r="H1027" s="98"/>
      <c r="I1027" s="98"/>
      <c r="J1027" s="98">
        <v>5.8</v>
      </c>
      <c r="L1027" s="97" t="s">
        <v>114</v>
      </c>
      <c r="N1027" s="61" t="s">
        <v>137</v>
      </c>
      <c r="O1027" s="99">
        <f t="shared" si="418"/>
        <v>102.16064319999998</v>
      </c>
      <c r="P1027" s="64">
        <f t="shared" si="419"/>
        <v>30.648192959999992</v>
      </c>
      <c r="Q1027" s="62">
        <f t="shared" si="417"/>
        <v>5.3726423013891988</v>
      </c>
      <c r="S1027" s="63"/>
    </row>
    <row r="1028" spans="1:19" s="97" customFormat="1">
      <c r="A1028" s="85" t="s">
        <v>129</v>
      </c>
      <c r="B1028" s="57">
        <v>19</v>
      </c>
      <c r="C1028" s="53"/>
      <c r="D1028" s="59" t="s">
        <v>142</v>
      </c>
      <c r="E1028" s="59"/>
      <c r="F1028" s="97" t="s">
        <v>8</v>
      </c>
      <c r="G1028" s="98"/>
      <c r="H1028" s="98"/>
      <c r="I1028" s="98"/>
      <c r="J1028" s="98">
        <v>6.42</v>
      </c>
      <c r="L1028" s="97" t="s">
        <v>114</v>
      </c>
      <c r="N1028" s="61" t="s">
        <v>137</v>
      </c>
      <c r="O1028" s="99">
        <f t="shared" si="418"/>
        <v>138.54942319679998</v>
      </c>
      <c r="P1028" s="64">
        <f t="shared" si="419"/>
        <v>41.564826959039991</v>
      </c>
      <c r="Q1028" s="62">
        <f t="shared" si="417"/>
        <v>7.1521636548680378</v>
      </c>
      <c r="S1028" s="63"/>
    </row>
    <row r="1029" spans="1:19" s="97" customFormat="1">
      <c r="A1029" s="85" t="s">
        <v>129</v>
      </c>
      <c r="B1029" s="57">
        <v>19</v>
      </c>
      <c r="C1029" s="53"/>
      <c r="D1029" s="59" t="s">
        <v>142</v>
      </c>
      <c r="E1029" s="59"/>
      <c r="F1029" s="97" t="s">
        <v>8</v>
      </c>
      <c r="G1029" s="98"/>
      <c r="H1029" s="98"/>
      <c r="I1029" s="98"/>
      <c r="J1029" s="98">
        <v>4.74</v>
      </c>
      <c r="L1029" s="97" t="s">
        <v>114</v>
      </c>
      <c r="N1029" s="61" t="s">
        <v>137</v>
      </c>
      <c r="O1029" s="99">
        <f t="shared" si="418"/>
        <v>55.761527606399994</v>
      </c>
      <c r="P1029" s="64">
        <f t="shared" si="419"/>
        <v>16.728458281919998</v>
      </c>
      <c r="Q1029" s="62">
        <f t="shared" si="417"/>
        <v>3.0428381861043099</v>
      </c>
      <c r="S1029" s="63"/>
    </row>
    <row r="1030" spans="1:19" s="97" customFormat="1">
      <c r="A1030" s="85" t="s">
        <v>129</v>
      </c>
      <c r="B1030" s="57">
        <v>19</v>
      </c>
      <c r="C1030" s="53"/>
      <c r="D1030" s="59" t="s">
        <v>142</v>
      </c>
      <c r="E1030" s="59"/>
      <c r="F1030" s="60" t="s">
        <v>632</v>
      </c>
      <c r="G1030" s="98"/>
      <c r="H1030" s="98"/>
      <c r="I1030" s="98"/>
      <c r="J1030" s="98">
        <v>10.3</v>
      </c>
      <c r="L1030" s="97" t="s">
        <v>114</v>
      </c>
      <c r="N1030" s="61" t="s">
        <v>137</v>
      </c>
      <c r="O1030" s="99">
        <f t="shared" si="418"/>
        <v>572.15185720000011</v>
      </c>
      <c r="P1030" s="64">
        <f t="shared" ref="P1030" si="420">O1030*0.6</f>
        <v>343.29111432000008</v>
      </c>
      <c r="Q1030" s="62">
        <f t="shared" si="417"/>
        <v>51.932699391739888</v>
      </c>
    </row>
    <row r="1031" spans="1:19" s="97" customFormat="1">
      <c r="A1031" s="85" t="s">
        <v>129</v>
      </c>
      <c r="B1031" s="57">
        <v>20</v>
      </c>
      <c r="C1031" s="67" t="s">
        <v>404</v>
      </c>
      <c r="D1031" s="81" t="s">
        <v>141</v>
      </c>
      <c r="E1031" s="60" t="s">
        <v>595</v>
      </c>
      <c r="F1031" s="60" t="s">
        <v>576</v>
      </c>
      <c r="G1031" s="98">
        <v>12.19</v>
      </c>
      <c r="H1031" s="98">
        <v>3.8</v>
      </c>
      <c r="I1031" s="80">
        <v>1.3</v>
      </c>
      <c r="J1031" s="98"/>
      <c r="L1031" s="60" t="s">
        <v>578</v>
      </c>
      <c r="M1031" s="82" t="s">
        <v>554</v>
      </c>
      <c r="N1031" s="61" t="s">
        <v>580</v>
      </c>
      <c r="O1031" s="62">
        <f>G1031*H1031*I1031*0.9</f>
        <v>54.196739999999998</v>
      </c>
      <c r="Q1031" s="62">
        <f t="shared" ref="Q1031:Q1032" si="421">0.288*O1031^0.811</f>
        <v>7.3391324200076564</v>
      </c>
    </row>
    <row r="1032" spans="1:19" s="97" customFormat="1">
      <c r="A1032" s="85" t="s">
        <v>129</v>
      </c>
      <c r="B1032" s="57">
        <v>20</v>
      </c>
      <c r="C1032" s="67" t="s">
        <v>404</v>
      </c>
      <c r="D1032" s="81" t="s">
        <v>141</v>
      </c>
      <c r="E1032" s="60" t="s">
        <v>595</v>
      </c>
      <c r="F1032" s="60" t="s">
        <v>576</v>
      </c>
      <c r="G1032" s="98">
        <v>11.5</v>
      </c>
      <c r="H1032" s="98">
        <v>4</v>
      </c>
      <c r="I1032" s="80">
        <v>1.3</v>
      </c>
      <c r="J1032" s="98"/>
      <c r="L1032" s="60" t="s">
        <v>578</v>
      </c>
      <c r="M1032" s="82" t="s">
        <v>554</v>
      </c>
      <c r="N1032" s="61" t="s">
        <v>580</v>
      </c>
      <c r="O1032" s="62">
        <f>G1032*H1032*I1032*0.9</f>
        <v>53.820000000000007</v>
      </c>
      <c r="Q1032" s="62">
        <f t="shared" si="421"/>
        <v>7.2977305334539571</v>
      </c>
    </row>
    <row r="1033" spans="1:19" s="97" customFormat="1">
      <c r="A1033" s="85" t="s">
        <v>129</v>
      </c>
      <c r="B1033" s="57">
        <v>20</v>
      </c>
      <c r="C1033" s="53"/>
      <c r="D1033" s="59" t="s">
        <v>142</v>
      </c>
      <c r="E1033" s="59"/>
      <c r="F1033" s="60" t="s">
        <v>679</v>
      </c>
      <c r="G1033" s="98">
        <v>9.5299999999999994</v>
      </c>
      <c r="H1033" s="98"/>
      <c r="I1033" s="98"/>
      <c r="J1033" s="98">
        <v>7</v>
      </c>
      <c r="L1033" s="97" t="s">
        <v>101</v>
      </c>
      <c r="N1033" s="65" t="s">
        <v>138</v>
      </c>
      <c r="O1033" s="99">
        <f>(3.1416/6)*J1033^2*G1033</f>
        <v>244.50549199999998</v>
      </c>
      <c r="P1033" s="64">
        <f t="shared" ref="P1033" si="422">O1033*0.6</f>
        <v>146.70329519999999</v>
      </c>
      <c r="Q1033" s="62">
        <f>0.216*P1033^0.939</f>
        <v>23.374417025903831</v>
      </c>
    </row>
    <row r="1034" spans="1:19" s="71" customFormat="1">
      <c r="A1034" s="85" t="s">
        <v>129</v>
      </c>
      <c r="B1034" s="70">
        <v>20</v>
      </c>
      <c r="C1034" s="72" t="s">
        <v>404</v>
      </c>
      <c r="D1034" s="67" t="s">
        <v>141</v>
      </c>
      <c r="E1034" s="67" t="s">
        <v>561</v>
      </c>
      <c r="F1034" s="71" t="s">
        <v>402</v>
      </c>
      <c r="I1034" s="78">
        <v>3.57</v>
      </c>
      <c r="J1034" s="78">
        <v>2.86</v>
      </c>
      <c r="L1034" s="71" t="s">
        <v>232</v>
      </c>
      <c r="N1034" s="61" t="s">
        <v>139</v>
      </c>
      <c r="O1034" s="66">
        <f>3.1416/4*(J1034^2)*I1034</f>
        <v>22.934600488799997</v>
      </c>
      <c r="Q1034" s="62">
        <f>0.288*O1034^0.811</f>
        <v>3.6538510071180643</v>
      </c>
    </row>
    <row r="1035" spans="1:19" s="97" customFormat="1">
      <c r="A1035" s="85" t="s">
        <v>129</v>
      </c>
      <c r="B1035" s="57">
        <v>21</v>
      </c>
      <c r="C1035" s="53"/>
      <c r="D1035" s="59" t="s">
        <v>142</v>
      </c>
      <c r="E1035" s="59"/>
      <c r="F1035" s="97" t="s">
        <v>8</v>
      </c>
      <c r="G1035" s="98"/>
      <c r="H1035" s="98"/>
      <c r="I1035" s="98"/>
      <c r="J1035" s="98">
        <v>5.84</v>
      </c>
      <c r="L1035" s="97" t="s">
        <v>114</v>
      </c>
      <c r="N1035" s="61" t="s">
        <v>137</v>
      </c>
      <c r="O1035" s="99">
        <f>3.1416/6*J1035^3</f>
        <v>104.28892221439997</v>
      </c>
      <c r="P1035" s="64">
        <f t="shared" ref="P1035:P1036" si="423">O1035*0.3</f>
        <v>31.286676664319991</v>
      </c>
      <c r="Q1035" s="62">
        <f t="shared" ref="Q1035:Q1038" si="424">0.216*P1035^0.939</f>
        <v>5.4776749795959585</v>
      </c>
      <c r="S1035" s="63"/>
    </row>
    <row r="1036" spans="1:19" s="97" customFormat="1">
      <c r="A1036" s="85" t="s">
        <v>129</v>
      </c>
      <c r="B1036" s="57">
        <v>21</v>
      </c>
      <c r="C1036" s="53"/>
      <c r="D1036" s="59" t="s">
        <v>142</v>
      </c>
      <c r="E1036" s="59"/>
      <c r="F1036" s="97" t="s">
        <v>8</v>
      </c>
      <c r="G1036" s="98"/>
      <c r="H1036" s="98"/>
      <c r="I1036" s="98"/>
      <c r="J1036" s="98">
        <v>7.61</v>
      </c>
      <c r="L1036" s="97" t="s">
        <v>114</v>
      </c>
      <c r="N1036" s="61" t="s">
        <v>137</v>
      </c>
      <c r="O1036" s="99">
        <f>3.1416/6*J1036^3</f>
        <v>230.75632201159999</v>
      </c>
      <c r="P1036" s="64">
        <f t="shared" si="423"/>
        <v>69.22689660348</v>
      </c>
      <c r="Q1036" s="62">
        <f t="shared" si="424"/>
        <v>11.547071298713242</v>
      </c>
      <c r="S1036" s="63"/>
    </row>
    <row r="1037" spans="1:19" s="97" customFormat="1">
      <c r="A1037" s="85" t="s">
        <v>129</v>
      </c>
      <c r="B1037" s="57">
        <v>21</v>
      </c>
      <c r="C1037" s="53"/>
      <c r="D1037" s="59" t="s">
        <v>142</v>
      </c>
      <c r="E1037" s="59"/>
      <c r="F1037" s="97" t="s">
        <v>8</v>
      </c>
      <c r="G1037" s="98"/>
      <c r="H1037" s="98"/>
      <c r="I1037" s="98"/>
      <c r="J1037" s="98">
        <v>6.56</v>
      </c>
      <c r="K1037" s="97">
        <v>4.3</v>
      </c>
      <c r="L1037" s="97" t="s">
        <v>114</v>
      </c>
      <c r="N1037" s="61" t="s">
        <v>137</v>
      </c>
      <c r="O1037" s="99">
        <f>3.1416/6*J1037^3</f>
        <v>147.81249781759996</v>
      </c>
      <c r="P1037" s="99">
        <f>3.1416/6*K1037^3</f>
        <v>41.62986519999999</v>
      </c>
      <c r="Q1037" s="62">
        <f t="shared" si="424"/>
        <v>7.1626717774398196</v>
      </c>
      <c r="S1037" s="63"/>
    </row>
    <row r="1038" spans="1:19" s="97" customFormat="1">
      <c r="A1038" s="85" t="s">
        <v>129</v>
      </c>
      <c r="B1038" s="57">
        <v>21</v>
      </c>
      <c r="C1038" s="53"/>
      <c r="D1038" s="59" t="s">
        <v>142</v>
      </c>
      <c r="E1038" s="59"/>
      <c r="F1038" s="97" t="s">
        <v>8</v>
      </c>
      <c r="G1038" s="98"/>
      <c r="H1038" s="98"/>
      <c r="I1038" s="98"/>
      <c r="J1038" s="98">
        <v>6.64</v>
      </c>
      <c r="K1038" s="97">
        <v>3.92</v>
      </c>
      <c r="L1038" s="97" t="s">
        <v>114</v>
      </c>
      <c r="N1038" s="61" t="s">
        <v>137</v>
      </c>
      <c r="O1038" s="99">
        <f>3.1416/6*J1038^3</f>
        <v>153.28648867839996</v>
      </c>
      <c r="P1038" s="99">
        <f>3.1416/6*K1038^3</f>
        <v>31.539720396799993</v>
      </c>
      <c r="Q1038" s="62">
        <f t="shared" si="424"/>
        <v>5.5192651943283089</v>
      </c>
      <c r="S1038" s="63"/>
    </row>
    <row r="1039" spans="1:19" s="97" customFormat="1">
      <c r="A1039" s="85" t="s">
        <v>129</v>
      </c>
      <c r="B1039" s="57">
        <v>21</v>
      </c>
      <c r="C1039" s="53"/>
      <c r="D1039" s="59" t="s">
        <v>442</v>
      </c>
      <c r="E1039" s="54"/>
      <c r="F1039" s="97" t="s">
        <v>109</v>
      </c>
      <c r="G1039" s="98"/>
      <c r="H1039" s="98"/>
      <c r="I1039" s="98"/>
      <c r="J1039" s="98">
        <v>4.25</v>
      </c>
      <c r="L1039" s="97" t="s">
        <v>114</v>
      </c>
      <c r="N1039" s="61" t="s">
        <v>137</v>
      </c>
      <c r="O1039" s="99">
        <f>3.1416/6*J1039^3</f>
        <v>40.194481249999995</v>
      </c>
      <c r="Q1039" s="62">
        <f t="shared" ref="Q1039" si="425">0.216*O1039^0.939</f>
        <v>6.9305232862261228</v>
      </c>
    </row>
    <row r="1040" spans="1:19" s="71" customFormat="1">
      <c r="A1040" s="85" t="s">
        <v>129</v>
      </c>
      <c r="B1040" s="70">
        <v>21</v>
      </c>
      <c r="C1040" s="72" t="s">
        <v>404</v>
      </c>
      <c r="D1040" s="67" t="s">
        <v>141</v>
      </c>
      <c r="E1040" s="67" t="s">
        <v>561</v>
      </c>
      <c r="F1040" s="71" t="s">
        <v>402</v>
      </c>
      <c r="I1040" s="78">
        <v>4.2</v>
      </c>
      <c r="J1040" s="78">
        <v>2.8</v>
      </c>
      <c r="L1040" s="71" t="s">
        <v>232</v>
      </c>
      <c r="N1040" s="61" t="s">
        <v>139</v>
      </c>
      <c r="O1040" s="66">
        <f>3.1416/4*(J1040^2)*I1040</f>
        <v>25.861651199999997</v>
      </c>
      <c r="Q1040" s="62">
        <f>0.288*O1040^0.811</f>
        <v>4.0276962116369628</v>
      </c>
    </row>
    <row r="1041" spans="1:19" s="97" customFormat="1">
      <c r="A1041" s="85" t="s">
        <v>129</v>
      </c>
      <c r="B1041" s="57">
        <v>22</v>
      </c>
      <c r="C1041" s="53"/>
      <c r="D1041" s="59" t="s">
        <v>142</v>
      </c>
      <c r="E1041" s="59"/>
      <c r="F1041" s="97" t="s">
        <v>102</v>
      </c>
      <c r="G1041" s="98"/>
      <c r="H1041" s="98"/>
      <c r="I1041" s="98"/>
      <c r="J1041" s="98">
        <v>8.8000000000000007</v>
      </c>
      <c r="L1041" s="97" t="s">
        <v>114</v>
      </c>
      <c r="N1041" s="61" t="s">
        <v>137</v>
      </c>
      <c r="O1041" s="99">
        <f>3.1416/6*J1041^3</f>
        <v>356.8187392000001</v>
      </c>
      <c r="P1041" s="64">
        <f t="shared" ref="P1041:P1044" si="426">O1041*0.6</f>
        <v>214.09124352000006</v>
      </c>
      <c r="Q1041" s="62">
        <f t="shared" ref="Q1041:Q1044" si="427">0.216*P1041^0.939</f>
        <v>33.333899574209383</v>
      </c>
    </row>
    <row r="1042" spans="1:19" s="97" customFormat="1">
      <c r="A1042" s="85" t="s">
        <v>129</v>
      </c>
      <c r="B1042" s="57">
        <v>22</v>
      </c>
      <c r="C1042" s="53"/>
      <c r="D1042" s="59" t="s">
        <v>142</v>
      </c>
      <c r="E1042" s="59"/>
      <c r="F1042" s="73" t="s">
        <v>589</v>
      </c>
      <c r="G1042" s="98">
        <v>7.6</v>
      </c>
      <c r="H1042" s="98"/>
      <c r="I1042" s="98"/>
      <c r="J1042" s="98">
        <v>6</v>
      </c>
      <c r="L1042" s="97" t="s">
        <v>101</v>
      </c>
      <c r="N1042" s="65" t="s">
        <v>138</v>
      </c>
      <c r="O1042" s="99">
        <f>(3.1416/6)*J1042^2*G1042</f>
        <v>143.25695999999999</v>
      </c>
      <c r="P1042" s="64">
        <f t="shared" si="426"/>
        <v>85.95417599999999</v>
      </c>
      <c r="Q1042" s="62">
        <f t="shared" si="427"/>
        <v>14.149153123924522</v>
      </c>
    </row>
    <row r="1043" spans="1:19" s="97" customFormat="1">
      <c r="A1043" s="85" t="s">
        <v>129</v>
      </c>
      <c r="B1043" s="57">
        <v>22</v>
      </c>
      <c r="C1043" s="53"/>
      <c r="D1043" s="59" t="s">
        <v>142</v>
      </c>
      <c r="E1043" s="59"/>
      <c r="F1043" s="73" t="s">
        <v>589</v>
      </c>
      <c r="G1043" s="98">
        <v>6.17</v>
      </c>
      <c r="H1043" s="98"/>
      <c r="I1043" s="98"/>
      <c r="J1043" s="98">
        <v>6.51</v>
      </c>
      <c r="L1043" s="97" t="s">
        <v>101</v>
      </c>
      <c r="N1043" s="65" t="s">
        <v>138</v>
      </c>
      <c r="O1043" s="99">
        <f>(3.1416/6)*J1043^2*G1043</f>
        <v>136.9136596212</v>
      </c>
      <c r="P1043" s="64">
        <f t="shared" si="426"/>
        <v>82.148195772720001</v>
      </c>
      <c r="Q1043" s="62">
        <f t="shared" si="427"/>
        <v>13.560050308442506</v>
      </c>
    </row>
    <row r="1044" spans="1:19" s="97" customFormat="1">
      <c r="A1044" s="85" t="s">
        <v>129</v>
      </c>
      <c r="B1044" s="57">
        <v>22</v>
      </c>
      <c r="C1044" s="53"/>
      <c r="D1044" s="59" t="s">
        <v>142</v>
      </c>
      <c r="E1044" s="59"/>
      <c r="F1044" s="97" t="s">
        <v>58</v>
      </c>
      <c r="G1044" s="98"/>
      <c r="H1044" s="98"/>
      <c r="I1044" s="98"/>
      <c r="J1044" s="98">
        <v>14.7</v>
      </c>
      <c r="L1044" s="97" t="s">
        <v>114</v>
      </c>
      <c r="N1044" s="61" t="s">
        <v>137</v>
      </c>
      <c r="O1044" s="99">
        <f>3.1416/6*J1044^3</f>
        <v>1663.2274427999996</v>
      </c>
      <c r="P1044" s="64">
        <f t="shared" si="426"/>
        <v>997.93646567999974</v>
      </c>
      <c r="Q1044" s="62">
        <f t="shared" si="427"/>
        <v>141.45274093503167</v>
      </c>
    </row>
    <row r="1045" spans="1:19" s="97" customFormat="1">
      <c r="A1045" s="85" t="s">
        <v>129</v>
      </c>
      <c r="B1045" s="57">
        <v>22</v>
      </c>
      <c r="C1045" s="53"/>
      <c r="D1045" s="59" t="s">
        <v>442</v>
      </c>
      <c r="E1045" s="54"/>
      <c r="F1045" s="97" t="s">
        <v>109</v>
      </c>
      <c r="G1045" s="98">
        <v>6.1</v>
      </c>
      <c r="H1045" s="98"/>
      <c r="I1045" s="98"/>
      <c r="J1045" s="98">
        <v>4.5999999999999996</v>
      </c>
      <c r="L1045" s="97" t="s">
        <v>101</v>
      </c>
      <c r="N1045" s="65" t="s">
        <v>138</v>
      </c>
      <c r="O1045" s="99">
        <f>(3.1416/6)*J1045^2*G1045</f>
        <v>67.584193599999978</v>
      </c>
      <c r="Q1045" s="62">
        <f t="shared" ref="Q1045" si="428">0.216*O1045^0.939</f>
        <v>11.289594263170581</v>
      </c>
    </row>
    <row r="1046" spans="1:19" s="97" customFormat="1">
      <c r="A1046" s="85" t="s">
        <v>129</v>
      </c>
      <c r="B1046" s="57">
        <v>23</v>
      </c>
      <c r="C1046" s="53"/>
      <c r="D1046" s="59" t="s">
        <v>142</v>
      </c>
      <c r="E1046" s="59"/>
      <c r="F1046" s="97" t="s">
        <v>83</v>
      </c>
      <c r="G1046" s="98"/>
      <c r="H1046" s="98"/>
      <c r="I1046" s="98"/>
      <c r="J1046" s="98">
        <v>11.3</v>
      </c>
      <c r="L1046" s="97" t="s">
        <v>114</v>
      </c>
      <c r="N1046" s="61" t="s">
        <v>137</v>
      </c>
      <c r="O1046" s="99">
        <f>3.1416/6*J1046^3</f>
        <v>755.50086920000001</v>
      </c>
      <c r="P1046" s="64">
        <f t="shared" ref="P1046:P1047" si="429">O1046*0.6</f>
        <v>453.30052152000002</v>
      </c>
      <c r="Q1046" s="62">
        <f t="shared" ref="Q1046:Q1047" si="430">0.216*P1046^0.939</f>
        <v>67.421810488871472</v>
      </c>
    </row>
    <row r="1047" spans="1:19" s="97" customFormat="1">
      <c r="A1047" s="85" t="s">
        <v>129</v>
      </c>
      <c r="B1047" s="57">
        <v>23</v>
      </c>
      <c r="C1047" s="53"/>
      <c r="D1047" s="59" t="s">
        <v>142</v>
      </c>
      <c r="E1047" s="59"/>
      <c r="F1047" s="97" t="s">
        <v>83</v>
      </c>
      <c r="G1047" s="98"/>
      <c r="H1047" s="98"/>
      <c r="I1047" s="98"/>
      <c r="J1047" s="98">
        <v>8.6</v>
      </c>
      <c r="L1047" s="97" t="s">
        <v>114</v>
      </c>
      <c r="N1047" s="61" t="s">
        <v>137</v>
      </c>
      <c r="O1047" s="99">
        <f>3.1416/6*J1047^3</f>
        <v>333.03892159999992</v>
      </c>
      <c r="P1047" s="64">
        <f t="shared" si="429"/>
        <v>199.82335295999994</v>
      </c>
      <c r="Q1047" s="62">
        <f t="shared" si="430"/>
        <v>31.243564268432806</v>
      </c>
    </row>
    <row r="1048" spans="1:19" s="97" customFormat="1">
      <c r="A1048" s="85" t="s">
        <v>129</v>
      </c>
      <c r="B1048" s="57">
        <v>24</v>
      </c>
      <c r="C1048" s="53"/>
      <c r="D1048" s="67" t="s">
        <v>557</v>
      </c>
      <c r="E1048" s="67"/>
      <c r="F1048" s="73" t="s">
        <v>669</v>
      </c>
      <c r="G1048" s="98"/>
      <c r="H1048" s="98"/>
      <c r="I1048" s="98"/>
      <c r="J1048" s="98">
        <v>11.2</v>
      </c>
      <c r="L1048" s="97" t="s">
        <v>114</v>
      </c>
      <c r="N1048" s="61" t="s">
        <v>137</v>
      </c>
      <c r="O1048" s="99">
        <f>3.1416/6*J1048^3</f>
        <v>735.62030079999977</v>
      </c>
      <c r="Q1048" s="62">
        <f>0.216*O1048^0.939</f>
        <v>106.22863010706683</v>
      </c>
    </row>
    <row r="1049" spans="1:19" s="71" customFormat="1">
      <c r="A1049" s="85" t="s">
        <v>129</v>
      </c>
      <c r="B1049" s="70">
        <v>24</v>
      </c>
      <c r="C1049" s="72" t="s">
        <v>404</v>
      </c>
      <c r="D1049" s="67" t="s">
        <v>141</v>
      </c>
      <c r="E1049" s="67" t="s">
        <v>561</v>
      </c>
      <c r="F1049" s="71" t="s">
        <v>402</v>
      </c>
      <c r="I1049" s="78">
        <v>3.74</v>
      </c>
      <c r="J1049" s="78">
        <v>2.2799999999999998</v>
      </c>
      <c r="L1049" s="71" t="s">
        <v>232</v>
      </c>
      <c r="N1049" s="61" t="s">
        <v>139</v>
      </c>
      <c r="O1049" s="66">
        <f>3.1416/4*(J1049^2)*I1049</f>
        <v>15.269759366400001</v>
      </c>
      <c r="Q1049" s="62">
        <f t="shared" ref="Q1049:Q1051" si="431">0.288*O1049^0.811</f>
        <v>2.6271229381564729</v>
      </c>
    </row>
    <row r="1050" spans="1:19" s="71" customFormat="1">
      <c r="A1050" s="85" t="s">
        <v>129</v>
      </c>
      <c r="B1050" s="70">
        <v>24</v>
      </c>
      <c r="C1050" s="72" t="s">
        <v>404</v>
      </c>
      <c r="D1050" s="67" t="s">
        <v>141</v>
      </c>
      <c r="E1050" s="67" t="s">
        <v>561</v>
      </c>
      <c r="F1050" s="71" t="s">
        <v>402</v>
      </c>
      <c r="I1050" s="78">
        <v>4.05</v>
      </c>
      <c r="J1050" s="78">
        <v>2.37</v>
      </c>
      <c r="L1050" s="71" t="s">
        <v>232</v>
      </c>
      <c r="N1050" s="61" t="s">
        <v>139</v>
      </c>
      <c r="O1050" s="66">
        <f>3.1416/4*(J1050^2)*I1050</f>
        <v>17.866628703</v>
      </c>
      <c r="Q1050" s="62">
        <f t="shared" si="431"/>
        <v>2.9840015626378111</v>
      </c>
    </row>
    <row r="1051" spans="1:19" s="71" customFormat="1">
      <c r="A1051" s="85" t="s">
        <v>129</v>
      </c>
      <c r="B1051" s="70">
        <v>24</v>
      </c>
      <c r="C1051" s="72" t="s">
        <v>404</v>
      </c>
      <c r="D1051" s="67" t="s">
        <v>141</v>
      </c>
      <c r="E1051" s="67" t="s">
        <v>561</v>
      </c>
      <c r="F1051" s="71" t="s">
        <v>402</v>
      </c>
      <c r="I1051" s="78">
        <v>3.65</v>
      </c>
      <c r="J1051" s="78">
        <v>2.2000000000000002</v>
      </c>
      <c r="L1051" s="71" t="s">
        <v>232</v>
      </c>
      <c r="N1051" s="61" t="s">
        <v>139</v>
      </c>
      <c r="O1051" s="66">
        <f>3.1416/4*(J1051^2)*I1051</f>
        <v>13.874876400000002</v>
      </c>
      <c r="Q1051" s="62">
        <f t="shared" si="431"/>
        <v>2.4307500678186105</v>
      </c>
    </row>
    <row r="1052" spans="1:19" s="71" customFormat="1">
      <c r="A1052" s="85" t="s">
        <v>129</v>
      </c>
      <c r="B1052" s="70">
        <v>24</v>
      </c>
      <c r="C1052" s="72"/>
      <c r="D1052" s="59" t="s">
        <v>142</v>
      </c>
      <c r="E1052" s="59"/>
      <c r="F1052" s="71" t="s">
        <v>8</v>
      </c>
      <c r="G1052" s="78"/>
      <c r="H1052" s="78"/>
      <c r="I1052" s="78"/>
      <c r="J1052" s="78">
        <v>5.23</v>
      </c>
      <c r="L1052" s="71" t="s">
        <v>114</v>
      </c>
      <c r="N1052" s="61" t="s">
        <v>137</v>
      </c>
      <c r="O1052" s="99">
        <f>3.1416/6*J1052^3</f>
        <v>74.903947241200015</v>
      </c>
      <c r="P1052" s="64">
        <f>O1052*0.3</f>
        <v>22.471184172360005</v>
      </c>
      <c r="Q1052" s="62">
        <f t="shared" ref="Q1052:Q1053" si="432">0.216*P1052^0.939</f>
        <v>4.0144913533188502</v>
      </c>
      <c r="S1052" s="63"/>
    </row>
    <row r="1053" spans="1:19" s="71" customFormat="1">
      <c r="A1053" s="85" t="s">
        <v>129</v>
      </c>
      <c r="B1053" s="70">
        <v>24</v>
      </c>
      <c r="C1053" s="72"/>
      <c r="D1053" s="59" t="s">
        <v>142</v>
      </c>
      <c r="E1053" s="59"/>
      <c r="F1053" s="60" t="s">
        <v>632</v>
      </c>
      <c r="I1053" s="78">
        <v>13.6</v>
      </c>
      <c r="J1053" s="78">
        <v>8.3000000000000007</v>
      </c>
      <c r="K1053" s="71">
        <v>2.44</v>
      </c>
      <c r="L1053" s="74" t="s">
        <v>530</v>
      </c>
      <c r="M1053" s="74" t="s">
        <v>533</v>
      </c>
      <c r="N1053" s="61" t="s">
        <v>531</v>
      </c>
      <c r="O1053" s="94">
        <f>3.1416/3*I1053*(J1053+J1053/2*K1053/2+K1053)</f>
        <v>225.06506175999999</v>
      </c>
      <c r="P1053" s="64">
        <f t="shared" ref="P1053" si="433">O1053*0.6</f>
        <v>135.03903705599998</v>
      </c>
      <c r="Q1053" s="62">
        <f t="shared" si="432"/>
        <v>21.624947624305012</v>
      </c>
    </row>
    <row r="1054" spans="1:19" s="97" customFormat="1">
      <c r="A1054" s="85" t="s">
        <v>129</v>
      </c>
      <c r="B1054" s="57">
        <v>25</v>
      </c>
      <c r="C1054" s="72" t="s">
        <v>404</v>
      </c>
      <c r="D1054" s="54" t="s">
        <v>141</v>
      </c>
      <c r="E1054" s="54" t="s">
        <v>561</v>
      </c>
      <c r="F1054" s="60" t="s">
        <v>682</v>
      </c>
      <c r="G1054" s="98"/>
      <c r="H1054" s="98"/>
      <c r="I1054" s="84">
        <f>J1054*0.4</f>
        <v>6.8000000000000007</v>
      </c>
      <c r="J1054" s="98">
        <v>17</v>
      </c>
      <c r="L1054" s="52" t="s">
        <v>232</v>
      </c>
      <c r="M1054" s="75" t="s">
        <v>674</v>
      </c>
      <c r="N1054" s="61" t="s">
        <v>139</v>
      </c>
      <c r="O1054" s="66">
        <f>3.1416/4*(J1054^2)*I1054</f>
        <v>1543.4680800000003</v>
      </c>
      <c r="Q1054" s="62">
        <f>0.288*O1054^0.811</f>
        <v>110.98494824451207</v>
      </c>
    </row>
    <row r="1055" spans="1:19" s="97" customFormat="1">
      <c r="A1055" s="85" t="s">
        <v>129</v>
      </c>
      <c r="B1055" s="57">
        <v>25</v>
      </c>
      <c r="C1055" s="53"/>
      <c r="D1055" s="59" t="s">
        <v>142</v>
      </c>
      <c r="E1055" s="59"/>
      <c r="F1055" s="97" t="s">
        <v>8</v>
      </c>
      <c r="G1055" s="98"/>
      <c r="H1055" s="98"/>
      <c r="I1055" s="98"/>
      <c r="J1055" s="98">
        <v>4.17</v>
      </c>
      <c r="L1055" s="97" t="s">
        <v>114</v>
      </c>
      <c r="N1055" s="61" t="s">
        <v>137</v>
      </c>
      <c r="O1055" s="99">
        <f>3.1416/6*J1055^3</f>
        <v>37.967132926799998</v>
      </c>
      <c r="P1055" s="64">
        <f t="shared" ref="P1055:P1057" si="434">O1055*0.3</f>
        <v>11.390139878039999</v>
      </c>
      <c r="Q1055" s="62">
        <f t="shared" ref="Q1055:Q1066" si="435">0.216*P1055^0.939</f>
        <v>2.1209700511220326</v>
      </c>
      <c r="S1055" s="63"/>
    </row>
    <row r="1056" spans="1:19" s="97" customFormat="1">
      <c r="A1056" s="85" t="s">
        <v>129</v>
      </c>
      <c r="B1056" s="57">
        <v>25</v>
      </c>
      <c r="C1056" s="53"/>
      <c r="D1056" s="59" t="s">
        <v>142</v>
      </c>
      <c r="E1056" s="59"/>
      <c r="F1056" s="97" t="s">
        <v>8</v>
      </c>
      <c r="G1056" s="98"/>
      <c r="H1056" s="98"/>
      <c r="I1056" s="98"/>
      <c r="J1056" s="98">
        <v>5.6</v>
      </c>
      <c r="L1056" s="97" t="s">
        <v>114</v>
      </c>
      <c r="N1056" s="61" t="s">
        <v>137</v>
      </c>
      <c r="O1056" s="99">
        <f>3.1416/6*J1056^3</f>
        <v>91.952537599999971</v>
      </c>
      <c r="P1056" s="64">
        <f t="shared" si="434"/>
        <v>27.585761279999989</v>
      </c>
      <c r="Q1056" s="62">
        <f t="shared" si="435"/>
        <v>4.8669506363167994</v>
      </c>
      <c r="S1056" s="63"/>
    </row>
    <row r="1057" spans="1:19" s="97" customFormat="1">
      <c r="A1057" s="85" t="s">
        <v>129</v>
      </c>
      <c r="B1057" s="57">
        <v>25</v>
      </c>
      <c r="C1057" s="53"/>
      <c r="D1057" s="59" t="s">
        <v>142</v>
      </c>
      <c r="E1057" s="59"/>
      <c r="F1057" s="97" t="s">
        <v>8</v>
      </c>
      <c r="G1057" s="98"/>
      <c r="H1057" s="98"/>
      <c r="I1057" s="98"/>
      <c r="J1057" s="98">
        <v>5.0999999999999996</v>
      </c>
      <c r="L1057" s="97" t="s">
        <v>114</v>
      </c>
      <c r="N1057" s="61" t="s">
        <v>137</v>
      </c>
      <c r="O1057" s="99">
        <f>3.1416/6*J1057^3</f>
        <v>69.456063599999979</v>
      </c>
      <c r="P1057" s="64">
        <f t="shared" si="434"/>
        <v>20.836819079999994</v>
      </c>
      <c r="Q1057" s="62">
        <f t="shared" si="435"/>
        <v>3.7396973393918316</v>
      </c>
      <c r="S1057" s="63"/>
    </row>
    <row r="1058" spans="1:19" s="71" customFormat="1">
      <c r="A1058" s="85" t="s">
        <v>129</v>
      </c>
      <c r="B1058" s="70">
        <v>25</v>
      </c>
      <c r="C1058" s="72"/>
      <c r="D1058" s="59" t="s">
        <v>142</v>
      </c>
      <c r="E1058" s="59"/>
      <c r="F1058" s="71" t="s">
        <v>3</v>
      </c>
      <c r="G1058" s="78"/>
      <c r="H1058" s="78"/>
      <c r="I1058" s="78"/>
      <c r="J1058" s="78">
        <v>10.3</v>
      </c>
      <c r="K1058" s="71">
        <v>17.2</v>
      </c>
      <c r="L1058" s="74" t="s">
        <v>583</v>
      </c>
      <c r="M1058" s="71" t="s">
        <v>131</v>
      </c>
      <c r="N1058" s="61" t="s">
        <v>586</v>
      </c>
      <c r="O1058" s="94">
        <f>(3.1416/6)*J1058^3*0.6</f>
        <v>343.29111432000008</v>
      </c>
      <c r="P1058" s="64">
        <f t="shared" ref="P1058:P1061" si="436">O1058*0.6</f>
        <v>205.97466859200003</v>
      </c>
      <c r="Q1058" s="62">
        <f t="shared" si="435"/>
        <v>32.145850553482283</v>
      </c>
    </row>
    <row r="1059" spans="1:19" s="97" customFormat="1">
      <c r="A1059" s="85" t="s">
        <v>129</v>
      </c>
      <c r="B1059" s="57" t="s">
        <v>132</v>
      </c>
      <c r="C1059" s="53"/>
      <c r="D1059" s="59" t="s">
        <v>142</v>
      </c>
      <c r="E1059" s="59"/>
      <c r="F1059" s="73" t="s">
        <v>589</v>
      </c>
      <c r="G1059" s="98">
        <v>10.5</v>
      </c>
      <c r="H1059" s="98"/>
      <c r="I1059" s="98"/>
      <c r="J1059" s="98">
        <v>7.04</v>
      </c>
      <c r="L1059" s="71" t="s">
        <v>101</v>
      </c>
      <c r="N1059" s="65" t="s">
        <v>138</v>
      </c>
      <c r="O1059" s="99">
        <f>(3.1416/6)*J1059^2*G1059</f>
        <v>272.47976447999997</v>
      </c>
      <c r="P1059" s="64">
        <f t="shared" si="436"/>
        <v>163.48785868799999</v>
      </c>
      <c r="Q1059" s="62">
        <f t="shared" si="435"/>
        <v>25.877161777100746</v>
      </c>
    </row>
    <row r="1060" spans="1:19" s="97" customFormat="1">
      <c r="A1060" s="85" t="s">
        <v>129</v>
      </c>
      <c r="B1060" s="57" t="s">
        <v>132</v>
      </c>
      <c r="C1060" s="53"/>
      <c r="D1060" s="59" t="s">
        <v>142</v>
      </c>
      <c r="E1060" s="59"/>
      <c r="F1060" s="97" t="s">
        <v>92</v>
      </c>
      <c r="G1060" s="98"/>
      <c r="H1060" s="98"/>
      <c r="I1060" s="98"/>
      <c r="J1060" s="98">
        <v>19.399999999999999</v>
      </c>
      <c r="L1060" s="97" t="s">
        <v>114</v>
      </c>
      <c r="N1060" s="61" t="s">
        <v>137</v>
      </c>
      <c r="O1060" s="99">
        <f>3.1416/6*J1060^3</f>
        <v>3823.0046623999988</v>
      </c>
      <c r="P1060" s="64">
        <f t="shared" si="436"/>
        <v>2293.8027974399993</v>
      </c>
      <c r="Q1060" s="62">
        <f t="shared" si="435"/>
        <v>309.04086337869046</v>
      </c>
    </row>
    <row r="1061" spans="1:19" s="97" customFormat="1">
      <c r="A1061" s="85" t="s">
        <v>129</v>
      </c>
      <c r="B1061" s="57">
        <v>26</v>
      </c>
      <c r="C1061" s="53"/>
      <c r="D1061" s="59" t="s">
        <v>142</v>
      </c>
      <c r="E1061" s="59"/>
      <c r="F1061" s="60" t="s">
        <v>679</v>
      </c>
      <c r="G1061" s="98">
        <v>9.9499999999999993</v>
      </c>
      <c r="H1061" s="98"/>
      <c r="I1061" s="98"/>
      <c r="J1061" s="98">
        <v>7</v>
      </c>
      <c r="L1061" s="71" t="s">
        <v>101</v>
      </c>
      <c r="N1061" s="65" t="s">
        <v>138</v>
      </c>
      <c r="O1061" s="99">
        <f>(3.1416/6)*J1061^2*G1061</f>
        <v>255.28117999999995</v>
      </c>
      <c r="P1061" s="64">
        <f t="shared" si="436"/>
        <v>153.16870799999995</v>
      </c>
      <c r="Q1061" s="62">
        <f t="shared" si="435"/>
        <v>24.340440141685132</v>
      </c>
    </row>
    <row r="1062" spans="1:19" s="97" customFormat="1">
      <c r="A1062" s="85" t="s">
        <v>129</v>
      </c>
      <c r="B1062" s="57">
        <v>27</v>
      </c>
      <c r="C1062" s="53"/>
      <c r="D1062" s="59" t="s">
        <v>142</v>
      </c>
      <c r="E1062" s="59"/>
      <c r="F1062" s="97" t="s">
        <v>8</v>
      </c>
      <c r="G1062" s="98"/>
      <c r="H1062" s="98"/>
      <c r="I1062" s="98"/>
      <c r="J1062" s="98">
        <v>7.5</v>
      </c>
      <c r="L1062" s="97" t="s">
        <v>114</v>
      </c>
      <c r="N1062" s="61" t="s">
        <v>137</v>
      </c>
      <c r="O1062" s="99">
        <f>3.1416/6*J1062^3</f>
        <v>220.89374999999998</v>
      </c>
      <c r="P1062" s="64">
        <f t="shared" ref="P1062:P1064" si="437">O1062*0.3</f>
        <v>66.268124999999998</v>
      </c>
      <c r="Q1062" s="62">
        <f t="shared" si="435"/>
        <v>11.083038663216625</v>
      </c>
      <c r="S1062" s="63"/>
    </row>
    <row r="1063" spans="1:19" s="97" customFormat="1">
      <c r="A1063" s="85" t="s">
        <v>129</v>
      </c>
      <c r="B1063" s="57">
        <v>27</v>
      </c>
      <c r="C1063" s="53"/>
      <c r="D1063" s="59" t="s">
        <v>142</v>
      </c>
      <c r="E1063" s="59"/>
      <c r="F1063" s="97" t="s">
        <v>8</v>
      </c>
      <c r="G1063" s="98"/>
      <c r="H1063" s="98"/>
      <c r="I1063" s="98"/>
      <c r="J1063" s="98">
        <v>7.5</v>
      </c>
      <c r="L1063" s="97" t="s">
        <v>114</v>
      </c>
      <c r="N1063" s="61" t="s">
        <v>137</v>
      </c>
      <c r="O1063" s="99">
        <f>3.1416/6*J1063^3</f>
        <v>220.89374999999998</v>
      </c>
      <c r="P1063" s="64">
        <f t="shared" si="437"/>
        <v>66.268124999999998</v>
      </c>
      <c r="Q1063" s="62">
        <f t="shared" si="435"/>
        <v>11.083038663216625</v>
      </c>
      <c r="S1063" s="63"/>
    </row>
    <row r="1064" spans="1:19" s="97" customFormat="1">
      <c r="A1064" s="85" t="s">
        <v>129</v>
      </c>
      <c r="B1064" s="57">
        <v>27</v>
      </c>
      <c r="C1064" s="53"/>
      <c r="D1064" s="59" t="s">
        <v>142</v>
      </c>
      <c r="E1064" s="59"/>
      <c r="F1064" s="97" t="s">
        <v>8</v>
      </c>
      <c r="G1064" s="98"/>
      <c r="H1064" s="98"/>
      <c r="I1064" s="98"/>
      <c r="J1064" s="98">
        <v>4.0999999999999996</v>
      </c>
      <c r="L1064" s="97" t="s">
        <v>114</v>
      </c>
      <c r="N1064" s="61" t="s">
        <v>137</v>
      </c>
      <c r="O1064" s="99">
        <f>3.1416/6*J1064^3</f>
        <v>36.087035599999993</v>
      </c>
      <c r="P1064" s="64">
        <f t="shared" si="437"/>
        <v>10.826110679999998</v>
      </c>
      <c r="Q1064" s="62">
        <f t="shared" si="435"/>
        <v>2.0221966829920213</v>
      </c>
      <c r="S1064" s="63"/>
    </row>
    <row r="1065" spans="1:19" s="97" customFormat="1">
      <c r="A1065" s="85" t="s">
        <v>129</v>
      </c>
      <c r="B1065" s="57">
        <v>27</v>
      </c>
      <c r="C1065" s="53"/>
      <c r="D1065" s="59" t="s">
        <v>142</v>
      </c>
      <c r="E1065" s="59"/>
      <c r="F1065" s="60" t="s">
        <v>679</v>
      </c>
      <c r="G1065" s="98">
        <v>7.5</v>
      </c>
      <c r="H1065" s="98"/>
      <c r="I1065" s="98"/>
      <c r="J1065" s="98">
        <v>4</v>
      </c>
      <c r="L1065" s="71" t="s">
        <v>101</v>
      </c>
      <c r="N1065" s="65" t="s">
        <v>138</v>
      </c>
      <c r="O1065" s="99">
        <f>(3.1416/6)*J1065^2*G1065</f>
        <v>62.831999999999994</v>
      </c>
      <c r="P1065" s="64">
        <f t="shared" ref="P1065:P1066" si="438">O1065*0.6</f>
        <v>37.699199999999998</v>
      </c>
      <c r="Q1065" s="62">
        <f t="shared" si="435"/>
        <v>6.5257378772647128</v>
      </c>
    </row>
    <row r="1066" spans="1:19" s="97" customFormat="1">
      <c r="A1066" s="85" t="s">
        <v>129</v>
      </c>
      <c r="B1066" s="57">
        <v>28</v>
      </c>
      <c r="C1066" s="53"/>
      <c r="D1066" s="59" t="s">
        <v>142</v>
      </c>
      <c r="E1066" s="59"/>
      <c r="F1066" s="60" t="s">
        <v>632</v>
      </c>
      <c r="G1066" s="98"/>
      <c r="H1066" s="98"/>
      <c r="I1066" s="98"/>
      <c r="J1066" s="98">
        <v>11.79</v>
      </c>
      <c r="L1066" s="97" t="s">
        <v>114</v>
      </c>
      <c r="N1066" s="61" t="s">
        <v>137</v>
      </c>
      <c r="O1066" s="99">
        <f>3.1416/6*J1066^3</f>
        <v>858.10622630039984</v>
      </c>
      <c r="P1066" s="64">
        <f t="shared" si="438"/>
        <v>514.86373578023984</v>
      </c>
      <c r="Q1066" s="62">
        <f t="shared" si="435"/>
        <v>75.985867182305867</v>
      </c>
    </row>
    <row r="1067" spans="1:19" s="97" customFormat="1">
      <c r="A1067" s="85" t="s">
        <v>129</v>
      </c>
      <c r="B1067" s="57">
        <v>28</v>
      </c>
      <c r="C1067" s="53"/>
      <c r="D1067" s="59" t="s">
        <v>442</v>
      </c>
      <c r="E1067" s="54"/>
      <c r="F1067" s="73" t="s">
        <v>625</v>
      </c>
      <c r="G1067" s="98"/>
      <c r="H1067" s="98"/>
      <c r="I1067" s="98"/>
      <c r="J1067" s="98">
        <v>4.42</v>
      </c>
      <c r="L1067" s="97" t="s">
        <v>114</v>
      </c>
      <c r="N1067" s="61" t="s">
        <v>137</v>
      </c>
      <c r="O1067" s="99">
        <f>3.1416/6*J1067^3</f>
        <v>45.213324956799994</v>
      </c>
      <c r="Q1067" s="62">
        <f t="shared" ref="Q1067" si="439">0.216*O1067^0.939</f>
        <v>7.7401422778340461</v>
      </c>
    </row>
    <row r="1068" spans="1:19" s="97" customFormat="1">
      <c r="A1068" s="85" t="s">
        <v>129</v>
      </c>
      <c r="B1068" s="57">
        <v>29</v>
      </c>
      <c r="C1068" s="53"/>
      <c r="D1068" s="59" t="s">
        <v>142</v>
      </c>
      <c r="E1068" s="59"/>
      <c r="F1068" s="60" t="s">
        <v>679</v>
      </c>
      <c r="G1068" s="98"/>
      <c r="H1068" s="98"/>
      <c r="I1068" s="98"/>
      <c r="J1068" s="98">
        <v>8.8000000000000007</v>
      </c>
      <c r="L1068" s="97" t="s">
        <v>114</v>
      </c>
      <c r="N1068" s="61" t="s">
        <v>137</v>
      </c>
      <c r="O1068" s="99">
        <f>3.1416/6*J1068^3</f>
        <v>356.8187392000001</v>
      </c>
      <c r="P1068" s="64">
        <f t="shared" ref="P1068:P1071" si="440">O1068*0.6</f>
        <v>214.09124352000006</v>
      </c>
      <c r="Q1068" s="62">
        <f t="shared" ref="Q1068:Q1071" si="441">0.216*P1068^0.939</f>
        <v>33.333899574209383</v>
      </c>
    </row>
    <row r="1069" spans="1:19" s="97" customFormat="1">
      <c r="A1069" s="85" t="s">
        <v>129</v>
      </c>
      <c r="B1069" s="57">
        <v>31</v>
      </c>
      <c r="C1069" s="53"/>
      <c r="D1069" s="59" t="s">
        <v>142</v>
      </c>
      <c r="E1069" s="59"/>
      <c r="F1069" s="97" t="s">
        <v>91</v>
      </c>
      <c r="G1069" s="98"/>
      <c r="H1069" s="98"/>
      <c r="I1069" s="98"/>
      <c r="J1069" s="98">
        <v>7.76</v>
      </c>
      <c r="L1069" s="97" t="s">
        <v>114</v>
      </c>
      <c r="N1069" s="61" t="s">
        <v>137</v>
      </c>
      <c r="O1069" s="99">
        <f t="shared" ref="O1069:O1076" si="442">3.1416/6*J1069^3</f>
        <v>244.67229839359996</v>
      </c>
      <c r="P1069" s="64">
        <f t="shared" si="440"/>
        <v>146.80337903615998</v>
      </c>
      <c r="Q1069" s="62">
        <f t="shared" si="441"/>
        <v>23.389390460161124</v>
      </c>
    </row>
    <row r="1070" spans="1:19" s="97" customFormat="1">
      <c r="A1070" s="85" t="s">
        <v>129</v>
      </c>
      <c r="B1070" s="57">
        <v>31</v>
      </c>
      <c r="C1070" s="53"/>
      <c r="D1070" s="59" t="s">
        <v>142</v>
      </c>
      <c r="E1070" s="59"/>
      <c r="F1070" s="97" t="s">
        <v>91</v>
      </c>
      <c r="G1070" s="98"/>
      <c r="H1070" s="98"/>
      <c r="I1070" s="98"/>
      <c r="J1070" s="98">
        <v>7.5</v>
      </c>
      <c r="L1070" s="97" t="s">
        <v>114</v>
      </c>
      <c r="N1070" s="61" t="s">
        <v>137</v>
      </c>
      <c r="O1070" s="99">
        <f t="shared" si="442"/>
        <v>220.89374999999998</v>
      </c>
      <c r="P1070" s="64">
        <f t="shared" si="440"/>
        <v>132.53625</v>
      </c>
      <c r="Q1070" s="62">
        <f t="shared" si="441"/>
        <v>21.24838927871081</v>
      </c>
    </row>
    <row r="1071" spans="1:19" s="97" customFormat="1">
      <c r="A1071" s="85" t="s">
        <v>129</v>
      </c>
      <c r="B1071" s="57">
        <v>31</v>
      </c>
      <c r="C1071" s="53"/>
      <c r="D1071" s="59" t="s">
        <v>142</v>
      </c>
      <c r="E1071" s="59"/>
      <c r="F1071" s="60" t="s">
        <v>679</v>
      </c>
      <c r="G1071" s="98"/>
      <c r="H1071" s="98"/>
      <c r="I1071" s="98"/>
      <c r="J1071" s="98">
        <v>8.5299999999999994</v>
      </c>
      <c r="L1071" s="97" t="s">
        <v>114</v>
      </c>
      <c r="N1071" s="61" t="s">
        <v>137</v>
      </c>
      <c r="O1071" s="99">
        <f t="shared" si="442"/>
        <v>324.9725897571999</v>
      </c>
      <c r="P1071" s="64">
        <f t="shared" si="440"/>
        <v>194.98355385431992</v>
      </c>
      <c r="Q1071" s="62">
        <f t="shared" si="441"/>
        <v>30.532464163219721</v>
      </c>
    </row>
    <row r="1072" spans="1:19" s="97" customFormat="1">
      <c r="A1072" s="85" t="s">
        <v>129</v>
      </c>
      <c r="B1072" s="57">
        <v>32</v>
      </c>
      <c r="C1072" s="72" t="s">
        <v>404</v>
      </c>
      <c r="D1072" s="59" t="s">
        <v>442</v>
      </c>
      <c r="E1072" s="54"/>
      <c r="F1072" s="73" t="s">
        <v>624</v>
      </c>
      <c r="G1072" s="98"/>
      <c r="H1072" s="98"/>
      <c r="I1072" s="98"/>
      <c r="J1072" s="98">
        <v>5.43</v>
      </c>
      <c r="L1072" s="97" t="s">
        <v>114</v>
      </c>
      <c r="N1072" s="61" t="s">
        <v>137</v>
      </c>
      <c r="O1072" s="99">
        <f t="shared" si="442"/>
        <v>83.829934465199969</v>
      </c>
      <c r="Q1072" s="62">
        <f t="shared" ref="Q1072" si="443">0.216*O1072^0.939</f>
        <v>13.820556510587608</v>
      </c>
    </row>
    <row r="1073" spans="1:19" s="97" customFormat="1">
      <c r="A1073" s="85" t="s">
        <v>129</v>
      </c>
      <c r="B1073" s="57">
        <v>32</v>
      </c>
      <c r="C1073" s="53"/>
      <c r="D1073" s="59" t="s">
        <v>142</v>
      </c>
      <c r="E1073" s="59"/>
      <c r="F1073" s="97" t="s">
        <v>91</v>
      </c>
      <c r="G1073" s="98"/>
      <c r="H1073" s="98"/>
      <c r="I1073" s="98"/>
      <c r="J1073" s="98">
        <v>8.06</v>
      </c>
      <c r="L1073" s="97" t="s">
        <v>114</v>
      </c>
      <c r="N1073" s="61" t="s">
        <v>137</v>
      </c>
      <c r="O1073" s="99">
        <f t="shared" si="442"/>
        <v>274.16042413760005</v>
      </c>
      <c r="P1073" s="64">
        <f t="shared" ref="P1073:P1074" si="444">O1073*0.6</f>
        <v>164.49625448256003</v>
      </c>
      <c r="Q1073" s="62">
        <f t="shared" ref="Q1073:Q1076" si="445">0.216*P1073^0.939</f>
        <v>26.027008145464713</v>
      </c>
    </row>
    <row r="1074" spans="1:19" s="97" customFormat="1">
      <c r="A1074" s="85" t="s">
        <v>129</v>
      </c>
      <c r="B1074" s="57">
        <v>32</v>
      </c>
      <c r="C1074" s="53"/>
      <c r="D1074" s="59" t="s">
        <v>142</v>
      </c>
      <c r="E1074" s="59"/>
      <c r="F1074" s="97" t="s">
        <v>91</v>
      </c>
      <c r="G1074" s="98"/>
      <c r="H1074" s="98"/>
      <c r="I1074" s="98"/>
      <c r="J1074" s="98">
        <v>6.39</v>
      </c>
      <c r="L1074" s="97" t="s">
        <v>114</v>
      </c>
      <c r="N1074" s="61" t="s">
        <v>137</v>
      </c>
      <c r="O1074" s="99">
        <f t="shared" si="442"/>
        <v>136.61620350839996</v>
      </c>
      <c r="P1074" s="64">
        <f t="shared" si="444"/>
        <v>81.969722105039978</v>
      </c>
      <c r="Q1074" s="62">
        <f t="shared" si="445"/>
        <v>13.532385236025101</v>
      </c>
    </row>
    <row r="1075" spans="1:19" s="97" customFormat="1">
      <c r="A1075" s="85" t="s">
        <v>129</v>
      </c>
      <c r="B1075" s="57">
        <v>32</v>
      </c>
      <c r="C1075" s="53"/>
      <c r="D1075" s="59" t="s">
        <v>142</v>
      </c>
      <c r="E1075" s="59"/>
      <c r="F1075" s="97" t="s">
        <v>8</v>
      </c>
      <c r="G1075" s="98"/>
      <c r="H1075" s="98"/>
      <c r="I1075" s="98"/>
      <c r="J1075" s="98">
        <v>5.03</v>
      </c>
      <c r="L1075" s="97" t="s">
        <v>114</v>
      </c>
      <c r="N1075" s="61" t="s">
        <v>137</v>
      </c>
      <c r="O1075" s="99">
        <f t="shared" si="442"/>
        <v>66.635182737199997</v>
      </c>
      <c r="P1075" s="64">
        <f t="shared" ref="P1075:P1076" si="446">O1075*0.3</f>
        <v>19.99055482116</v>
      </c>
      <c r="Q1075" s="62">
        <f t="shared" si="445"/>
        <v>3.5968993320414242</v>
      </c>
      <c r="S1075" s="63"/>
    </row>
    <row r="1076" spans="1:19" s="97" customFormat="1">
      <c r="A1076" s="85" t="s">
        <v>129</v>
      </c>
      <c r="B1076" s="57">
        <v>32</v>
      </c>
      <c r="C1076" s="53"/>
      <c r="D1076" s="59" t="s">
        <v>142</v>
      </c>
      <c r="E1076" s="59"/>
      <c r="F1076" s="97" t="s">
        <v>8</v>
      </c>
      <c r="G1076" s="98"/>
      <c r="H1076" s="98"/>
      <c r="I1076" s="98"/>
      <c r="J1076" s="98">
        <v>4.72</v>
      </c>
      <c r="L1076" s="97" t="s">
        <v>114</v>
      </c>
      <c r="N1076" s="61" t="s">
        <v>137</v>
      </c>
      <c r="O1076" s="99">
        <f t="shared" si="442"/>
        <v>55.058659532799986</v>
      </c>
      <c r="P1076" s="64">
        <f t="shared" si="446"/>
        <v>16.517597859839995</v>
      </c>
      <c r="Q1076" s="62">
        <f t="shared" si="445"/>
        <v>3.0068092627027849</v>
      </c>
      <c r="S1076" s="63"/>
    </row>
    <row r="1077" spans="1:19" s="97" customFormat="1">
      <c r="A1077" s="85" t="s">
        <v>129</v>
      </c>
      <c r="B1077" s="57">
        <v>32</v>
      </c>
      <c r="C1077" s="53"/>
      <c r="D1077" s="67" t="s">
        <v>557</v>
      </c>
      <c r="E1077" s="67"/>
      <c r="F1077" s="97" t="s">
        <v>397</v>
      </c>
      <c r="G1077" s="98">
        <v>13.5</v>
      </c>
      <c r="H1077" s="98"/>
      <c r="I1077" s="98"/>
      <c r="J1077" s="98">
        <v>7.1</v>
      </c>
      <c r="L1077" s="71" t="s">
        <v>101</v>
      </c>
      <c r="N1077" s="65" t="s">
        <v>138</v>
      </c>
      <c r="O1077" s="99">
        <f>(3.1416/6)*J1077^2*G1077</f>
        <v>356.32812599999994</v>
      </c>
      <c r="Q1077" s="62">
        <f>0.216*O1077^0.939</f>
        <v>53.782501577317696</v>
      </c>
    </row>
    <row r="1078" spans="1:19" s="71" customFormat="1">
      <c r="A1078" s="85" t="s">
        <v>129</v>
      </c>
      <c r="B1078" s="70">
        <v>32</v>
      </c>
      <c r="C1078" s="72" t="s">
        <v>404</v>
      </c>
      <c r="D1078" s="67" t="s">
        <v>141</v>
      </c>
      <c r="E1078" s="67" t="s">
        <v>561</v>
      </c>
      <c r="F1078" s="71" t="s">
        <v>402</v>
      </c>
      <c r="H1078" s="78"/>
      <c r="I1078" s="78">
        <v>3.43</v>
      </c>
      <c r="J1078" s="78">
        <v>2.5</v>
      </c>
      <c r="L1078" s="71" t="s">
        <v>232</v>
      </c>
      <c r="N1078" s="61" t="s">
        <v>139</v>
      </c>
      <c r="O1078" s="66">
        <f>3.1416/4*(J1078^2)*I1078</f>
        <v>16.8370125</v>
      </c>
      <c r="Q1078" s="62">
        <f>0.288*O1078^0.811</f>
        <v>2.8437632046311503</v>
      </c>
    </row>
    <row r="1079" spans="1:19" s="97" customFormat="1">
      <c r="A1079" s="85" t="s">
        <v>129</v>
      </c>
      <c r="B1079" s="57">
        <v>33</v>
      </c>
      <c r="C1079" s="53"/>
      <c r="D1079" s="67" t="s">
        <v>641</v>
      </c>
      <c r="E1079" s="67" t="s">
        <v>643</v>
      </c>
      <c r="F1079" s="97" t="s">
        <v>65</v>
      </c>
      <c r="G1079" s="98"/>
      <c r="H1079" s="98"/>
      <c r="I1079" s="98"/>
      <c r="J1079" s="98">
        <v>15.1</v>
      </c>
      <c r="L1079" s="71" t="s">
        <v>114</v>
      </c>
      <c r="N1079" s="61" t="s">
        <v>137</v>
      </c>
      <c r="O1079" s="99">
        <f>3.1416/6*J1079^3</f>
        <v>1802.7291435999996</v>
      </c>
      <c r="Q1079" s="62">
        <f t="shared" ref="Q1079" si="447">0.216*O1079^0.939</f>
        <v>246.47477092123185</v>
      </c>
    </row>
    <row r="1080" spans="1:19" s="97" customFormat="1">
      <c r="A1080" s="85" t="s">
        <v>129</v>
      </c>
      <c r="B1080" s="57">
        <v>33</v>
      </c>
      <c r="C1080" s="53"/>
      <c r="D1080" s="59" t="s">
        <v>142</v>
      </c>
      <c r="E1080" s="59"/>
      <c r="F1080" s="97" t="s">
        <v>8</v>
      </c>
      <c r="G1080" s="98"/>
      <c r="H1080" s="98"/>
      <c r="I1080" s="98"/>
      <c r="J1080" s="98">
        <v>5.43</v>
      </c>
      <c r="L1080" s="71" t="s">
        <v>114</v>
      </c>
      <c r="N1080" s="61" t="s">
        <v>137</v>
      </c>
      <c r="O1080" s="99">
        <f>3.1416/6*J1080^3</f>
        <v>83.829934465199969</v>
      </c>
      <c r="P1080" s="64">
        <f>O1080*0.3</f>
        <v>25.148980339559991</v>
      </c>
      <c r="Q1080" s="62">
        <f t="shared" ref="Q1080:Q1090" si="448">0.216*P1080^0.939</f>
        <v>4.4621317503054136</v>
      </c>
      <c r="S1080" s="63"/>
    </row>
    <row r="1081" spans="1:19" s="97" customFormat="1">
      <c r="A1081" s="85" t="s">
        <v>129</v>
      </c>
      <c r="B1081" s="57">
        <v>33</v>
      </c>
      <c r="C1081" s="53"/>
      <c r="D1081" s="59" t="s">
        <v>142</v>
      </c>
      <c r="E1081" s="59"/>
      <c r="F1081" s="97" t="s">
        <v>102</v>
      </c>
      <c r="G1081" s="98">
        <v>8.5</v>
      </c>
      <c r="H1081" s="98"/>
      <c r="I1081" s="98"/>
      <c r="J1081" s="98">
        <v>7.8</v>
      </c>
      <c r="L1081" s="71" t="s">
        <v>101</v>
      </c>
      <c r="N1081" s="65" t="s">
        <v>138</v>
      </c>
      <c r="O1081" s="99">
        <f>(3.1416/6)*J1081^2*G1081</f>
        <v>270.77450399999998</v>
      </c>
      <c r="P1081" s="64">
        <f t="shared" ref="P1081:P1085" si="449">O1081*0.6</f>
        <v>162.46470239999999</v>
      </c>
      <c r="Q1081" s="62">
        <f t="shared" si="448"/>
        <v>25.725064381117637</v>
      </c>
    </row>
    <row r="1082" spans="1:19" s="97" customFormat="1">
      <c r="A1082" s="85" t="s">
        <v>129</v>
      </c>
      <c r="B1082" s="57">
        <v>34</v>
      </c>
      <c r="C1082" s="53"/>
      <c r="D1082" s="59" t="s">
        <v>142</v>
      </c>
      <c r="E1082" s="59"/>
      <c r="F1082" s="97" t="s">
        <v>3</v>
      </c>
      <c r="G1082" s="98">
        <v>11.2</v>
      </c>
      <c r="H1082" s="98"/>
      <c r="I1082" s="98"/>
      <c r="J1082" s="98">
        <v>4.43</v>
      </c>
      <c r="L1082" s="97" t="s">
        <v>314</v>
      </c>
      <c r="M1082" s="97" t="s">
        <v>146</v>
      </c>
      <c r="N1082" s="65" t="s">
        <v>543</v>
      </c>
      <c r="O1082" s="66">
        <f>((3.1416/6)*J1082^2*G1082)*0.5</f>
        <v>57.543346783999979</v>
      </c>
      <c r="P1082" s="64">
        <f t="shared" si="449"/>
        <v>34.526008070399989</v>
      </c>
      <c r="Q1082" s="62">
        <f t="shared" si="448"/>
        <v>6.0085985747569168</v>
      </c>
    </row>
    <row r="1083" spans="1:19" s="71" customFormat="1">
      <c r="A1083" s="85" t="s">
        <v>129</v>
      </c>
      <c r="B1083" s="70">
        <v>35</v>
      </c>
      <c r="C1083" s="72"/>
      <c r="D1083" s="59" t="s">
        <v>142</v>
      </c>
      <c r="E1083" s="59"/>
      <c r="F1083" s="60" t="s">
        <v>679</v>
      </c>
      <c r="G1083" s="78">
        <v>14.95</v>
      </c>
      <c r="I1083" s="78"/>
      <c r="J1083" s="78">
        <v>7.82</v>
      </c>
      <c r="L1083" s="71" t="s">
        <v>101</v>
      </c>
      <c r="N1083" s="65" t="s">
        <v>138</v>
      </c>
      <c r="O1083" s="99">
        <f>(3.1416/6)*J1083^2*G1083</f>
        <v>478.68997976800006</v>
      </c>
      <c r="P1083" s="64">
        <f t="shared" si="449"/>
        <v>287.21398786080005</v>
      </c>
      <c r="Q1083" s="62">
        <f t="shared" si="448"/>
        <v>43.924699330585014</v>
      </c>
    </row>
    <row r="1084" spans="1:19" s="71" customFormat="1">
      <c r="A1084" s="85" t="s">
        <v>129</v>
      </c>
      <c r="B1084" s="70">
        <v>35</v>
      </c>
      <c r="C1084" s="72"/>
      <c r="D1084" s="59" t="s">
        <v>142</v>
      </c>
      <c r="E1084" s="59"/>
      <c r="F1084" s="60" t="s">
        <v>679</v>
      </c>
      <c r="G1084" s="78"/>
      <c r="H1084" s="78"/>
      <c r="I1084" s="78"/>
      <c r="J1084" s="78">
        <v>5.93</v>
      </c>
      <c r="L1084" s="71" t="s">
        <v>114</v>
      </c>
      <c r="N1084" s="61" t="s">
        <v>137</v>
      </c>
      <c r="O1084" s="99">
        <f>3.1416/6*J1084^3</f>
        <v>109.18518592519996</v>
      </c>
      <c r="P1084" s="64">
        <f t="shared" si="449"/>
        <v>65.511111555119967</v>
      </c>
      <c r="Q1084" s="62">
        <f t="shared" si="448"/>
        <v>10.964113089733738</v>
      </c>
    </row>
    <row r="1085" spans="1:19" s="71" customFormat="1">
      <c r="A1085" s="85" t="s">
        <v>129</v>
      </c>
      <c r="B1085" s="70">
        <v>36</v>
      </c>
      <c r="C1085" s="72"/>
      <c r="D1085" s="59" t="s">
        <v>142</v>
      </c>
      <c r="E1085" s="59"/>
      <c r="F1085" s="71" t="s">
        <v>102</v>
      </c>
      <c r="G1085" s="78"/>
      <c r="H1085" s="78"/>
      <c r="I1085" s="78"/>
      <c r="J1085" s="78">
        <v>8.34</v>
      </c>
      <c r="L1085" s="71" t="s">
        <v>114</v>
      </c>
      <c r="N1085" s="61" t="s">
        <v>137</v>
      </c>
      <c r="O1085" s="99">
        <f t="shared" ref="O1085:O1090" si="450">3.1416/6*J1085^3</f>
        <v>303.73706341439998</v>
      </c>
      <c r="P1085" s="64">
        <f t="shared" si="449"/>
        <v>182.24223804863999</v>
      </c>
      <c r="Q1085" s="62">
        <f t="shared" si="448"/>
        <v>28.655183893867331</v>
      </c>
    </row>
    <row r="1086" spans="1:19" s="71" customFormat="1">
      <c r="A1086" s="85" t="s">
        <v>129</v>
      </c>
      <c r="B1086" s="70">
        <v>36</v>
      </c>
      <c r="C1086" s="72"/>
      <c r="D1086" s="59" t="s">
        <v>142</v>
      </c>
      <c r="E1086" s="59"/>
      <c r="F1086" s="71" t="s">
        <v>8</v>
      </c>
      <c r="G1086" s="78"/>
      <c r="H1086" s="78"/>
      <c r="I1086" s="78"/>
      <c r="J1086" s="78">
        <v>4.97</v>
      </c>
      <c r="L1086" s="71" t="s">
        <v>114</v>
      </c>
      <c r="N1086" s="61" t="s">
        <v>137</v>
      </c>
      <c r="O1086" s="99">
        <f t="shared" si="450"/>
        <v>64.278954462799987</v>
      </c>
      <c r="P1086" s="64">
        <f t="shared" ref="P1086:P1089" si="451">O1086*0.3</f>
        <v>19.283686338839995</v>
      </c>
      <c r="Q1086" s="62">
        <f t="shared" si="448"/>
        <v>3.4773404810162938</v>
      </c>
      <c r="S1086" s="63"/>
    </row>
    <row r="1087" spans="1:19" s="71" customFormat="1">
      <c r="A1087" s="85" t="s">
        <v>129</v>
      </c>
      <c r="B1087" s="70">
        <v>36</v>
      </c>
      <c r="C1087" s="72"/>
      <c r="D1087" s="59" t="s">
        <v>142</v>
      </c>
      <c r="E1087" s="59"/>
      <c r="F1087" s="71" t="s">
        <v>8</v>
      </c>
      <c r="G1087" s="78"/>
      <c r="H1087" s="78"/>
      <c r="I1087" s="78"/>
      <c r="J1087" s="78">
        <v>6.9</v>
      </c>
      <c r="L1087" s="71" t="s">
        <v>114</v>
      </c>
      <c r="N1087" s="61" t="s">
        <v>137</v>
      </c>
      <c r="O1087" s="99">
        <f t="shared" si="450"/>
        <v>172.00731240000002</v>
      </c>
      <c r="P1087" s="64">
        <f t="shared" si="451"/>
        <v>51.602193720000002</v>
      </c>
      <c r="Q1087" s="62">
        <f t="shared" si="448"/>
        <v>8.762926275857847</v>
      </c>
      <c r="S1087" s="63"/>
    </row>
    <row r="1088" spans="1:19" s="71" customFormat="1">
      <c r="A1088" s="85" t="s">
        <v>129</v>
      </c>
      <c r="B1088" s="70">
        <v>36</v>
      </c>
      <c r="C1088" s="72"/>
      <c r="D1088" s="59" t="s">
        <v>142</v>
      </c>
      <c r="E1088" s="59"/>
      <c r="F1088" s="71" t="s">
        <v>8</v>
      </c>
      <c r="G1088" s="78"/>
      <c r="H1088" s="78"/>
      <c r="I1088" s="78"/>
      <c r="J1088" s="78">
        <v>6.37</v>
      </c>
      <c r="L1088" s="71" t="s">
        <v>114</v>
      </c>
      <c r="N1088" s="61" t="s">
        <v>137</v>
      </c>
      <c r="O1088" s="99">
        <f t="shared" si="450"/>
        <v>135.33743303079999</v>
      </c>
      <c r="P1088" s="64">
        <f t="shared" si="451"/>
        <v>40.601229909239997</v>
      </c>
      <c r="Q1088" s="62">
        <f t="shared" si="448"/>
        <v>6.9963584219377131</v>
      </c>
      <c r="S1088" s="63"/>
    </row>
    <row r="1089" spans="1:19" s="71" customFormat="1">
      <c r="A1089" s="85" t="s">
        <v>129</v>
      </c>
      <c r="B1089" s="70">
        <v>36</v>
      </c>
      <c r="C1089" s="72"/>
      <c r="D1089" s="59" t="s">
        <v>142</v>
      </c>
      <c r="E1089" s="59"/>
      <c r="F1089" s="71" t="s">
        <v>8</v>
      </c>
      <c r="G1089" s="78"/>
      <c r="H1089" s="78"/>
      <c r="I1089" s="78"/>
      <c r="J1089" s="78">
        <v>5.48</v>
      </c>
      <c r="L1089" s="71" t="s">
        <v>114</v>
      </c>
      <c r="N1089" s="61" t="s">
        <v>137</v>
      </c>
      <c r="O1089" s="99">
        <f t="shared" si="450"/>
        <v>86.167067571200022</v>
      </c>
      <c r="P1089" s="64">
        <f t="shared" si="451"/>
        <v>25.850120271360005</v>
      </c>
      <c r="Q1089" s="62">
        <f t="shared" si="448"/>
        <v>4.5788466892416393</v>
      </c>
      <c r="S1089" s="63"/>
    </row>
    <row r="1090" spans="1:19" s="71" customFormat="1">
      <c r="A1090" s="85" t="s">
        <v>129</v>
      </c>
      <c r="B1090" s="70">
        <v>36</v>
      </c>
      <c r="C1090" s="72"/>
      <c r="D1090" s="59" t="s">
        <v>142</v>
      </c>
      <c r="E1090" s="59"/>
      <c r="F1090" s="71" t="s">
        <v>83</v>
      </c>
      <c r="G1090" s="78"/>
      <c r="H1090" s="78"/>
      <c r="I1090" s="78"/>
      <c r="J1090" s="78">
        <v>17.2</v>
      </c>
      <c r="L1090" s="71" t="s">
        <v>114</v>
      </c>
      <c r="N1090" s="61" t="s">
        <v>137</v>
      </c>
      <c r="O1090" s="99">
        <f t="shared" si="450"/>
        <v>2664.3113727999994</v>
      </c>
      <c r="P1090" s="64">
        <f t="shared" ref="P1090" si="452">O1090*0.6</f>
        <v>1598.5868236799995</v>
      </c>
      <c r="Q1090" s="62">
        <f t="shared" si="448"/>
        <v>220.17199122104384</v>
      </c>
    </row>
    <row r="1091" spans="1:19" s="71" customFormat="1">
      <c r="A1091" s="85" t="s">
        <v>129</v>
      </c>
      <c r="B1091" s="70">
        <v>36</v>
      </c>
      <c r="C1091" s="72" t="s">
        <v>404</v>
      </c>
      <c r="D1091" s="67" t="s">
        <v>141</v>
      </c>
      <c r="E1091" s="67" t="s">
        <v>561</v>
      </c>
      <c r="F1091" s="71" t="s">
        <v>402</v>
      </c>
      <c r="I1091" s="78">
        <v>3</v>
      </c>
      <c r="J1091" s="78">
        <v>2.65</v>
      </c>
      <c r="L1091" s="71" t="s">
        <v>232</v>
      </c>
      <c r="N1091" s="61" t="s">
        <v>139</v>
      </c>
      <c r="O1091" s="66">
        <f>3.1416/4*(J1091^2)*I1091</f>
        <v>16.546414500000001</v>
      </c>
      <c r="Q1091" s="62">
        <f>0.288*O1091^0.811</f>
        <v>2.8038924439665531</v>
      </c>
    </row>
    <row r="1092" spans="1:19" s="97" customFormat="1">
      <c r="A1092" s="85" t="s">
        <v>129</v>
      </c>
      <c r="B1092" s="57">
        <v>39</v>
      </c>
      <c r="C1092" s="53"/>
      <c r="D1092" s="59" t="s">
        <v>142</v>
      </c>
      <c r="E1092" s="59"/>
      <c r="F1092" s="71" t="s">
        <v>103</v>
      </c>
      <c r="G1092" s="98"/>
      <c r="H1092" s="98"/>
      <c r="I1092" s="98"/>
      <c r="J1092" s="98">
        <v>6.72</v>
      </c>
      <c r="L1092" s="97" t="s">
        <v>114</v>
      </c>
      <c r="N1092" s="61" t="s">
        <v>137</v>
      </c>
      <c r="O1092" s="99">
        <f t="shared" ref="O1092:O1099" si="453">3.1416/6*J1092^3</f>
        <v>158.89398497279996</v>
      </c>
      <c r="P1092" s="64">
        <f t="shared" ref="P1092" si="454">O1092*0.6</f>
        <v>95.336390983679976</v>
      </c>
      <c r="Q1092" s="62">
        <f t="shared" ref="Q1092:Q1099" si="455">0.216*P1092^0.939</f>
        <v>15.594723444567791</v>
      </c>
    </row>
    <row r="1093" spans="1:19" s="97" customFormat="1">
      <c r="A1093" s="85" t="s">
        <v>129</v>
      </c>
      <c r="B1093" s="57">
        <v>39</v>
      </c>
      <c r="C1093" s="53"/>
      <c r="D1093" s="59" t="s">
        <v>142</v>
      </c>
      <c r="E1093" s="59"/>
      <c r="F1093" s="71" t="s">
        <v>8</v>
      </c>
      <c r="G1093" s="98"/>
      <c r="H1093" s="98"/>
      <c r="I1093" s="98"/>
      <c r="J1093" s="98">
        <v>5.36</v>
      </c>
      <c r="L1093" s="97" t="s">
        <v>114</v>
      </c>
      <c r="N1093" s="61" t="s">
        <v>137</v>
      </c>
      <c r="O1093" s="99">
        <f t="shared" si="453"/>
        <v>80.629507481600015</v>
      </c>
      <c r="P1093" s="64">
        <f t="shared" ref="P1093:P1098" si="456">O1093*0.3</f>
        <v>24.188852244480003</v>
      </c>
      <c r="Q1093" s="62">
        <f t="shared" si="455"/>
        <v>4.3019809395914272</v>
      </c>
      <c r="S1093" s="63"/>
    </row>
    <row r="1094" spans="1:19" s="97" customFormat="1">
      <c r="A1094" s="85" t="s">
        <v>129</v>
      </c>
      <c r="B1094" s="57">
        <v>39</v>
      </c>
      <c r="C1094" s="53"/>
      <c r="D1094" s="59" t="s">
        <v>142</v>
      </c>
      <c r="E1094" s="59"/>
      <c r="F1094" s="71" t="s">
        <v>8</v>
      </c>
      <c r="G1094" s="98"/>
      <c r="H1094" s="98"/>
      <c r="I1094" s="98"/>
      <c r="J1094" s="98">
        <v>6.05</v>
      </c>
      <c r="L1094" s="97" t="s">
        <v>114</v>
      </c>
      <c r="N1094" s="61" t="s">
        <v>137</v>
      </c>
      <c r="O1094" s="99">
        <f t="shared" si="453"/>
        <v>115.94866744999999</v>
      </c>
      <c r="P1094" s="64">
        <f t="shared" si="456"/>
        <v>34.784600234999992</v>
      </c>
      <c r="Q1094" s="62">
        <f t="shared" si="455"/>
        <v>6.0508468338199846</v>
      </c>
      <c r="S1094" s="63"/>
    </row>
    <row r="1095" spans="1:19" s="97" customFormat="1">
      <c r="A1095" s="85" t="s">
        <v>129</v>
      </c>
      <c r="B1095" s="57">
        <v>39</v>
      </c>
      <c r="C1095" s="53"/>
      <c r="D1095" s="59" t="s">
        <v>142</v>
      </c>
      <c r="E1095" s="59"/>
      <c r="F1095" s="71" t="s">
        <v>8</v>
      </c>
      <c r="G1095" s="98"/>
      <c r="H1095" s="98"/>
      <c r="I1095" s="98"/>
      <c r="J1095" s="98">
        <v>5.03</v>
      </c>
      <c r="L1095" s="97" t="s">
        <v>114</v>
      </c>
      <c r="N1095" s="61" t="s">
        <v>137</v>
      </c>
      <c r="O1095" s="99">
        <f t="shared" si="453"/>
        <v>66.635182737199997</v>
      </c>
      <c r="P1095" s="64">
        <f t="shared" si="456"/>
        <v>19.99055482116</v>
      </c>
      <c r="Q1095" s="62">
        <f t="shared" si="455"/>
        <v>3.5968993320414242</v>
      </c>
      <c r="S1095" s="63"/>
    </row>
    <row r="1096" spans="1:19" s="97" customFormat="1">
      <c r="A1096" s="85" t="s">
        <v>129</v>
      </c>
      <c r="B1096" s="57">
        <v>39</v>
      </c>
      <c r="C1096" s="53"/>
      <c r="D1096" s="59" t="s">
        <v>142</v>
      </c>
      <c r="E1096" s="59"/>
      <c r="F1096" s="71" t="s">
        <v>8</v>
      </c>
      <c r="G1096" s="98"/>
      <c r="H1096" s="98"/>
      <c r="I1096" s="98"/>
      <c r="J1096" s="98">
        <v>6.03</v>
      </c>
      <c r="L1096" s="97" t="s">
        <v>114</v>
      </c>
      <c r="N1096" s="61" t="s">
        <v>137</v>
      </c>
      <c r="O1096" s="99">
        <f t="shared" si="453"/>
        <v>114.8025604572</v>
      </c>
      <c r="P1096" s="64">
        <f t="shared" si="456"/>
        <v>34.440768137159999</v>
      </c>
      <c r="Q1096" s="62">
        <f t="shared" si="455"/>
        <v>5.9946680253230609</v>
      </c>
      <c r="S1096" s="63"/>
    </row>
    <row r="1097" spans="1:19" s="97" customFormat="1">
      <c r="A1097" s="85" t="s">
        <v>129</v>
      </c>
      <c r="B1097" s="57">
        <v>39</v>
      </c>
      <c r="C1097" s="53"/>
      <c r="D1097" s="59" t="s">
        <v>142</v>
      </c>
      <c r="E1097" s="59"/>
      <c r="F1097" s="71" t="s">
        <v>8</v>
      </c>
      <c r="G1097" s="98"/>
      <c r="H1097" s="98"/>
      <c r="I1097" s="98"/>
      <c r="J1097" s="98">
        <v>6.87</v>
      </c>
      <c r="L1097" s="97" t="s">
        <v>114</v>
      </c>
      <c r="N1097" s="61" t="s">
        <v>137</v>
      </c>
      <c r="O1097" s="99">
        <f t="shared" si="453"/>
        <v>169.7734792908</v>
      </c>
      <c r="P1097" s="64">
        <f t="shared" si="456"/>
        <v>50.932043787239998</v>
      </c>
      <c r="Q1097" s="62">
        <f t="shared" si="455"/>
        <v>8.6560229175961307</v>
      </c>
      <c r="S1097" s="63"/>
    </row>
    <row r="1098" spans="1:19" s="97" customFormat="1">
      <c r="A1098" s="85" t="s">
        <v>129</v>
      </c>
      <c r="B1098" s="57">
        <v>39</v>
      </c>
      <c r="C1098" s="53"/>
      <c r="D1098" s="59" t="s">
        <v>142</v>
      </c>
      <c r="E1098" s="59"/>
      <c r="F1098" s="71" t="s">
        <v>8</v>
      </c>
      <c r="G1098" s="98"/>
      <c r="H1098" s="98"/>
      <c r="I1098" s="98"/>
      <c r="J1098" s="98">
        <v>5.5</v>
      </c>
      <c r="L1098" s="97" t="s">
        <v>114</v>
      </c>
      <c r="N1098" s="61" t="s">
        <v>137</v>
      </c>
      <c r="O1098" s="99">
        <f t="shared" si="453"/>
        <v>87.113949999999988</v>
      </c>
      <c r="P1098" s="64">
        <f t="shared" si="456"/>
        <v>26.134184999999995</v>
      </c>
      <c r="Q1098" s="62">
        <f t="shared" si="455"/>
        <v>4.626078154440048</v>
      </c>
      <c r="S1098" s="63"/>
    </row>
    <row r="1099" spans="1:19" s="97" customFormat="1">
      <c r="A1099" s="85" t="s">
        <v>129</v>
      </c>
      <c r="B1099" s="57">
        <v>40</v>
      </c>
      <c r="C1099" s="53"/>
      <c r="D1099" s="59" t="s">
        <v>142</v>
      </c>
      <c r="E1099" s="59"/>
      <c r="F1099" s="71" t="s">
        <v>8</v>
      </c>
      <c r="G1099" s="98"/>
      <c r="H1099" s="98"/>
      <c r="I1099" s="98"/>
      <c r="J1099" s="98">
        <v>5</v>
      </c>
      <c r="K1099" s="97">
        <v>2.7</v>
      </c>
      <c r="L1099" s="97" t="s">
        <v>114</v>
      </c>
      <c r="N1099" s="61" t="s">
        <v>137</v>
      </c>
      <c r="O1099" s="99">
        <f t="shared" si="453"/>
        <v>65.449999999999989</v>
      </c>
      <c r="P1099" s="99">
        <f>3.1416/6*K1099^3</f>
        <v>10.3060188</v>
      </c>
      <c r="Q1099" s="62">
        <f t="shared" si="455"/>
        <v>1.9308393220366216</v>
      </c>
      <c r="S1099" s="63"/>
    </row>
    <row r="1100" spans="1:19" s="97" customFormat="1">
      <c r="A1100" s="85" t="s">
        <v>129</v>
      </c>
      <c r="B1100" s="57">
        <v>40</v>
      </c>
      <c r="C1100" s="72" t="s">
        <v>404</v>
      </c>
      <c r="D1100" s="59" t="s">
        <v>141</v>
      </c>
      <c r="E1100" s="60" t="s">
        <v>595</v>
      </c>
      <c r="F1100" s="97" t="s">
        <v>549</v>
      </c>
      <c r="G1100" s="98">
        <v>4.7</v>
      </c>
      <c r="H1100" s="98">
        <v>1.41</v>
      </c>
      <c r="I1100" s="97">
        <v>1.35</v>
      </c>
      <c r="J1100" s="98"/>
      <c r="L1100" s="97" t="s">
        <v>577</v>
      </c>
      <c r="M1100" s="60" t="s">
        <v>673</v>
      </c>
      <c r="N1100" s="61" t="s">
        <v>140</v>
      </c>
      <c r="O1100" s="62">
        <f>G1100*H1100*I1100</f>
        <v>8.9464500000000005</v>
      </c>
      <c r="Q1100" s="62">
        <f>0.288*O1100^0.811</f>
        <v>1.7028689911709229</v>
      </c>
    </row>
    <row r="1101" spans="1:19" s="97" customFormat="1">
      <c r="A1101" s="85" t="s">
        <v>129</v>
      </c>
      <c r="B1101" s="57">
        <v>41</v>
      </c>
      <c r="C1101" s="53"/>
      <c r="D1101" s="59" t="s">
        <v>142</v>
      </c>
      <c r="E1101" s="59"/>
      <c r="F1101" s="71" t="s">
        <v>484</v>
      </c>
      <c r="G1101" s="98">
        <v>9.16</v>
      </c>
      <c r="H1101" s="98"/>
      <c r="I1101" s="98"/>
      <c r="J1101" s="98">
        <v>6.86</v>
      </c>
      <c r="L1101" s="97" t="s">
        <v>101</v>
      </c>
      <c r="N1101" s="65" t="s">
        <v>138</v>
      </c>
      <c r="O1101" s="99">
        <f>(3.1416/6)*J1101^2*G1101</f>
        <v>225.7061240896</v>
      </c>
      <c r="P1101" s="64">
        <f t="shared" ref="P1101:P1106" si="457">O1101*0.6</f>
        <v>135.42367445375999</v>
      </c>
      <c r="Q1101" s="62">
        <f t="shared" ref="Q1101:Q1109" si="458">0.216*P1101^0.939</f>
        <v>21.682780546790756</v>
      </c>
    </row>
    <row r="1102" spans="1:19" s="97" customFormat="1">
      <c r="A1102" s="85" t="s">
        <v>129</v>
      </c>
      <c r="B1102" s="57">
        <v>41</v>
      </c>
      <c r="C1102" s="53"/>
      <c r="D1102" s="59" t="s">
        <v>142</v>
      </c>
      <c r="E1102" s="59"/>
      <c r="F1102" s="73" t="s">
        <v>589</v>
      </c>
      <c r="G1102" s="98"/>
      <c r="H1102" s="98"/>
      <c r="I1102" s="98"/>
      <c r="J1102" s="98">
        <v>9.5</v>
      </c>
      <c r="L1102" s="97" t="s">
        <v>114</v>
      </c>
      <c r="N1102" s="61" t="s">
        <v>137</v>
      </c>
      <c r="O1102" s="99">
        <f>3.1416/6*J1102^3</f>
        <v>448.92154999999997</v>
      </c>
      <c r="P1102" s="64">
        <f t="shared" si="457"/>
        <v>269.35292999999996</v>
      </c>
      <c r="Q1102" s="62">
        <f t="shared" si="458"/>
        <v>41.354791096230116</v>
      </c>
    </row>
    <row r="1103" spans="1:19" s="97" customFormat="1">
      <c r="A1103" s="85" t="s">
        <v>129</v>
      </c>
      <c r="B1103" s="57">
        <v>41</v>
      </c>
      <c r="C1103" s="53"/>
      <c r="D1103" s="59" t="s">
        <v>142</v>
      </c>
      <c r="E1103" s="59"/>
      <c r="F1103" s="73" t="s">
        <v>589</v>
      </c>
      <c r="G1103" s="98">
        <v>12.6</v>
      </c>
      <c r="H1103" s="98"/>
      <c r="I1103" s="98"/>
      <c r="J1103" s="98">
        <v>8.6999999999999993</v>
      </c>
      <c r="L1103" s="97" t="s">
        <v>101</v>
      </c>
      <c r="N1103" s="65" t="s">
        <v>138</v>
      </c>
      <c r="O1103" s="99">
        <f>(3.1416/6)*J1103^2*G1103</f>
        <v>499.3541783999998</v>
      </c>
      <c r="P1103" s="64">
        <f t="shared" si="457"/>
        <v>299.61250703999985</v>
      </c>
      <c r="Q1103" s="62">
        <f t="shared" si="458"/>
        <v>45.702876337803822</v>
      </c>
    </row>
    <row r="1104" spans="1:19" s="97" customFormat="1">
      <c r="A1104" s="85" t="s">
        <v>129</v>
      </c>
      <c r="B1104" s="57">
        <v>41</v>
      </c>
      <c r="C1104" s="53"/>
      <c r="D1104" s="59" t="s">
        <v>142</v>
      </c>
      <c r="E1104" s="59"/>
      <c r="F1104" s="73" t="s">
        <v>589</v>
      </c>
      <c r="G1104" s="98">
        <v>11.11</v>
      </c>
      <c r="H1104" s="98"/>
      <c r="I1104" s="98"/>
      <c r="J1104" s="98">
        <v>5</v>
      </c>
      <c r="L1104" s="97" t="s">
        <v>101</v>
      </c>
      <c r="N1104" s="65" t="s">
        <v>138</v>
      </c>
      <c r="O1104" s="99">
        <f>(3.1416/6)*J1104^2*G1104</f>
        <v>145.42989999999998</v>
      </c>
      <c r="P1104" s="64">
        <f t="shared" si="457"/>
        <v>87.257939999999977</v>
      </c>
      <c r="Q1104" s="62">
        <f t="shared" si="458"/>
        <v>14.350584977554483</v>
      </c>
    </row>
    <row r="1105" spans="1:19" s="97" customFormat="1">
      <c r="A1105" s="85" t="s">
        <v>129</v>
      </c>
      <c r="B1105" s="57">
        <v>41</v>
      </c>
      <c r="C1105" s="53"/>
      <c r="D1105" s="59" t="s">
        <v>142</v>
      </c>
      <c r="E1105" s="59"/>
      <c r="F1105" s="60" t="s">
        <v>679</v>
      </c>
      <c r="G1105" s="98"/>
      <c r="H1105" s="98"/>
      <c r="I1105" s="98"/>
      <c r="J1105" s="98">
        <v>12.5</v>
      </c>
      <c r="L1105" s="97" t="s">
        <v>114</v>
      </c>
      <c r="N1105" s="61" t="s">
        <v>137</v>
      </c>
      <c r="O1105" s="99">
        <f>3.1416/6*J1105^3</f>
        <v>1022.6562499999999</v>
      </c>
      <c r="P1105" s="64">
        <f t="shared" si="457"/>
        <v>613.59374999999989</v>
      </c>
      <c r="Q1105" s="62">
        <f t="shared" si="458"/>
        <v>89.592971694752421</v>
      </c>
    </row>
    <row r="1106" spans="1:19" s="97" customFormat="1">
      <c r="A1106" s="85" t="s">
        <v>129</v>
      </c>
      <c r="B1106" s="57">
        <v>42</v>
      </c>
      <c r="C1106" s="53"/>
      <c r="D1106" s="59" t="s">
        <v>142</v>
      </c>
      <c r="E1106" s="59"/>
      <c r="F1106" s="52" t="s">
        <v>591</v>
      </c>
      <c r="G1106" s="98"/>
      <c r="H1106" s="98"/>
      <c r="I1106" s="98"/>
      <c r="J1106" s="98">
        <v>12</v>
      </c>
      <c r="L1106" s="82" t="s">
        <v>322</v>
      </c>
      <c r="N1106" s="61" t="s">
        <v>538</v>
      </c>
      <c r="O1106" s="62">
        <f>(3.1416/6*J1106^3)*0.8</f>
        <v>723.82463999999993</v>
      </c>
      <c r="P1106" s="64">
        <f t="shared" si="457"/>
        <v>434.29478399999994</v>
      </c>
      <c r="Q1106" s="62">
        <f t="shared" si="458"/>
        <v>64.763975993631249</v>
      </c>
    </row>
    <row r="1107" spans="1:19" s="97" customFormat="1">
      <c r="A1107" s="85" t="s">
        <v>129</v>
      </c>
      <c r="B1107" s="57">
        <v>42</v>
      </c>
      <c r="C1107" s="53"/>
      <c r="D1107" s="59" t="s">
        <v>142</v>
      </c>
      <c r="E1107" s="59"/>
      <c r="F1107" s="97" t="s">
        <v>8</v>
      </c>
      <c r="G1107" s="98"/>
      <c r="H1107" s="98"/>
      <c r="I1107" s="98"/>
      <c r="J1107" s="98">
        <v>5.14</v>
      </c>
      <c r="L1107" s="97" t="s">
        <v>114</v>
      </c>
      <c r="N1107" s="61" t="s">
        <v>137</v>
      </c>
      <c r="O1107" s="99">
        <f>3.1416/6*J1107^3</f>
        <v>71.103175158399978</v>
      </c>
      <c r="P1107" s="64">
        <f>O1107*0.3</f>
        <v>21.330952547519992</v>
      </c>
      <c r="Q1107" s="62">
        <f t="shared" si="458"/>
        <v>3.8229126553103123</v>
      </c>
      <c r="S1107" s="63"/>
    </row>
    <row r="1108" spans="1:19" s="97" customFormat="1">
      <c r="A1108" s="85" t="s">
        <v>129</v>
      </c>
      <c r="B1108" s="57">
        <v>43</v>
      </c>
      <c r="C1108" s="53"/>
      <c r="D1108" s="59" t="s">
        <v>142</v>
      </c>
      <c r="E1108" s="59"/>
      <c r="F1108" s="71" t="s">
        <v>484</v>
      </c>
      <c r="G1108" s="98">
        <v>10.31</v>
      </c>
      <c r="H1108" s="98"/>
      <c r="I1108" s="98"/>
      <c r="J1108" s="98">
        <v>6.4</v>
      </c>
      <c r="L1108" s="97" t="s">
        <v>101</v>
      </c>
      <c r="N1108" s="65" t="s">
        <v>138</v>
      </c>
      <c r="O1108" s="99">
        <f>(3.1416/6)*J1108^2*G1108</f>
        <v>221.11502336000001</v>
      </c>
      <c r="P1108" s="64">
        <f t="shared" ref="P1108:P1109" si="459">O1108*0.6</f>
        <v>132.66901401600001</v>
      </c>
      <c r="Q1108" s="62">
        <f t="shared" si="458"/>
        <v>21.268375194112799</v>
      </c>
    </row>
    <row r="1109" spans="1:19" s="97" customFormat="1">
      <c r="A1109" s="85" t="s">
        <v>129</v>
      </c>
      <c r="B1109" s="57">
        <v>43</v>
      </c>
      <c r="C1109" s="53"/>
      <c r="D1109" s="59" t="s">
        <v>142</v>
      </c>
      <c r="E1109" s="59"/>
      <c r="F1109" s="60" t="s">
        <v>679</v>
      </c>
      <c r="G1109" s="98"/>
      <c r="H1109" s="98"/>
      <c r="I1109" s="98"/>
      <c r="J1109" s="98">
        <v>8.08</v>
      </c>
      <c r="L1109" s="97" t="s">
        <v>114</v>
      </c>
      <c r="N1109" s="61" t="s">
        <v>137</v>
      </c>
      <c r="O1109" s="99">
        <f t="shared" ref="O1109:O1118" si="460">3.1416/6*J1109^3</f>
        <v>276.20638904319998</v>
      </c>
      <c r="P1109" s="64">
        <f t="shared" si="459"/>
        <v>165.72383342591999</v>
      </c>
      <c r="Q1109" s="62">
        <f t="shared" si="458"/>
        <v>26.209349281170539</v>
      </c>
    </row>
    <row r="1110" spans="1:19" s="97" customFormat="1">
      <c r="A1110" s="85" t="s">
        <v>129</v>
      </c>
      <c r="B1110" s="57">
        <v>44</v>
      </c>
      <c r="C1110" s="72" t="s">
        <v>404</v>
      </c>
      <c r="D1110" s="67" t="s">
        <v>641</v>
      </c>
      <c r="E1110" s="67" t="s">
        <v>643</v>
      </c>
      <c r="F1110" s="97" t="s">
        <v>642</v>
      </c>
      <c r="G1110" s="98"/>
      <c r="H1110" s="98"/>
      <c r="I1110" s="98"/>
      <c r="J1110" s="98">
        <v>16.52</v>
      </c>
      <c r="L1110" s="97" t="s">
        <v>114</v>
      </c>
      <c r="M1110" s="97" t="s">
        <v>148</v>
      </c>
      <c r="N1110" s="61" t="s">
        <v>137</v>
      </c>
      <c r="O1110" s="99">
        <f t="shared" si="460"/>
        <v>2360.6400274687994</v>
      </c>
      <c r="Q1110" s="62">
        <f t="shared" ref="Q1110:Q1111" si="461">0.216*O1110^0.939</f>
        <v>317.48901408114341</v>
      </c>
    </row>
    <row r="1111" spans="1:19" s="97" customFormat="1">
      <c r="A1111" s="85" t="s">
        <v>129</v>
      </c>
      <c r="B1111" s="57">
        <v>44</v>
      </c>
      <c r="C1111" s="72" t="s">
        <v>404</v>
      </c>
      <c r="D1111" s="67" t="s">
        <v>641</v>
      </c>
      <c r="E1111" s="67" t="s">
        <v>643</v>
      </c>
      <c r="F1111" s="97" t="s">
        <v>642</v>
      </c>
      <c r="G1111" s="98"/>
      <c r="H1111" s="98"/>
      <c r="I1111" s="98"/>
      <c r="J1111" s="98">
        <v>12.74</v>
      </c>
      <c r="L1111" s="97" t="s">
        <v>114</v>
      </c>
      <c r="M1111" s="97" t="s">
        <v>147</v>
      </c>
      <c r="N1111" s="61" t="s">
        <v>137</v>
      </c>
      <c r="O1111" s="99">
        <f t="shared" si="460"/>
        <v>1082.6994642463999</v>
      </c>
      <c r="Q1111" s="62">
        <f t="shared" si="461"/>
        <v>152.70620691212318</v>
      </c>
    </row>
    <row r="1112" spans="1:19" s="97" customFormat="1">
      <c r="A1112" s="85" t="s">
        <v>129</v>
      </c>
      <c r="B1112" s="57">
        <v>44</v>
      </c>
      <c r="C1112" s="53"/>
      <c r="D1112" s="59" t="s">
        <v>142</v>
      </c>
      <c r="E1112" s="59"/>
      <c r="F1112" s="97" t="s">
        <v>8</v>
      </c>
      <c r="G1112" s="98"/>
      <c r="H1112" s="98"/>
      <c r="I1112" s="98"/>
      <c r="J1112" s="98">
        <v>5.29</v>
      </c>
      <c r="L1112" s="97" t="s">
        <v>114</v>
      </c>
      <c r="N1112" s="61" t="s">
        <v>137</v>
      </c>
      <c r="O1112" s="99">
        <f t="shared" si="460"/>
        <v>77.511591480399986</v>
      </c>
      <c r="P1112" s="64">
        <f t="shared" ref="P1112:P1113" si="462">O1112*0.3</f>
        <v>23.253477444119994</v>
      </c>
      <c r="Q1112" s="62">
        <f t="shared" ref="Q1112:Q1113" si="463">0.216*P1112^0.939</f>
        <v>4.1455856986414847</v>
      </c>
      <c r="S1112" s="63"/>
    </row>
    <row r="1113" spans="1:19" s="97" customFormat="1">
      <c r="A1113" s="85" t="s">
        <v>129</v>
      </c>
      <c r="B1113" s="57">
        <v>44</v>
      </c>
      <c r="C1113" s="53"/>
      <c r="D1113" s="59" t="s">
        <v>142</v>
      </c>
      <c r="E1113" s="59"/>
      <c r="F1113" s="97" t="s">
        <v>8</v>
      </c>
      <c r="G1113" s="98"/>
      <c r="H1113" s="98"/>
      <c r="I1113" s="98"/>
      <c r="J1113" s="98">
        <v>5.78</v>
      </c>
      <c r="L1113" s="97" t="s">
        <v>114</v>
      </c>
      <c r="N1113" s="61" t="s">
        <v>137</v>
      </c>
      <c r="O1113" s="99">
        <f t="shared" si="460"/>
        <v>101.1074490272</v>
      </c>
      <c r="P1113" s="64">
        <f t="shared" si="462"/>
        <v>30.332234708160001</v>
      </c>
      <c r="Q1113" s="62">
        <f t="shared" si="463"/>
        <v>5.3206169068075182</v>
      </c>
      <c r="S1113" s="63"/>
    </row>
    <row r="1114" spans="1:19" s="97" customFormat="1">
      <c r="A1114" s="85" t="s">
        <v>129</v>
      </c>
      <c r="B1114" s="57">
        <v>45</v>
      </c>
      <c r="C1114" s="72" t="s">
        <v>404</v>
      </c>
      <c r="D1114" s="59" t="s">
        <v>442</v>
      </c>
      <c r="E1114" s="54"/>
      <c r="F1114" s="73" t="s">
        <v>624</v>
      </c>
      <c r="G1114" s="98"/>
      <c r="H1114" s="98"/>
      <c r="I1114" s="98"/>
      <c r="J1114" s="98">
        <v>5.2</v>
      </c>
      <c r="L1114" s="97" t="s">
        <v>114</v>
      </c>
      <c r="N1114" s="61" t="s">
        <v>137</v>
      </c>
      <c r="O1114" s="99">
        <f t="shared" si="460"/>
        <v>73.622348800000012</v>
      </c>
      <c r="Q1114" s="62">
        <f t="shared" ref="Q1114:Q1116" si="464">0.216*O1114^0.939</f>
        <v>12.234207161992359</v>
      </c>
    </row>
    <row r="1115" spans="1:19" s="97" customFormat="1">
      <c r="A1115" s="85" t="s">
        <v>129</v>
      </c>
      <c r="B1115" s="57">
        <v>45</v>
      </c>
      <c r="C1115" s="53"/>
      <c r="D1115" s="59" t="s">
        <v>442</v>
      </c>
      <c r="E1115" s="54"/>
      <c r="F1115" s="73" t="s">
        <v>625</v>
      </c>
      <c r="G1115" s="98"/>
      <c r="H1115" s="98"/>
      <c r="I1115" s="98"/>
      <c r="J1115" s="98">
        <v>3.2</v>
      </c>
      <c r="L1115" s="97" t="s">
        <v>114</v>
      </c>
      <c r="N1115" s="61" t="s">
        <v>137</v>
      </c>
      <c r="O1115" s="99">
        <f t="shared" si="460"/>
        <v>17.157324800000001</v>
      </c>
      <c r="Q1115" s="62">
        <f t="shared" si="464"/>
        <v>3.1160319357717827</v>
      </c>
    </row>
    <row r="1116" spans="1:19" s="97" customFormat="1">
      <c r="A1116" s="85" t="s">
        <v>129</v>
      </c>
      <c r="B1116" s="57">
        <v>45</v>
      </c>
      <c r="C1116" s="53"/>
      <c r="D1116" s="59" t="s">
        <v>442</v>
      </c>
      <c r="E1116" s="54"/>
      <c r="F1116" s="73" t="s">
        <v>625</v>
      </c>
      <c r="G1116" s="98"/>
      <c r="H1116" s="98"/>
      <c r="I1116" s="98"/>
      <c r="J1116" s="98">
        <v>3.5</v>
      </c>
      <c r="L1116" s="97" t="s">
        <v>114</v>
      </c>
      <c r="N1116" s="61" t="s">
        <v>137</v>
      </c>
      <c r="O1116" s="99">
        <f t="shared" si="460"/>
        <v>22.449349999999999</v>
      </c>
      <c r="Q1116" s="62">
        <f t="shared" si="464"/>
        <v>4.0108284979630158</v>
      </c>
    </row>
    <row r="1117" spans="1:19" s="97" customFormat="1">
      <c r="A1117" s="85" t="s">
        <v>129</v>
      </c>
      <c r="B1117" s="57">
        <v>45</v>
      </c>
      <c r="C1117" s="53"/>
      <c r="D1117" s="59" t="s">
        <v>142</v>
      </c>
      <c r="E1117" s="59"/>
      <c r="F1117" s="60" t="s">
        <v>632</v>
      </c>
      <c r="G1117" s="98"/>
      <c r="H1117" s="98"/>
      <c r="I1117" s="98"/>
      <c r="J1117" s="98">
        <v>8.6199999999999992</v>
      </c>
      <c r="L1117" s="97" t="s">
        <v>114</v>
      </c>
      <c r="N1117" s="61" t="s">
        <v>137</v>
      </c>
      <c r="O1117" s="99">
        <f t="shared" si="460"/>
        <v>335.3678567007999</v>
      </c>
      <c r="P1117" s="64">
        <f t="shared" ref="P1117:P1118" si="465">O1117*0.6</f>
        <v>201.22071402047993</v>
      </c>
      <c r="Q1117" s="62">
        <f t="shared" ref="Q1117:Q1118" si="466">0.216*P1117^0.939</f>
        <v>31.44867866751288</v>
      </c>
    </row>
    <row r="1118" spans="1:19" s="97" customFormat="1">
      <c r="A1118" s="85" t="s">
        <v>129</v>
      </c>
      <c r="B1118" s="57">
        <v>45</v>
      </c>
      <c r="C1118" s="53"/>
      <c r="D1118" s="59" t="s">
        <v>142</v>
      </c>
      <c r="E1118" s="59"/>
      <c r="F1118" s="60" t="s">
        <v>632</v>
      </c>
      <c r="G1118" s="98"/>
      <c r="H1118" s="98"/>
      <c r="I1118" s="98"/>
      <c r="J1118" s="98">
        <v>7.5</v>
      </c>
      <c r="L1118" s="97" t="s">
        <v>114</v>
      </c>
      <c r="N1118" s="61" t="s">
        <v>137</v>
      </c>
      <c r="O1118" s="99">
        <f t="shared" si="460"/>
        <v>220.89374999999998</v>
      </c>
      <c r="P1118" s="64">
        <f t="shared" si="465"/>
        <v>132.53625</v>
      </c>
      <c r="Q1118" s="62">
        <f t="shared" si="466"/>
        <v>21.24838927871081</v>
      </c>
    </row>
    <row r="1119" spans="1:19" s="97" customFormat="1">
      <c r="A1119" s="85" t="s">
        <v>129</v>
      </c>
      <c r="B1119" s="57">
        <v>46</v>
      </c>
      <c r="C1119" s="53"/>
      <c r="D1119" s="67" t="s">
        <v>557</v>
      </c>
      <c r="E1119" s="67"/>
      <c r="F1119" s="73" t="s">
        <v>669</v>
      </c>
      <c r="G1119" s="98"/>
      <c r="H1119" s="98"/>
      <c r="I1119" s="98"/>
      <c r="J1119" s="98">
        <v>10.15</v>
      </c>
      <c r="L1119" s="97" t="s">
        <v>114</v>
      </c>
      <c r="N1119" s="61" t="s">
        <v>137</v>
      </c>
      <c r="O1119" s="99">
        <f>3.1416/6*J1119^3</f>
        <v>547.51719715000002</v>
      </c>
      <c r="Q1119" s="62">
        <f>0.216*O1119^0.939</f>
        <v>80.502478603531003</v>
      </c>
    </row>
    <row r="1120" spans="1:19" s="97" customFormat="1">
      <c r="A1120" s="85" t="s">
        <v>129</v>
      </c>
      <c r="B1120" s="57">
        <v>46</v>
      </c>
      <c r="C1120" s="54"/>
      <c r="D1120" s="60" t="s">
        <v>765</v>
      </c>
      <c r="E1120" s="59"/>
      <c r="F1120" s="97" t="s">
        <v>149</v>
      </c>
      <c r="G1120" s="98"/>
      <c r="H1120" s="98"/>
      <c r="I1120" s="98"/>
      <c r="J1120" s="98">
        <v>6.2</v>
      </c>
      <c r="L1120" s="97" t="s">
        <v>114</v>
      </c>
      <c r="N1120" s="61" t="s">
        <v>137</v>
      </c>
      <c r="O1120" s="99">
        <f>3.1416/6*J1120^3</f>
        <v>124.78854080000001</v>
      </c>
    </row>
    <row r="1121" spans="1:19" s="97" customFormat="1">
      <c r="A1121" s="85" t="s">
        <v>129</v>
      </c>
      <c r="B1121" s="57">
        <v>46</v>
      </c>
      <c r="C1121" s="53"/>
      <c r="D1121" s="59" t="s">
        <v>142</v>
      </c>
      <c r="E1121" s="59"/>
      <c r="F1121" s="97" t="s">
        <v>8</v>
      </c>
      <c r="G1121" s="98"/>
      <c r="H1121" s="98"/>
      <c r="I1121" s="98"/>
      <c r="J1121" s="98">
        <v>4.0599999999999996</v>
      </c>
      <c r="L1121" s="97" t="s">
        <v>114</v>
      </c>
      <c r="N1121" s="61" t="s">
        <v>137</v>
      </c>
      <c r="O1121" s="99">
        <f>3.1416/6*J1121^3</f>
        <v>35.04110061759998</v>
      </c>
      <c r="P1121" s="64">
        <f t="shared" ref="P1121:P1123" si="467">O1121*0.3</f>
        <v>10.512330185279994</v>
      </c>
      <c r="Q1121" s="62">
        <f t="shared" ref="Q1121:Q1124" si="468">0.216*P1121^0.939</f>
        <v>1.9671120822591752</v>
      </c>
      <c r="S1121" s="63"/>
    </row>
    <row r="1122" spans="1:19" s="97" customFormat="1">
      <c r="A1122" s="85" t="s">
        <v>129</v>
      </c>
      <c r="B1122" s="57">
        <v>46</v>
      </c>
      <c r="C1122" s="53"/>
      <c r="D1122" s="59" t="s">
        <v>142</v>
      </c>
      <c r="E1122" s="59"/>
      <c r="F1122" s="97" t="s">
        <v>8</v>
      </c>
      <c r="G1122" s="98"/>
      <c r="H1122" s="98"/>
      <c r="I1122" s="98"/>
      <c r="J1122" s="98">
        <v>7.28</v>
      </c>
      <c r="L1122" s="97" t="s">
        <v>114</v>
      </c>
      <c r="N1122" s="61" t="s">
        <v>137</v>
      </c>
      <c r="O1122" s="99">
        <f>3.1416/6*J1122^3</f>
        <v>202.0197251072</v>
      </c>
      <c r="P1122" s="64">
        <f t="shared" si="467"/>
        <v>60.605917532159999</v>
      </c>
      <c r="Q1122" s="62">
        <f t="shared" si="468"/>
        <v>10.191435607608478</v>
      </c>
      <c r="S1122" s="63"/>
    </row>
    <row r="1123" spans="1:19" s="97" customFormat="1">
      <c r="A1123" s="85" t="s">
        <v>129</v>
      </c>
      <c r="B1123" s="57">
        <v>46</v>
      </c>
      <c r="C1123" s="53"/>
      <c r="D1123" s="59" t="s">
        <v>142</v>
      </c>
      <c r="E1123" s="59"/>
      <c r="F1123" s="97" t="s">
        <v>8</v>
      </c>
      <c r="G1123" s="98"/>
      <c r="H1123" s="98"/>
      <c r="I1123" s="98"/>
      <c r="J1123" s="98">
        <v>6.67</v>
      </c>
      <c r="L1123" s="97" t="s">
        <v>114</v>
      </c>
      <c r="N1123" s="61" t="s">
        <v>137</v>
      </c>
      <c r="O1123" s="99">
        <f>3.1416/6*J1123^3</f>
        <v>155.37356822679999</v>
      </c>
      <c r="P1123" s="64">
        <f t="shared" si="467"/>
        <v>46.612070468039995</v>
      </c>
      <c r="Q1123" s="62">
        <f t="shared" si="468"/>
        <v>7.9647792490152769</v>
      </c>
      <c r="S1123" s="63"/>
    </row>
    <row r="1124" spans="1:19" s="97" customFormat="1">
      <c r="A1124" s="85" t="s">
        <v>129</v>
      </c>
      <c r="B1124" s="57">
        <v>47</v>
      </c>
      <c r="C1124" s="53"/>
      <c r="D1124" s="59" t="s">
        <v>142</v>
      </c>
      <c r="E1124" s="59"/>
      <c r="F1124" s="97" t="s">
        <v>79</v>
      </c>
      <c r="G1124" s="98">
        <v>29.88</v>
      </c>
      <c r="H1124" s="98"/>
      <c r="I1124" s="98"/>
      <c r="J1124" s="98">
        <v>5.48</v>
      </c>
      <c r="L1124" s="97" t="s">
        <v>101</v>
      </c>
      <c r="N1124" s="65" t="s">
        <v>138</v>
      </c>
      <c r="O1124" s="99">
        <f>(3.1416/6)*J1124^2*G1124</f>
        <v>469.83065310720002</v>
      </c>
      <c r="P1124" s="64">
        <f t="shared" ref="P1124" si="469">O1124*0.6</f>
        <v>281.89839186431999</v>
      </c>
      <c r="Q1124" s="62">
        <f t="shared" si="468"/>
        <v>43.160920762920973</v>
      </c>
    </row>
    <row r="1125" spans="1:19" s="97" customFormat="1">
      <c r="A1125" s="85" t="s">
        <v>129</v>
      </c>
      <c r="B1125" s="57">
        <v>48</v>
      </c>
      <c r="C1125" s="72" t="s">
        <v>404</v>
      </c>
      <c r="D1125" s="67" t="s">
        <v>641</v>
      </c>
      <c r="E1125" s="67" t="s">
        <v>643</v>
      </c>
      <c r="F1125" s="97" t="s">
        <v>642</v>
      </c>
      <c r="G1125" s="98"/>
      <c r="H1125" s="98"/>
      <c r="I1125" s="98"/>
      <c r="J1125" s="98">
        <v>15.83</v>
      </c>
      <c r="L1125" s="97" t="s">
        <v>114</v>
      </c>
      <c r="N1125" s="61" t="s">
        <v>137</v>
      </c>
      <c r="O1125" s="99">
        <f>3.1416/6*J1125^3</f>
        <v>2077.0281494731998</v>
      </c>
      <c r="Q1125" s="62">
        <f t="shared" ref="Q1125" si="470">0.216*O1125^0.939</f>
        <v>281.53484112348173</v>
      </c>
    </row>
    <row r="1126" spans="1:19" s="97" customFormat="1">
      <c r="A1126" s="85" t="s">
        <v>129</v>
      </c>
      <c r="B1126" s="57">
        <v>48</v>
      </c>
      <c r="C1126" s="53"/>
      <c r="D1126" s="59" t="s">
        <v>142</v>
      </c>
      <c r="E1126" s="59"/>
      <c r="F1126" s="97" t="s">
        <v>8</v>
      </c>
      <c r="G1126" s="98"/>
      <c r="H1126" s="98"/>
      <c r="I1126" s="98"/>
      <c r="J1126" s="98">
        <v>6.13</v>
      </c>
      <c r="K1126" s="97">
        <v>4.17</v>
      </c>
      <c r="L1126" s="97" t="s">
        <v>114</v>
      </c>
      <c r="N1126" s="61" t="s">
        <v>137</v>
      </c>
      <c r="O1126" s="99">
        <f>3.1416/6*J1126^3</f>
        <v>120.60937346919999</v>
      </c>
      <c r="P1126" s="99">
        <f>3.1416/6*K1126^3</f>
        <v>37.967132926799998</v>
      </c>
      <c r="Q1126" s="62">
        <f t="shared" ref="Q1126:Q1127" si="471">0.216*P1126^0.939</f>
        <v>6.5692785621557652</v>
      </c>
      <c r="S1126" s="63"/>
    </row>
    <row r="1127" spans="1:19" s="97" customFormat="1">
      <c r="A1127" s="85" t="s">
        <v>129</v>
      </c>
      <c r="B1127" s="57">
        <v>48</v>
      </c>
      <c r="C1127" s="53"/>
      <c r="D1127" s="59" t="s">
        <v>142</v>
      </c>
      <c r="E1127" s="59"/>
      <c r="F1127" s="97" t="s">
        <v>8</v>
      </c>
      <c r="G1127" s="98"/>
      <c r="H1127" s="98"/>
      <c r="I1127" s="98"/>
      <c r="J1127" s="98">
        <v>5.97</v>
      </c>
      <c r="K1127" s="97">
        <v>3.89</v>
      </c>
      <c r="L1127" s="97" t="s">
        <v>114</v>
      </c>
      <c r="N1127" s="61" t="s">
        <v>137</v>
      </c>
      <c r="O1127" s="99">
        <f>3.1416/6*J1127^3</f>
        <v>111.40960418279998</v>
      </c>
      <c r="P1127" s="99">
        <f>3.1416/6*K1127^3</f>
        <v>30.821121808400001</v>
      </c>
      <c r="Q1127" s="62">
        <f t="shared" si="471"/>
        <v>5.4011027341073241</v>
      </c>
      <c r="S1127" s="63"/>
    </row>
    <row r="1128" spans="1:19" s="97" customFormat="1">
      <c r="A1128" s="85" t="s">
        <v>129</v>
      </c>
      <c r="B1128" s="57">
        <v>48</v>
      </c>
      <c r="C1128" s="72" t="s">
        <v>404</v>
      </c>
      <c r="D1128" s="59" t="s">
        <v>442</v>
      </c>
      <c r="E1128" s="54"/>
      <c r="F1128" s="73" t="s">
        <v>624</v>
      </c>
      <c r="G1128" s="98"/>
      <c r="H1128" s="98"/>
      <c r="I1128" s="98"/>
      <c r="J1128" s="98">
        <v>6.37</v>
      </c>
      <c r="L1128" s="97" t="s">
        <v>114</v>
      </c>
      <c r="N1128" s="61" t="s">
        <v>137</v>
      </c>
      <c r="O1128" s="99">
        <f>3.1416/6*J1128^3</f>
        <v>135.33743303079999</v>
      </c>
      <c r="Q1128" s="62">
        <f t="shared" ref="Q1128:Q1129" si="472">0.216*O1128^0.939</f>
        <v>21.66981441820883</v>
      </c>
    </row>
    <row r="1129" spans="1:19" s="97" customFormat="1">
      <c r="A1129" s="85" t="s">
        <v>129</v>
      </c>
      <c r="B1129" s="57">
        <v>48</v>
      </c>
      <c r="C1129" s="72" t="s">
        <v>404</v>
      </c>
      <c r="D1129" s="59" t="s">
        <v>442</v>
      </c>
      <c r="E1129" s="54"/>
      <c r="F1129" s="73" t="s">
        <v>624</v>
      </c>
      <c r="G1129" s="98">
        <v>7.8</v>
      </c>
      <c r="I1129" s="98"/>
      <c r="J1129" s="98">
        <v>4.7</v>
      </c>
      <c r="L1129" s="97" t="s">
        <v>101</v>
      </c>
      <c r="N1129" s="65" t="s">
        <v>138</v>
      </c>
      <c r="O1129" s="99">
        <f>(3.1416/6)*J1129^2*G1129</f>
        <v>90.217327200000014</v>
      </c>
      <c r="Q1129" s="62">
        <f t="shared" si="472"/>
        <v>14.807134464155796</v>
      </c>
    </row>
    <row r="1130" spans="1:19" s="71" customFormat="1">
      <c r="A1130" s="85" t="s">
        <v>129</v>
      </c>
      <c r="B1130" s="70">
        <v>49</v>
      </c>
      <c r="C1130" s="72" t="s">
        <v>404</v>
      </c>
      <c r="D1130" s="67" t="s">
        <v>141</v>
      </c>
      <c r="E1130" s="67" t="s">
        <v>561</v>
      </c>
      <c r="F1130" s="71" t="s">
        <v>402</v>
      </c>
      <c r="I1130" s="78">
        <v>3.74</v>
      </c>
      <c r="J1130" s="78">
        <v>2.5</v>
      </c>
      <c r="L1130" s="71" t="s">
        <v>232</v>
      </c>
      <c r="N1130" s="61" t="s">
        <v>139</v>
      </c>
      <c r="O1130" s="66">
        <f>3.1416/4*(J1130^2)*I1130</f>
        <v>18.358725</v>
      </c>
      <c r="Q1130" s="62">
        <f t="shared" ref="Q1130:Q1132" si="473">0.288*O1130^0.811</f>
        <v>3.0504841207702218</v>
      </c>
    </row>
    <row r="1131" spans="1:19" s="71" customFormat="1">
      <c r="A1131" s="85" t="s">
        <v>129</v>
      </c>
      <c r="B1131" s="70">
        <v>49</v>
      </c>
      <c r="C1131" s="72" t="s">
        <v>404</v>
      </c>
      <c r="D1131" s="67" t="s">
        <v>141</v>
      </c>
      <c r="E1131" s="67" t="s">
        <v>561</v>
      </c>
      <c r="F1131" s="71" t="s">
        <v>402</v>
      </c>
      <c r="I1131" s="78">
        <v>3.42</v>
      </c>
      <c r="J1131" s="78">
        <v>3.8</v>
      </c>
      <c r="L1131" s="71" t="s">
        <v>232</v>
      </c>
      <c r="N1131" s="61" t="s">
        <v>139</v>
      </c>
      <c r="O1131" s="66">
        <f>3.1416/4*(J1131^2)*I1131</f>
        <v>38.786821919999994</v>
      </c>
      <c r="Q1131" s="62">
        <f t="shared" si="473"/>
        <v>5.5951968555674059</v>
      </c>
    </row>
    <row r="1132" spans="1:19" s="71" customFormat="1">
      <c r="A1132" s="85" t="s">
        <v>129</v>
      </c>
      <c r="B1132" s="70">
        <v>49</v>
      </c>
      <c r="C1132" s="72" t="s">
        <v>404</v>
      </c>
      <c r="D1132" s="59" t="s">
        <v>141</v>
      </c>
      <c r="E1132" s="75" t="s">
        <v>595</v>
      </c>
      <c r="F1132" s="71" t="s">
        <v>549</v>
      </c>
      <c r="G1132" s="78">
        <v>10.3</v>
      </c>
      <c r="H1132" s="78">
        <v>3.9</v>
      </c>
      <c r="I1132" s="76">
        <f>H1132*0.9</f>
        <v>3.51</v>
      </c>
      <c r="J1132" s="78"/>
      <c r="L1132" s="71" t="s">
        <v>577</v>
      </c>
      <c r="M1132" s="75" t="s">
        <v>673</v>
      </c>
      <c r="N1132" s="61" t="s">
        <v>140</v>
      </c>
      <c r="O1132" s="66">
        <f>G1132*H1132*I1132</f>
        <v>140.9967</v>
      </c>
      <c r="Q1132" s="62">
        <f t="shared" si="473"/>
        <v>15.936793478533406</v>
      </c>
    </row>
    <row r="1133" spans="1:19" s="97" customFormat="1">
      <c r="A1133" s="85" t="s">
        <v>129</v>
      </c>
      <c r="B1133" s="57">
        <v>49</v>
      </c>
      <c r="C1133" s="53"/>
      <c r="D1133" s="60" t="s">
        <v>765</v>
      </c>
      <c r="E1133" s="59"/>
      <c r="F1133" s="97" t="s">
        <v>149</v>
      </c>
      <c r="G1133" s="98"/>
      <c r="H1133" s="98"/>
      <c r="I1133" s="98"/>
      <c r="J1133" s="98">
        <v>8.6999999999999993</v>
      </c>
      <c r="L1133" s="97" t="s">
        <v>114</v>
      </c>
      <c r="N1133" s="61" t="s">
        <v>137</v>
      </c>
      <c r="O1133" s="99">
        <f>3.1416/6*J1133^3</f>
        <v>344.79217079999989</v>
      </c>
    </row>
    <row r="1134" spans="1:19" s="97" customFormat="1">
      <c r="A1134" s="85" t="s">
        <v>129</v>
      </c>
      <c r="B1134" s="57">
        <v>49</v>
      </c>
      <c r="C1134" s="53"/>
      <c r="D1134" s="59" t="s">
        <v>142</v>
      </c>
      <c r="E1134" s="59"/>
      <c r="F1134" s="73" t="s">
        <v>589</v>
      </c>
      <c r="G1134" s="98"/>
      <c r="H1134" s="98"/>
      <c r="I1134" s="98"/>
      <c r="J1134" s="98">
        <v>7.4</v>
      </c>
      <c r="L1134" s="97" t="s">
        <v>114</v>
      </c>
      <c r="N1134" s="61" t="s">
        <v>137</v>
      </c>
      <c r="O1134" s="99">
        <f>3.1416/6*J1134^3</f>
        <v>212.1752864</v>
      </c>
      <c r="P1134" s="64">
        <f t="shared" ref="P1134:P1141" si="474">O1134*0.6</f>
        <v>127.30517184</v>
      </c>
      <c r="Q1134" s="62">
        <f t="shared" ref="Q1134:Q1141" si="475">0.216*P1134^0.939</f>
        <v>20.45993217622598</v>
      </c>
    </row>
    <row r="1135" spans="1:19" s="97" customFormat="1">
      <c r="A1135" s="85" t="s">
        <v>129</v>
      </c>
      <c r="B1135" s="57">
        <v>49</v>
      </c>
      <c r="C1135" s="53"/>
      <c r="D1135" s="59" t="s">
        <v>142</v>
      </c>
      <c r="E1135" s="59"/>
      <c r="F1135" s="97" t="s">
        <v>83</v>
      </c>
      <c r="G1135" s="98"/>
      <c r="H1135" s="98"/>
      <c r="I1135" s="98"/>
      <c r="J1135" s="98">
        <v>7.28</v>
      </c>
      <c r="L1135" s="97" t="s">
        <v>114</v>
      </c>
      <c r="N1135" s="61" t="s">
        <v>137</v>
      </c>
      <c r="O1135" s="99">
        <f>3.1416/6*J1135^3</f>
        <v>202.0197251072</v>
      </c>
      <c r="P1135" s="64">
        <f t="shared" si="474"/>
        <v>121.21183506432</v>
      </c>
      <c r="Q1135" s="62">
        <f t="shared" si="475"/>
        <v>19.539008901781628</v>
      </c>
    </row>
    <row r="1136" spans="1:19" s="97" customFormat="1">
      <c r="A1136" s="85" t="s">
        <v>129</v>
      </c>
      <c r="B1136" s="57">
        <v>49</v>
      </c>
      <c r="C1136" s="53"/>
      <c r="D1136" s="59" t="s">
        <v>142</v>
      </c>
      <c r="E1136" s="59"/>
      <c r="F1136" s="60" t="s">
        <v>632</v>
      </c>
      <c r="G1136" s="98">
        <v>16.04</v>
      </c>
      <c r="H1136" s="98"/>
      <c r="I1136" s="98"/>
      <c r="J1136" s="98">
        <v>8.2100000000000009</v>
      </c>
      <c r="L1136" s="97" t="s">
        <v>101</v>
      </c>
      <c r="N1136" s="65" t="s">
        <v>138</v>
      </c>
      <c r="O1136" s="99">
        <f>(3.1416/6)*J1136^2*G1136</f>
        <v>566.09629963040004</v>
      </c>
      <c r="P1136" s="64">
        <f t="shared" si="474"/>
        <v>339.65777977824001</v>
      </c>
      <c r="Q1136" s="62">
        <f t="shared" si="475"/>
        <v>51.416413790834191</v>
      </c>
    </row>
    <row r="1137" spans="1:19" s="97" customFormat="1">
      <c r="A1137" s="85" t="s">
        <v>129</v>
      </c>
      <c r="B1137" s="57">
        <v>50</v>
      </c>
      <c r="C1137" s="53"/>
      <c r="D1137" s="59" t="s">
        <v>142</v>
      </c>
      <c r="E1137" s="59"/>
      <c r="F1137" s="97" t="s">
        <v>102</v>
      </c>
      <c r="G1137" s="98"/>
      <c r="H1137" s="98"/>
      <c r="I1137" s="98"/>
      <c r="J1137" s="98">
        <v>9.75</v>
      </c>
      <c r="L1137" s="97" t="s">
        <v>114</v>
      </c>
      <c r="N1137" s="61" t="s">
        <v>137</v>
      </c>
      <c r="O1137" s="99">
        <f>3.1416/6*J1137^3</f>
        <v>485.30356874999995</v>
      </c>
      <c r="P1137" s="64">
        <f t="shared" si="474"/>
        <v>291.18214124999997</v>
      </c>
      <c r="Q1137" s="62">
        <f t="shared" si="475"/>
        <v>44.494306041135609</v>
      </c>
    </row>
    <row r="1138" spans="1:19" s="97" customFormat="1">
      <c r="A1138" s="85" t="s">
        <v>129</v>
      </c>
      <c r="B1138" s="57">
        <v>50</v>
      </c>
      <c r="C1138" s="53"/>
      <c r="D1138" s="59" t="s">
        <v>142</v>
      </c>
      <c r="E1138" s="59"/>
      <c r="F1138" s="97" t="s">
        <v>11</v>
      </c>
      <c r="G1138" s="98">
        <v>15.89</v>
      </c>
      <c r="H1138" s="98"/>
      <c r="I1138" s="98"/>
      <c r="J1138" s="98">
        <v>8.61</v>
      </c>
      <c r="L1138" s="97" t="s">
        <v>101</v>
      </c>
      <c r="N1138" s="65" t="s">
        <v>138</v>
      </c>
      <c r="O1138" s="99">
        <f>(3.1416/6)*J1138^2*G1138</f>
        <v>616.77936852839991</v>
      </c>
      <c r="P1138" s="64">
        <f t="shared" si="474"/>
        <v>370.06762111703995</v>
      </c>
      <c r="Q1138" s="62">
        <f t="shared" si="475"/>
        <v>55.727517014330104</v>
      </c>
    </row>
    <row r="1139" spans="1:19" s="97" customFormat="1">
      <c r="A1139" s="85" t="s">
        <v>129</v>
      </c>
      <c r="B1139" s="57">
        <v>50</v>
      </c>
      <c r="C1139" s="53"/>
      <c r="D1139" s="59" t="s">
        <v>142</v>
      </c>
      <c r="E1139" s="59"/>
      <c r="F1139" s="60" t="s">
        <v>632</v>
      </c>
      <c r="G1139" s="98"/>
      <c r="H1139" s="98"/>
      <c r="I1139" s="98"/>
      <c r="J1139" s="98">
        <v>11.5</v>
      </c>
      <c r="L1139" s="97" t="s">
        <v>114</v>
      </c>
      <c r="N1139" s="61" t="s">
        <v>137</v>
      </c>
      <c r="O1139" s="99">
        <f>3.1416/6*J1139^3</f>
        <v>796.33014999999989</v>
      </c>
      <c r="P1139" s="64">
        <f t="shared" si="474"/>
        <v>477.79808999999989</v>
      </c>
      <c r="Q1139" s="62">
        <f t="shared" si="475"/>
        <v>70.837667326902249</v>
      </c>
    </row>
    <row r="1140" spans="1:19" s="97" customFormat="1">
      <c r="A1140" s="85" t="s">
        <v>129</v>
      </c>
      <c r="B1140" s="57">
        <v>50</v>
      </c>
      <c r="C1140" s="53"/>
      <c r="D1140" s="59" t="s">
        <v>142</v>
      </c>
      <c r="E1140" s="59"/>
      <c r="F1140" s="60" t="s">
        <v>632</v>
      </c>
      <c r="G1140" s="98"/>
      <c r="H1140" s="98"/>
      <c r="I1140" s="98"/>
      <c r="J1140" s="98">
        <v>16.7</v>
      </c>
      <c r="L1140" s="97" t="s">
        <v>114</v>
      </c>
      <c r="N1140" s="61" t="s">
        <v>137</v>
      </c>
      <c r="O1140" s="99">
        <f>3.1416/6*J1140^3</f>
        <v>2438.6476267999997</v>
      </c>
      <c r="P1140" s="64">
        <f t="shared" si="474"/>
        <v>1463.1885760799998</v>
      </c>
      <c r="Q1140" s="62">
        <f t="shared" si="475"/>
        <v>202.61459902705241</v>
      </c>
    </row>
    <row r="1141" spans="1:19" s="97" customFormat="1">
      <c r="A1141" s="85" t="s">
        <v>129</v>
      </c>
      <c r="B1141" s="57">
        <v>50</v>
      </c>
      <c r="C1141" s="53"/>
      <c r="D1141" s="59" t="s">
        <v>142</v>
      </c>
      <c r="E1141" s="59"/>
      <c r="F1141" s="60" t="s">
        <v>679</v>
      </c>
      <c r="G1141" s="98">
        <v>10</v>
      </c>
      <c r="H1141" s="98"/>
      <c r="I1141" s="98"/>
      <c r="J1141" s="98">
        <v>7.5</v>
      </c>
      <c r="L1141" s="97" t="s">
        <v>101</v>
      </c>
      <c r="N1141" s="65" t="s">
        <v>138</v>
      </c>
      <c r="O1141" s="99">
        <f>(3.1416/6)*J1141^2*G1141</f>
        <v>294.52499999999998</v>
      </c>
      <c r="P1141" s="64">
        <f t="shared" si="474"/>
        <v>176.71499999999997</v>
      </c>
      <c r="Q1141" s="62">
        <f t="shared" si="475"/>
        <v>27.838349816612503</v>
      </c>
    </row>
    <row r="1142" spans="1:19" s="97" customFormat="1">
      <c r="A1142" s="85" t="s">
        <v>129</v>
      </c>
      <c r="B1142" s="57">
        <v>51</v>
      </c>
      <c r="C1142" s="72" t="s">
        <v>404</v>
      </c>
      <c r="D1142" s="81" t="s">
        <v>141</v>
      </c>
      <c r="E1142" s="60" t="s">
        <v>595</v>
      </c>
      <c r="F1142" s="75" t="s">
        <v>615</v>
      </c>
      <c r="G1142" s="98">
        <v>17.2</v>
      </c>
      <c r="H1142" s="84">
        <v>2.8</v>
      </c>
      <c r="I1142" s="78">
        <v>1.9</v>
      </c>
      <c r="J1142" s="98"/>
      <c r="L1142" s="97" t="s">
        <v>577</v>
      </c>
      <c r="M1142" s="75" t="s">
        <v>552</v>
      </c>
      <c r="N1142" s="61" t="s">
        <v>140</v>
      </c>
      <c r="O1142" s="66">
        <f>G1142*H1142*I1142</f>
        <v>91.503999999999991</v>
      </c>
      <c r="Q1142" s="62">
        <f>0.288*O1142^0.811</f>
        <v>11.223295353033855</v>
      </c>
    </row>
    <row r="1143" spans="1:19" s="71" customFormat="1">
      <c r="A1143" s="85" t="s">
        <v>129</v>
      </c>
      <c r="B1143" s="70">
        <v>52</v>
      </c>
      <c r="C1143" s="72"/>
      <c r="D1143" s="59" t="s">
        <v>142</v>
      </c>
      <c r="E1143" s="59"/>
      <c r="F1143" s="71" t="s">
        <v>3</v>
      </c>
      <c r="G1143" s="78">
        <v>7.78</v>
      </c>
      <c r="I1143" s="78"/>
      <c r="J1143" s="78">
        <v>4.5</v>
      </c>
      <c r="L1143" s="74" t="s">
        <v>584</v>
      </c>
      <c r="M1143" s="71" t="s">
        <v>150</v>
      </c>
      <c r="N1143" s="65" t="s">
        <v>585</v>
      </c>
      <c r="O1143" s="94">
        <f>(3.1416/6)*J1143^2*G1143*0.6</f>
        <v>49.49433719999999</v>
      </c>
      <c r="P1143" s="64">
        <f t="shared" ref="P1143" si="476">O1143*0.6</f>
        <v>29.696602319999993</v>
      </c>
      <c r="Q1143" s="62">
        <f>0.216*P1143^0.939</f>
        <v>5.2158537054936627</v>
      </c>
    </row>
    <row r="1144" spans="1:19" s="97" customFormat="1">
      <c r="A1144" s="85" t="s">
        <v>129</v>
      </c>
      <c r="B1144" s="57">
        <v>52</v>
      </c>
      <c r="C1144" s="53"/>
      <c r="D1144" s="67" t="s">
        <v>557</v>
      </c>
      <c r="E1144" s="67"/>
      <c r="F1144" s="73" t="s">
        <v>669</v>
      </c>
      <c r="G1144" s="98"/>
      <c r="H1144" s="98"/>
      <c r="I1144" s="98"/>
      <c r="J1144" s="98">
        <v>12.9</v>
      </c>
      <c r="L1144" s="97" t="s">
        <v>114</v>
      </c>
      <c r="N1144" s="61" t="s">
        <v>137</v>
      </c>
      <c r="O1144" s="99">
        <f>3.1416/6*J1144^3</f>
        <v>1124.0063603999997</v>
      </c>
      <c r="Q1144" s="62">
        <f>0.216*O1144^0.939</f>
        <v>158.17055009163232</v>
      </c>
    </row>
    <row r="1145" spans="1:19" s="97" customFormat="1">
      <c r="A1145" s="85" t="s">
        <v>129</v>
      </c>
      <c r="B1145" s="57">
        <v>52</v>
      </c>
      <c r="C1145" s="53"/>
      <c r="D1145" s="59" t="s">
        <v>142</v>
      </c>
      <c r="E1145" s="59"/>
      <c r="F1145" s="97" t="s">
        <v>79</v>
      </c>
      <c r="G1145" s="98"/>
      <c r="H1145" s="98"/>
      <c r="I1145" s="98">
        <v>38.6</v>
      </c>
      <c r="J1145" s="98">
        <v>6.5</v>
      </c>
      <c r="L1145" s="97" t="s">
        <v>122</v>
      </c>
      <c r="M1145" s="82" t="s">
        <v>534</v>
      </c>
      <c r="N1145" s="61" t="s">
        <v>536</v>
      </c>
      <c r="O1145" s="66">
        <f>3.1416/12*(J1145^2)*I1145</f>
        <v>426.95652999999999</v>
      </c>
      <c r="P1145" s="64">
        <f t="shared" ref="P1145" si="477">O1145*0.6</f>
        <v>256.17391799999996</v>
      </c>
      <c r="Q1145" s="62">
        <f t="shared" ref="Q1145:Q1147" si="478">0.216*P1145^0.939</f>
        <v>39.451909859022152</v>
      </c>
    </row>
    <row r="1146" spans="1:19" s="97" customFormat="1">
      <c r="A1146" s="85" t="s">
        <v>129</v>
      </c>
      <c r="B1146" s="57">
        <v>52</v>
      </c>
      <c r="C1146" s="53"/>
      <c r="D1146" s="59" t="s">
        <v>142</v>
      </c>
      <c r="E1146" s="59"/>
      <c r="F1146" s="97" t="s">
        <v>8</v>
      </c>
      <c r="G1146" s="98"/>
      <c r="H1146" s="98"/>
      <c r="I1146" s="98"/>
      <c r="J1146" s="98">
        <v>4.3</v>
      </c>
      <c r="L1146" s="97" t="s">
        <v>114</v>
      </c>
      <c r="N1146" s="61" t="s">
        <v>137</v>
      </c>
      <c r="O1146" s="99">
        <f>3.1416/6*J1146^3</f>
        <v>41.62986519999999</v>
      </c>
      <c r="P1146" s="64">
        <f t="shared" ref="P1146:P1147" si="479">O1146*0.3</f>
        <v>12.488959559999996</v>
      </c>
      <c r="Q1146" s="62">
        <f t="shared" si="478"/>
        <v>2.312554138514344</v>
      </c>
      <c r="S1146" s="63"/>
    </row>
    <row r="1147" spans="1:19" s="97" customFormat="1">
      <c r="A1147" s="85" t="s">
        <v>129</v>
      </c>
      <c r="B1147" s="57">
        <v>52</v>
      </c>
      <c r="C1147" s="53"/>
      <c r="D1147" s="59" t="s">
        <v>142</v>
      </c>
      <c r="E1147" s="59"/>
      <c r="F1147" s="97" t="s">
        <v>8</v>
      </c>
      <c r="G1147" s="98"/>
      <c r="H1147" s="98"/>
      <c r="I1147" s="98"/>
      <c r="J1147" s="98">
        <v>6.9</v>
      </c>
      <c r="L1147" s="97" t="s">
        <v>114</v>
      </c>
      <c r="N1147" s="61" t="s">
        <v>137</v>
      </c>
      <c r="O1147" s="99">
        <f>3.1416/6*J1147^3</f>
        <v>172.00731240000002</v>
      </c>
      <c r="P1147" s="64">
        <f t="shared" si="479"/>
        <v>51.602193720000002</v>
      </c>
      <c r="Q1147" s="62">
        <f t="shared" si="478"/>
        <v>8.762926275857847</v>
      </c>
      <c r="S1147" s="63"/>
    </row>
    <row r="1148" spans="1:19" s="97" customFormat="1">
      <c r="A1148" s="85" t="s">
        <v>129</v>
      </c>
      <c r="B1148" s="57">
        <v>52</v>
      </c>
      <c r="C1148" s="72" t="s">
        <v>404</v>
      </c>
      <c r="D1148" s="54" t="s">
        <v>141</v>
      </c>
      <c r="E1148" s="54" t="s">
        <v>561</v>
      </c>
      <c r="F1148" s="97" t="s">
        <v>402</v>
      </c>
      <c r="G1148" s="98">
        <v>3.11</v>
      </c>
      <c r="H1148" s="98"/>
      <c r="I1148" s="98"/>
      <c r="J1148" s="98">
        <v>2.5</v>
      </c>
      <c r="L1148" s="97" t="s">
        <v>101</v>
      </c>
      <c r="N1148" s="65" t="s">
        <v>138</v>
      </c>
      <c r="O1148" s="99">
        <f>(3.1416/6)*J1148^2*G1148</f>
        <v>10.177474999999998</v>
      </c>
      <c r="Q1148" s="62">
        <f t="shared" ref="Q1148:Q1149" si="480">0.288*O1148^0.811</f>
        <v>1.8905517232644318</v>
      </c>
    </row>
    <row r="1149" spans="1:19" s="97" customFormat="1">
      <c r="A1149" s="85" t="s">
        <v>129</v>
      </c>
      <c r="B1149" s="57">
        <v>52</v>
      </c>
      <c r="C1149" s="72" t="s">
        <v>404</v>
      </c>
      <c r="D1149" s="54" t="s">
        <v>141</v>
      </c>
      <c r="E1149" s="54" t="s">
        <v>561</v>
      </c>
      <c r="F1149" s="97" t="s">
        <v>402</v>
      </c>
      <c r="G1149" s="98">
        <v>2.6</v>
      </c>
      <c r="H1149" s="98"/>
      <c r="I1149" s="98"/>
      <c r="J1149" s="98">
        <v>1.78</v>
      </c>
      <c r="L1149" s="97" t="s">
        <v>101</v>
      </c>
      <c r="N1149" s="65" t="s">
        <v>138</v>
      </c>
      <c r="O1149" s="99">
        <f>(3.1416/6)*J1149^2*G1149</f>
        <v>4.3133330239999994</v>
      </c>
      <c r="Q1149" s="62">
        <f t="shared" si="480"/>
        <v>0.94237948455738285</v>
      </c>
    </row>
    <row r="1150" spans="1:19" s="97" customFormat="1">
      <c r="A1150" s="85" t="s">
        <v>151</v>
      </c>
      <c r="B1150" s="57">
        <v>1</v>
      </c>
      <c r="C1150" s="53"/>
      <c r="D1150" s="59" t="s">
        <v>142</v>
      </c>
      <c r="E1150" s="59"/>
      <c r="F1150" s="73" t="s">
        <v>660</v>
      </c>
      <c r="G1150" s="98">
        <v>15.74</v>
      </c>
      <c r="H1150" s="98"/>
      <c r="I1150" s="98"/>
      <c r="J1150" s="98">
        <v>7.2</v>
      </c>
      <c r="L1150" s="97" t="s">
        <v>101</v>
      </c>
      <c r="N1150" s="65" t="s">
        <v>138</v>
      </c>
      <c r="O1150" s="99">
        <f>(3.1416/6)*J1150^2*G1150</f>
        <v>427.23749376000001</v>
      </c>
      <c r="P1150" s="64">
        <f t="shared" ref="P1150" si="481">O1150*0.6</f>
        <v>256.342496256</v>
      </c>
      <c r="Q1150" s="62">
        <f t="shared" ref="Q1150:Q1163" si="482">0.216*P1150^0.939</f>
        <v>39.47628749321153</v>
      </c>
    </row>
    <row r="1151" spans="1:19" s="97" customFormat="1">
      <c r="A1151" s="85" t="s">
        <v>151</v>
      </c>
      <c r="B1151" s="57">
        <v>1</v>
      </c>
      <c r="C1151" s="53"/>
      <c r="D1151" s="59" t="s">
        <v>142</v>
      </c>
      <c r="E1151" s="59"/>
      <c r="F1151" s="97" t="s">
        <v>8</v>
      </c>
      <c r="G1151" s="98"/>
      <c r="H1151" s="98"/>
      <c r="I1151" s="98"/>
      <c r="J1151" s="98">
        <v>4.93</v>
      </c>
      <c r="L1151" s="97" t="s">
        <v>114</v>
      </c>
      <c r="N1151" s="61" t="s">
        <v>137</v>
      </c>
      <c r="O1151" s="99">
        <f>3.1416/6*J1151^3</f>
        <v>62.739405005199984</v>
      </c>
      <c r="P1151" s="64">
        <f t="shared" ref="P1151:P1155" si="483">O1151*0.3</f>
        <v>18.821821501559995</v>
      </c>
      <c r="Q1151" s="62">
        <f t="shared" si="482"/>
        <v>3.399077297779709</v>
      </c>
      <c r="S1151" s="63"/>
    </row>
    <row r="1152" spans="1:19" s="97" customFormat="1">
      <c r="A1152" s="85" t="s">
        <v>151</v>
      </c>
      <c r="B1152" s="57">
        <v>1</v>
      </c>
      <c r="C1152" s="53"/>
      <c r="D1152" s="59" t="s">
        <v>142</v>
      </c>
      <c r="E1152" s="59"/>
      <c r="F1152" s="97" t="s">
        <v>8</v>
      </c>
      <c r="G1152" s="98"/>
      <c r="H1152" s="98"/>
      <c r="I1152" s="98"/>
      <c r="J1152" s="98">
        <v>4.8</v>
      </c>
      <c r="L1152" s="97" t="s">
        <v>114</v>
      </c>
      <c r="N1152" s="61" t="s">
        <v>137</v>
      </c>
      <c r="O1152" s="99">
        <f>3.1416/6*J1152^3</f>
        <v>57.905971199999996</v>
      </c>
      <c r="P1152" s="64">
        <f t="shared" si="483"/>
        <v>17.37179136</v>
      </c>
      <c r="Q1152" s="62">
        <f t="shared" si="482"/>
        <v>3.1525924778685157</v>
      </c>
      <c r="S1152" s="63"/>
    </row>
    <row r="1153" spans="1:19" s="97" customFormat="1">
      <c r="A1153" s="85" t="s">
        <v>151</v>
      </c>
      <c r="B1153" s="57">
        <v>1</v>
      </c>
      <c r="C1153" s="53"/>
      <c r="D1153" s="59" t="s">
        <v>142</v>
      </c>
      <c r="E1153" s="59"/>
      <c r="F1153" s="97" t="s">
        <v>8</v>
      </c>
      <c r="G1153" s="98"/>
      <c r="H1153" s="98"/>
      <c r="I1153" s="98"/>
      <c r="J1153" s="98">
        <v>4.2</v>
      </c>
      <c r="L1153" s="97" t="s">
        <v>114</v>
      </c>
      <c r="N1153" s="61" t="s">
        <v>137</v>
      </c>
      <c r="O1153" s="99">
        <f>3.1416/6*J1153^3</f>
        <v>38.792476800000003</v>
      </c>
      <c r="P1153" s="64">
        <f t="shared" si="483"/>
        <v>11.63774304</v>
      </c>
      <c r="Q1153" s="62">
        <f t="shared" si="482"/>
        <v>2.1642355191849854</v>
      </c>
      <c r="S1153" s="63"/>
    </row>
    <row r="1154" spans="1:19" s="97" customFormat="1">
      <c r="A1154" s="85" t="s">
        <v>151</v>
      </c>
      <c r="B1154" s="57">
        <v>1</v>
      </c>
      <c r="C1154" s="53"/>
      <c r="D1154" s="59" t="s">
        <v>142</v>
      </c>
      <c r="E1154" s="59"/>
      <c r="F1154" s="97" t="s">
        <v>8</v>
      </c>
      <c r="G1154" s="98"/>
      <c r="H1154" s="98"/>
      <c r="I1154" s="98"/>
      <c r="J1154" s="98">
        <v>4.7</v>
      </c>
      <c r="L1154" s="97" t="s">
        <v>114</v>
      </c>
      <c r="N1154" s="61" t="s">
        <v>137</v>
      </c>
      <c r="O1154" s="99">
        <f>3.1416/6*J1154^3</f>
        <v>54.36172280000001</v>
      </c>
      <c r="P1154" s="64">
        <f t="shared" si="483"/>
        <v>16.308516840000003</v>
      </c>
      <c r="Q1154" s="62">
        <f t="shared" si="482"/>
        <v>2.9710566664467191</v>
      </c>
      <c r="S1154" s="63"/>
    </row>
    <row r="1155" spans="1:19" s="97" customFormat="1">
      <c r="A1155" s="85" t="s">
        <v>151</v>
      </c>
      <c r="B1155" s="57">
        <v>1</v>
      </c>
      <c r="C1155" s="53"/>
      <c r="D1155" s="59" t="s">
        <v>142</v>
      </c>
      <c r="E1155" s="59"/>
      <c r="F1155" s="97" t="s">
        <v>8</v>
      </c>
      <c r="G1155" s="98"/>
      <c r="H1155" s="98"/>
      <c r="I1155" s="98"/>
      <c r="J1155" s="98">
        <v>5.8</v>
      </c>
      <c r="L1155" s="97" t="s">
        <v>114</v>
      </c>
      <c r="N1155" s="61" t="s">
        <v>137</v>
      </c>
      <c r="O1155" s="99">
        <f>3.1416/6*J1155^3</f>
        <v>102.16064319999998</v>
      </c>
      <c r="P1155" s="64">
        <f t="shared" si="483"/>
        <v>30.648192959999992</v>
      </c>
      <c r="Q1155" s="62">
        <f t="shared" si="482"/>
        <v>5.3726423013891988</v>
      </c>
      <c r="S1155" s="63"/>
    </row>
    <row r="1156" spans="1:19" s="97" customFormat="1">
      <c r="A1156" s="85" t="s">
        <v>151</v>
      </c>
      <c r="B1156" s="57">
        <v>1</v>
      </c>
      <c r="C1156" s="53"/>
      <c r="D1156" s="59" t="s">
        <v>142</v>
      </c>
      <c r="E1156" s="59"/>
      <c r="F1156" s="73" t="s">
        <v>589</v>
      </c>
      <c r="G1156" s="98">
        <v>9.36</v>
      </c>
      <c r="H1156" s="98"/>
      <c r="I1156" s="98"/>
      <c r="J1156" s="98">
        <v>5.4</v>
      </c>
      <c r="L1156" s="97" t="s">
        <v>101</v>
      </c>
      <c r="N1156" s="65" t="s">
        <v>138</v>
      </c>
      <c r="O1156" s="99">
        <f>(3.1416/6)*J1156^2*G1156</f>
        <v>142.91012735999999</v>
      </c>
      <c r="P1156" s="64">
        <f t="shared" ref="P1156:P1163" si="484">O1156*0.6</f>
        <v>85.746076415999994</v>
      </c>
      <c r="Q1156" s="62">
        <f t="shared" si="482"/>
        <v>14.116984508768919</v>
      </c>
    </row>
    <row r="1157" spans="1:19" s="97" customFormat="1">
      <c r="A1157" s="85" t="s">
        <v>151</v>
      </c>
      <c r="B1157" s="57">
        <v>1</v>
      </c>
      <c r="C1157" s="53"/>
      <c r="D1157" s="59" t="s">
        <v>142</v>
      </c>
      <c r="E1157" s="59"/>
      <c r="F1157" s="73" t="s">
        <v>589</v>
      </c>
      <c r="G1157" s="98"/>
      <c r="H1157" s="98"/>
      <c r="I1157" s="98"/>
      <c r="J1157" s="98">
        <v>8.1</v>
      </c>
      <c r="L1157" s="97" t="s">
        <v>114</v>
      </c>
      <c r="N1157" s="61" t="s">
        <v>137</v>
      </c>
      <c r="O1157" s="99">
        <f>3.1416/6*J1157^3</f>
        <v>278.26250759999994</v>
      </c>
      <c r="P1157" s="64">
        <f t="shared" si="484"/>
        <v>166.95750455999996</v>
      </c>
      <c r="Q1157" s="62">
        <f t="shared" si="482"/>
        <v>26.392512347665924</v>
      </c>
    </row>
    <row r="1158" spans="1:19" s="97" customFormat="1">
      <c r="A1158" s="85" t="s">
        <v>151</v>
      </c>
      <c r="B1158" s="57">
        <v>2</v>
      </c>
      <c r="C1158" s="53"/>
      <c r="D1158" s="59" t="s">
        <v>142</v>
      </c>
      <c r="E1158" s="59"/>
      <c r="F1158" s="97" t="s">
        <v>118</v>
      </c>
      <c r="G1158" s="98"/>
      <c r="H1158" s="98"/>
      <c r="I1158" s="98"/>
      <c r="J1158" s="98">
        <v>12.4</v>
      </c>
      <c r="L1158" s="97" t="s">
        <v>114</v>
      </c>
      <c r="N1158" s="61" t="s">
        <v>137</v>
      </c>
      <c r="O1158" s="99">
        <f>3.1416/6*J1158^3</f>
        <v>998.30832640000006</v>
      </c>
      <c r="P1158" s="64">
        <f t="shared" si="484"/>
        <v>598.98499584000001</v>
      </c>
      <c r="Q1158" s="62">
        <f t="shared" si="482"/>
        <v>87.588547082379662</v>
      </c>
    </row>
    <row r="1159" spans="1:19" s="97" customFormat="1">
      <c r="A1159" s="85" t="s">
        <v>151</v>
      </c>
      <c r="B1159" s="57">
        <v>2</v>
      </c>
      <c r="C1159" s="53"/>
      <c r="D1159" s="59" t="s">
        <v>142</v>
      </c>
      <c r="E1159" s="59"/>
      <c r="F1159" s="97" t="s">
        <v>118</v>
      </c>
      <c r="G1159" s="98"/>
      <c r="H1159" s="98"/>
      <c r="I1159" s="98"/>
      <c r="J1159" s="98">
        <v>11.8</v>
      </c>
      <c r="L1159" s="97" t="s">
        <v>114</v>
      </c>
      <c r="N1159" s="61" t="s">
        <v>137</v>
      </c>
      <c r="O1159" s="99">
        <f>3.1416/6*J1159^3</f>
        <v>860.29155520000006</v>
      </c>
      <c r="P1159" s="64">
        <f t="shared" si="484"/>
        <v>516.17493311999999</v>
      </c>
      <c r="Q1159" s="62">
        <f t="shared" si="482"/>
        <v>76.167561132921904</v>
      </c>
    </row>
    <row r="1160" spans="1:19" s="97" customFormat="1">
      <c r="A1160" s="85" t="s">
        <v>151</v>
      </c>
      <c r="B1160" s="57">
        <v>2</v>
      </c>
      <c r="C1160" s="53"/>
      <c r="D1160" s="59" t="s">
        <v>142</v>
      </c>
      <c r="E1160" s="59"/>
      <c r="F1160" s="73" t="s">
        <v>589</v>
      </c>
      <c r="G1160" s="98">
        <v>11.12</v>
      </c>
      <c r="H1160" s="98"/>
      <c r="I1160" s="98"/>
      <c r="J1160" s="98">
        <v>7.7</v>
      </c>
      <c r="L1160" s="97" t="s">
        <v>101</v>
      </c>
      <c r="N1160" s="65" t="s">
        <v>138</v>
      </c>
      <c r="O1160" s="99">
        <f>(3.1416/6)*J1160^2*G1160</f>
        <v>345.21199327999994</v>
      </c>
      <c r="P1160" s="64">
        <f t="shared" si="484"/>
        <v>207.12719596799997</v>
      </c>
      <c r="Q1160" s="62">
        <f t="shared" si="482"/>
        <v>32.314721124980125</v>
      </c>
    </row>
    <row r="1161" spans="1:19" s="97" customFormat="1">
      <c r="A1161" s="85" t="s">
        <v>151</v>
      </c>
      <c r="B1161" s="57">
        <v>2</v>
      </c>
      <c r="C1161" s="53"/>
      <c r="D1161" s="59" t="s">
        <v>142</v>
      </c>
      <c r="E1161" s="59"/>
      <c r="F1161" s="73" t="s">
        <v>589</v>
      </c>
      <c r="G1161" s="98"/>
      <c r="H1161" s="98"/>
      <c r="I1161" s="98"/>
      <c r="J1161" s="98">
        <v>7.3</v>
      </c>
      <c r="L1161" s="97" t="s">
        <v>114</v>
      </c>
      <c r="N1161" s="61" t="s">
        <v>137</v>
      </c>
      <c r="O1161" s="99">
        <f>3.1416/6*J1161^3</f>
        <v>203.68930119999999</v>
      </c>
      <c r="P1161" s="64">
        <f t="shared" si="484"/>
        <v>122.21358071999998</v>
      </c>
      <c r="Q1161" s="62">
        <f t="shared" si="482"/>
        <v>19.690599197099132</v>
      </c>
    </row>
    <row r="1162" spans="1:19" s="97" customFormat="1">
      <c r="A1162" s="85" t="s">
        <v>151</v>
      </c>
      <c r="B1162" s="57">
        <v>3</v>
      </c>
      <c r="C1162" s="53"/>
      <c r="D1162" s="59" t="s">
        <v>142</v>
      </c>
      <c r="E1162" s="59"/>
      <c r="F1162" s="97" t="s">
        <v>112</v>
      </c>
      <c r="G1162" s="98"/>
      <c r="H1162" s="98"/>
      <c r="I1162" s="98"/>
      <c r="J1162" s="98">
        <v>18.5</v>
      </c>
      <c r="L1162" s="97" t="s">
        <v>114</v>
      </c>
      <c r="N1162" s="61" t="s">
        <v>137</v>
      </c>
      <c r="O1162" s="99">
        <f>3.1416/6*J1162^3</f>
        <v>3315.2388499999997</v>
      </c>
      <c r="P1162" s="64">
        <f t="shared" si="484"/>
        <v>1989.1433099999997</v>
      </c>
      <c r="Q1162" s="62">
        <f t="shared" si="482"/>
        <v>270.33432594920112</v>
      </c>
    </row>
    <row r="1163" spans="1:19" s="97" customFormat="1">
      <c r="A1163" s="85" t="s">
        <v>151</v>
      </c>
      <c r="B1163" s="57">
        <v>3</v>
      </c>
      <c r="C1163" s="53"/>
      <c r="D1163" s="59" t="s">
        <v>142</v>
      </c>
      <c r="E1163" s="59"/>
      <c r="F1163" s="60" t="s">
        <v>679</v>
      </c>
      <c r="G1163" s="98">
        <v>10.4</v>
      </c>
      <c r="H1163" s="98"/>
      <c r="I1163" s="98"/>
      <c r="J1163" s="98">
        <v>11.3</v>
      </c>
      <c r="L1163" s="97" t="s">
        <v>101</v>
      </c>
      <c r="N1163" s="65" t="s">
        <v>138</v>
      </c>
      <c r="O1163" s="99">
        <f>(3.1416/6)*J1163^2*G1163</f>
        <v>695.32823360000009</v>
      </c>
      <c r="P1163" s="64">
        <f t="shared" si="484"/>
        <v>417.19694016000005</v>
      </c>
      <c r="Q1163" s="62">
        <f t="shared" si="482"/>
        <v>62.366885651414734</v>
      </c>
    </row>
    <row r="1164" spans="1:19" s="97" customFormat="1">
      <c r="A1164" s="85" t="s">
        <v>151</v>
      </c>
      <c r="B1164" s="57">
        <v>4</v>
      </c>
      <c r="C1164" s="72" t="s">
        <v>404</v>
      </c>
      <c r="D1164" s="54" t="s">
        <v>141</v>
      </c>
      <c r="E1164" s="54" t="s">
        <v>561</v>
      </c>
      <c r="F1164" s="60" t="s">
        <v>682</v>
      </c>
      <c r="G1164" s="98"/>
      <c r="H1164" s="98"/>
      <c r="I1164" s="84">
        <f>J1164*0.4</f>
        <v>5.04</v>
      </c>
      <c r="J1164" s="98">
        <v>12.6</v>
      </c>
      <c r="L1164" s="52" t="s">
        <v>232</v>
      </c>
      <c r="M1164" s="75" t="s">
        <v>674</v>
      </c>
      <c r="N1164" s="61" t="s">
        <v>139</v>
      </c>
      <c r="O1164" s="66">
        <f>3.1416/4*(J1164^2)*I1164</f>
        <v>628.43812415999992</v>
      </c>
      <c r="Q1164" s="62">
        <f>0.288*O1164^0.811</f>
        <v>53.552949405986453</v>
      </c>
    </row>
    <row r="1165" spans="1:19" s="97" customFormat="1">
      <c r="A1165" s="85" t="s">
        <v>151</v>
      </c>
      <c r="B1165" s="57">
        <v>4</v>
      </c>
      <c r="C1165" s="53"/>
      <c r="D1165" s="59" t="s">
        <v>142</v>
      </c>
      <c r="E1165" s="59"/>
      <c r="F1165" s="97" t="s">
        <v>8</v>
      </c>
      <c r="G1165" s="98"/>
      <c r="H1165" s="98"/>
      <c r="I1165" s="98"/>
      <c r="J1165" s="98">
        <v>4.45</v>
      </c>
      <c r="K1165" s="97">
        <v>2.65</v>
      </c>
      <c r="L1165" s="97" t="s">
        <v>114</v>
      </c>
      <c r="N1165" s="61" t="s">
        <v>137</v>
      </c>
      <c r="O1165" s="99">
        <f t="shared" ref="O1165:O1169" si="485">3.1416/6*J1165^3</f>
        <v>46.140221050000001</v>
      </c>
      <c r="P1165" s="99">
        <f>3.1416/6*K1165^3</f>
        <v>9.7439996499999975</v>
      </c>
      <c r="Q1165" s="62">
        <f t="shared" ref="Q1165:Q1170" si="486">0.216*P1165^0.939</f>
        <v>1.8317999296320449</v>
      </c>
      <c r="S1165" s="63"/>
    </row>
    <row r="1166" spans="1:19" s="97" customFormat="1">
      <c r="A1166" s="85" t="s">
        <v>151</v>
      </c>
      <c r="B1166" s="57">
        <v>4</v>
      </c>
      <c r="C1166" s="53"/>
      <c r="D1166" s="59" t="s">
        <v>142</v>
      </c>
      <c r="E1166" s="59"/>
      <c r="F1166" s="97" t="s">
        <v>8</v>
      </c>
      <c r="G1166" s="98"/>
      <c r="H1166" s="98"/>
      <c r="I1166" s="98"/>
      <c r="J1166" s="98">
        <v>5.4</v>
      </c>
      <c r="K1166" s="97">
        <v>3.6</v>
      </c>
      <c r="L1166" s="97" t="s">
        <v>114</v>
      </c>
      <c r="N1166" s="61" t="s">
        <v>137</v>
      </c>
      <c r="O1166" s="99">
        <f t="shared" si="485"/>
        <v>82.448150400000003</v>
      </c>
      <c r="P1166" s="99">
        <f>3.1416/6*K1166^3</f>
        <v>24.4290816</v>
      </c>
      <c r="Q1166" s="62">
        <f t="shared" si="486"/>
        <v>4.3420873484926918</v>
      </c>
      <c r="S1166" s="63"/>
    </row>
    <row r="1167" spans="1:19" s="97" customFormat="1">
      <c r="A1167" s="85" t="s">
        <v>151</v>
      </c>
      <c r="B1167" s="57">
        <v>4</v>
      </c>
      <c r="C1167" s="53"/>
      <c r="D1167" s="59" t="s">
        <v>142</v>
      </c>
      <c r="E1167" s="59"/>
      <c r="F1167" s="97" t="s">
        <v>8</v>
      </c>
      <c r="G1167" s="98"/>
      <c r="H1167" s="98"/>
      <c r="I1167" s="98"/>
      <c r="J1167" s="98">
        <v>5.8</v>
      </c>
      <c r="K1167" s="97">
        <v>4.3099999999999996</v>
      </c>
      <c r="L1167" s="97" t="s">
        <v>114</v>
      </c>
      <c r="N1167" s="61" t="s">
        <v>137</v>
      </c>
      <c r="O1167" s="99">
        <f t="shared" si="485"/>
        <v>102.16064319999998</v>
      </c>
      <c r="P1167" s="99">
        <f>3.1416/6*K1167^3</f>
        <v>41.920982087599988</v>
      </c>
      <c r="Q1167" s="62">
        <f t="shared" si="486"/>
        <v>7.2096948092813511</v>
      </c>
      <c r="S1167" s="63"/>
    </row>
    <row r="1168" spans="1:19" s="97" customFormat="1">
      <c r="A1168" s="85" t="s">
        <v>151</v>
      </c>
      <c r="B1168" s="57">
        <v>4</v>
      </c>
      <c r="C1168" s="53"/>
      <c r="D1168" s="59" t="s">
        <v>142</v>
      </c>
      <c r="E1168" s="59"/>
      <c r="F1168" s="97" t="s">
        <v>8</v>
      </c>
      <c r="G1168" s="98"/>
      <c r="H1168" s="98"/>
      <c r="I1168" s="98"/>
      <c r="J1168" s="98">
        <v>5</v>
      </c>
      <c r="K1168" s="97">
        <v>3</v>
      </c>
      <c r="L1168" s="97" t="s">
        <v>114</v>
      </c>
      <c r="N1168" s="61" t="s">
        <v>137</v>
      </c>
      <c r="O1168" s="99">
        <f t="shared" si="485"/>
        <v>65.449999999999989</v>
      </c>
      <c r="P1168" s="99">
        <f>3.1416/6*K1168^3</f>
        <v>14.137199999999998</v>
      </c>
      <c r="Q1168" s="62">
        <f t="shared" si="486"/>
        <v>2.5980349293758094</v>
      </c>
      <c r="S1168" s="63"/>
    </row>
    <row r="1169" spans="1:19" s="97" customFormat="1">
      <c r="A1169" s="85" t="s">
        <v>151</v>
      </c>
      <c r="B1169" s="57">
        <v>4</v>
      </c>
      <c r="C1169" s="53"/>
      <c r="D1169" s="59" t="s">
        <v>142</v>
      </c>
      <c r="E1169" s="59"/>
      <c r="F1169" s="97" t="s">
        <v>8</v>
      </c>
      <c r="G1169" s="98"/>
      <c r="H1169" s="98"/>
      <c r="I1169" s="98"/>
      <c r="J1169" s="98">
        <v>5.4</v>
      </c>
      <c r="L1169" s="97" t="s">
        <v>114</v>
      </c>
      <c r="N1169" s="61" t="s">
        <v>137</v>
      </c>
      <c r="O1169" s="99">
        <f t="shared" si="485"/>
        <v>82.448150400000003</v>
      </c>
      <c r="P1169" s="64">
        <f>O1169*0.3</f>
        <v>24.73444512</v>
      </c>
      <c r="Q1169" s="62">
        <f t="shared" si="486"/>
        <v>4.3930332535939298</v>
      </c>
      <c r="S1169" s="63"/>
    </row>
    <row r="1170" spans="1:19" s="97" customFormat="1">
      <c r="A1170" s="85" t="s">
        <v>151</v>
      </c>
      <c r="B1170" s="57">
        <v>5</v>
      </c>
      <c r="C1170" s="53"/>
      <c r="D1170" s="59" t="s">
        <v>142</v>
      </c>
      <c r="E1170" s="59"/>
      <c r="F1170" s="97" t="s">
        <v>112</v>
      </c>
      <c r="G1170" s="98">
        <v>18.2</v>
      </c>
      <c r="H1170" s="98"/>
      <c r="I1170" s="98"/>
      <c r="J1170" s="98">
        <v>16</v>
      </c>
      <c r="L1170" s="97" t="s">
        <v>101</v>
      </c>
      <c r="N1170" s="65" t="s">
        <v>138</v>
      </c>
      <c r="O1170" s="99">
        <f>(3.1416/6)*J1170^2*G1170</f>
        <v>2439.5571199999995</v>
      </c>
      <c r="P1170" s="64">
        <f t="shared" ref="P1170" si="487">O1170*0.6</f>
        <v>1463.7342719999997</v>
      </c>
      <c r="Q1170" s="62">
        <f t="shared" si="486"/>
        <v>202.6855538290155</v>
      </c>
    </row>
    <row r="1171" spans="1:19" s="71" customFormat="1">
      <c r="A1171" s="85" t="s">
        <v>151</v>
      </c>
      <c r="B1171" s="70">
        <v>5</v>
      </c>
      <c r="C1171" s="72" t="s">
        <v>404</v>
      </c>
      <c r="D1171" s="67" t="s">
        <v>141</v>
      </c>
      <c r="E1171" s="67" t="s">
        <v>561</v>
      </c>
      <c r="F1171" s="71" t="s">
        <v>402</v>
      </c>
      <c r="H1171" s="78"/>
      <c r="I1171" s="78">
        <v>3.15</v>
      </c>
      <c r="J1171" s="78">
        <v>2.4</v>
      </c>
      <c r="L1171" s="71" t="s">
        <v>232</v>
      </c>
      <c r="N1171" s="61" t="s">
        <v>139</v>
      </c>
      <c r="O1171" s="66">
        <f>3.1416/4*(J1171^2)*I1171</f>
        <v>14.2502976</v>
      </c>
      <c r="Q1171" s="62">
        <f>0.288*O1171^0.811</f>
        <v>2.4839548545698311</v>
      </c>
    </row>
    <row r="1172" spans="1:19" s="97" customFormat="1">
      <c r="A1172" s="85" t="s">
        <v>151</v>
      </c>
      <c r="B1172" s="57">
        <v>5</v>
      </c>
      <c r="C1172" s="53"/>
      <c r="D1172" s="59" t="s">
        <v>142</v>
      </c>
      <c r="E1172" s="59"/>
      <c r="F1172" s="73" t="s">
        <v>589</v>
      </c>
      <c r="G1172" s="98">
        <v>12.3</v>
      </c>
      <c r="H1172" s="98"/>
      <c r="I1172" s="98"/>
      <c r="J1172" s="98">
        <v>10.4</v>
      </c>
      <c r="L1172" s="97" t="s">
        <v>101</v>
      </c>
      <c r="N1172" s="65" t="s">
        <v>138</v>
      </c>
      <c r="O1172" s="99">
        <f>(3.1416/6)*J1172^2*G1172</f>
        <v>696.58068480000009</v>
      </c>
      <c r="P1172" s="64">
        <f t="shared" ref="P1172:P1173" si="488">O1172*0.6</f>
        <v>417.94841088000004</v>
      </c>
      <c r="Q1172" s="62">
        <f t="shared" ref="Q1172:Q1178" si="489">0.216*P1172^0.939</f>
        <v>62.472364833715602</v>
      </c>
    </row>
    <row r="1173" spans="1:19" s="97" customFormat="1">
      <c r="A1173" s="85" t="s">
        <v>151</v>
      </c>
      <c r="B1173" s="57">
        <v>6</v>
      </c>
      <c r="C1173" s="53"/>
      <c r="D1173" s="59" t="s">
        <v>142</v>
      </c>
      <c r="E1173" s="59"/>
      <c r="F1173" s="60" t="s">
        <v>632</v>
      </c>
      <c r="G1173" s="98">
        <v>15</v>
      </c>
      <c r="H1173" s="98"/>
      <c r="I1173" s="98"/>
      <c r="J1173" s="98">
        <v>11.2</v>
      </c>
      <c r="L1173" s="97" t="s">
        <v>101</v>
      </c>
      <c r="N1173" s="65" t="s">
        <v>138</v>
      </c>
      <c r="O1173" s="99">
        <f>(3.1416/6)*J1173^2*G1173</f>
        <v>985.20575999999983</v>
      </c>
      <c r="P1173" s="64">
        <f t="shared" si="488"/>
        <v>591.12345599999992</v>
      </c>
      <c r="Q1173" s="62">
        <f t="shared" si="489"/>
        <v>86.508657831392952</v>
      </c>
    </row>
    <row r="1174" spans="1:19" s="97" customFormat="1">
      <c r="A1174" s="85" t="s">
        <v>151</v>
      </c>
      <c r="B1174" s="57">
        <v>6</v>
      </c>
      <c r="C1174" s="53"/>
      <c r="D1174" s="59" t="s">
        <v>142</v>
      </c>
      <c r="E1174" s="59"/>
      <c r="F1174" s="97" t="s">
        <v>8</v>
      </c>
      <c r="G1174" s="98"/>
      <c r="H1174" s="98"/>
      <c r="I1174" s="98"/>
      <c r="J1174" s="98">
        <v>6.8</v>
      </c>
      <c r="L1174" s="97" t="s">
        <v>114</v>
      </c>
      <c r="N1174" s="61" t="s">
        <v>137</v>
      </c>
      <c r="O1174" s="99">
        <f>3.1416/6*J1174^3</f>
        <v>164.63659519999996</v>
      </c>
      <c r="P1174" s="64">
        <f t="shared" ref="P1174:P1178" si="490">O1174*0.3</f>
        <v>49.390978559999986</v>
      </c>
      <c r="Q1174" s="62">
        <f t="shared" si="489"/>
        <v>8.4098621357251773</v>
      </c>
      <c r="S1174" s="63"/>
    </row>
    <row r="1175" spans="1:19" s="97" customFormat="1">
      <c r="A1175" s="85" t="s">
        <v>151</v>
      </c>
      <c r="B1175" s="57">
        <v>6</v>
      </c>
      <c r="C1175" s="53"/>
      <c r="D1175" s="59" t="s">
        <v>142</v>
      </c>
      <c r="E1175" s="59"/>
      <c r="F1175" s="97" t="s">
        <v>8</v>
      </c>
      <c r="G1175" s="98"/>
      <c r="H1175" s="98"/>
      <c r="I1175" s="98"/>
      <c r="J1175" s="98">
        <v>6.8</v>
      </c>
      <c r="L1175" s="97" t="s">
        <v>114</v>
      </c>
      <c r="N1175" s="61" t="s">
        <v>137</v>
      </c>
      <c r="O1175" s="99">
        <f>3.1416/6*J1175^3</f>
        <v>164.63659519999996</v>
      </c>
      <c r="P1175" s="64">
        <f t="shared" si="490"/>
        <v>49.390978559999986</v>
      </c>
      <c r="Q1175" s="62">
        <f t="shared" si="489"/>
        <v>8.4098621357251773</v>
      </c>
      <c r="S1175" s="63"/>
    </row>
    <row r="1176" spans="1:19" s="97" customFormat="1">
      <c r="A1176" s="85" t="s">
        <v>151</v>
      </c>
      <c r="B1176" s="57">
        <v>6</v>
      </c>
      <c r="C1176" s="53"/>
      <c r="D1176" s="59" t="s">
        <v>142</v>
      </c>
      <c r="E1176" s="59"/>
      <c r="F1176" s="97" t="s">
        <v>8</v>
      </c>
      <c r="G1176" s="98"/>
      <c r="H1176" s="98"/>
      <c r="I1176" s="98"/>
      <c r="J1176" s="98">
        <v>6</v>
      </c>
      <c r="L1176" s="97" t="s">
        <v>114</v>
      </c>
      <c r="N1176" s="61" t="s">
        <v>137</v>
      </c>
      <c r="O1176" s="99">
        <f>3.1416/6*J1176^3</f>
        <v>113.09759999999999</v>
      </c>
      <c r="P1176" s="64">
        <f t="shared" si="490"/>
        <v>33.929279999999991</v>
      </c>
      <c r="Q1176" s="62">
        <f t="shared" si="489"/>
        <v>5.9110324243386305</v>
      </c>
      <c r="S1176" s="63"/>
    </row>
    <row r="1177" spans="1:19" s="97" customFormat="1">
      <c r="A1177" s="85" t="s">
        <v>151</v>
      </c>
      <c r="B1177" s="57">
        <v>6</v>
      </c>
      <c r="C1177" s="53"/>
      <c r="D1177" s="59" t="s">
        <v>142</v>
      </c>
      <c r="E1177" s="59"/>
      <c r="F1177" s="97" t="s">
        <v>8</v>
      </c>
      <c r="G1177" s="98"/>
      <c r="H1177" s="98"/>
      <c r="I1177" s="98"/>
      <c r="J1177" s="98">
        <v>4.8</v>
      </c>
      <c r="L1177" s="97" t="s">
        <v>114</v>
      </c>
      <c r="N1177" s="61" t="s">
        <v>137</v>
      </c>
      <c r="O1177" s="99">
        <f>3.1416/6*J1177^3</f>
        <v>57.905971199999996</v>
      </c>
      <c r="P1177" s="64">
        <f t="shared" si="490"/>
        <v>17.37179136</v>
      </c>
      <c r="Q1177" s="62">
        <f t="shared" si="489"/>
        <v>3.1525924778685157</v>
      </c>
      <c r="S1177" s="63"/>
    </row>
    <row r="1178" spans="1:19" s="97" customFormat="1">
      <c r="A1178" s="85" t="s">
        <v>151</v>
      </c>
      <c r="B1178" s="57">
        <v>6</v>
      </c>
      <c r="C1178" s="53"/>
      <c r="D1178" s="59" t="s">
        <v>142</v>
      </c>
      <c r="E1178" s="59"/>
      <c r="F1178" s="97" t="s">
        <v>8</v>
      </c>
      <c r="G1178" s="98"/>
      <c r="H1178" s="98"/>
      <c r="I1178" s="98"/>
      <c r="J1178" s="98">
        <v>5</v>
      </c>
      <c r="L1178" s="97" t="s">
        <v>114</v>
      </c>
      <c r="N1178" s="61" t="s">
        <v>137</v>
      </c>
      <c r="O1178" s="99">
        <f>3.1416/6*J1178^3</f>
        <v>65.449999999999989</v>
      </c>
      <c r="P1178" s="64">
        <f t="shared" si="490"/>
        <v>19.634999999999994</v>
      </c>
      <c r="Q1178" s="62">
        <f t="shared" si="489"/>
        <v>3.5367940519289136</v>
      </c>
      <c r="S1178" s="63"/>
    </row>
    <row r="1179" spans="1:19" s="97" customFormat="1">
      <c r="A1179" s="85" t="s">
        <v>151</v>
      </c>
      <c r="B1179" s="57">
        <v>6</v>
      </c>
      <c r="C1179" s="53"/>
      <c r="D1179" s="54" t="s">
        <v>637</v>
      </c>
      <c r="E1179" s="54"/>
      <c r="F1179" s="97" t="s">
        <v>639</v>
      </c>
      <c r="G1179" s="98">
        <v>7.66</v>
      </c>
      <c r="H1179" s="98"/>
      <c r="I1179" s="98"/>
      <c r="J1179" s="98">
        <v>6.7</v>
      </c>
      <c r="K1179" s="97">
        <v>6.7</v>
      </c>
      <c r="L1179" s="97" t="s">
        <v>351</v>
      </c>
      <c r="N1179" s="61" t="s">
        <v>546</v>
      </c>
      <c r="O1179" s="66">
        <f>(3.1416/6*J1179^2*G1179)+(3.1416/6*K1179^3)</f>
        <v>337.52324143999999</v>
      </c>
      <c r="Q1179" s="62">
        <f t="shared" ref="Q1179:Q1181" si="491">0.216*O1179^0.939</f>
        <v>51.112945591479935</v>
      </c>
    </row>
    <row r="1180" spans="1:19" s="97" customFormat="1">
      <c r="A1180" s="85" t="s">
        <v>151</v>
      </c>
      <c r="B1180" s="57">
        <v>6</v>
      </c>
      <c r="C1180" s="53"/>
      <c r="D1180" s="59" t="s">
        <v>442</v>
      </c>
      <c r="E1180" s="54"/>
      <c r="F1180" s="73" t="s">
        <v>625</v>
      </c>
      <c r="G1180" s="98"/>
      <c r="H1180" s="98"/>
      <c r="I1180" s="98"/>
      <c r="J1180" s="98">
        <v>4.66</v>
      </c>
      <c r="L1180" s="97" t="s">
        <v>114</v>
      </c>
      <c r="N1180" s="61" t="s">
        <v>137</v>
      </c>
      <c r="O1180" s="99">
        <f>3.1416/6*J1180^3</f>
        <v>52.9855428256</v>
      </c>
      <c r="Q1180" s="62">
        <f t="shared" si="491"/>
        <v>8.9833338221520886</v>
      </c>
    </row>
    <row r="1181" spans="1:19" s="97" customFormat="1">
      <c r="A1181" s="85" t="s">
        <v>151</v>
      </c>
      <c r="B1181" s="57">
        <v>6</v>
      </c>
      <c r="C1181" s="53"/>
      <c r="D1181" s="59" t="s">
        <v>442</v>
      </c>
      <c r="E1181" s="54"/>
      <c r="F1181" s="73" t="s">
        <v>625</v>
      </c>
      <c r="G1181" s="98"/>
      <c r="H1181" s="98"/>
      <c r="I1181" s="98"/>
      <c r="J1181" s="98">
        <v>5</v>
      </c>
      <c r="L1181" s="97" t="s">
        <v>114</v>
      </c>
      <c r="N1181" s="61" t="s">
        <v>137</v>
      </c>
      <c r="O1181" s="99">
        <f>3.1416/6*J1181^3</f>
        <v>65.449999999999989</v>
      </c>
      <c r="Q1181" s="62">
        <f t="shared" si="491"/>
        <v>10.954508920012959</v>
      </c>
    </row>
    <row r="1182" spans="1:19" s="97" customFormat="1">
      <c r="A1182" s="85" t="s">
        <v>151</v>
      </c>
      <c r="B1182" s="57">
        <v>7</v>
      </c>
      <c r="C1182" s="67" t="s">
        <v>90</v>
      </c>
      <c r="D1182" s="54" t="s">
        <v>141</v>
      </c>
      <c r="E1182" s="54" t="s">
        <v>561</v>
      </c>
      <c r="F1182" s="97" t="s">
        <v>402</v>
      </c>
      <c r="H1182" s="98"/>
      <c r="I1182" s="98">
        <v>4.0999999999999996</v>
      </c>
      <c r="J1182" s="98">
        <v>3.6</v>
      </c>
      <c r="L1182" s="97" t="s">
        <v>232</v>
      </c>
      <c r="N1182" s="61" t="s">
        <v>139</v>
      </c>
      <c r="O1182" s="66">
        <f>3.1416/4*(J1182^2)*I1182</f>
        <v>41.733014399999995</v>
      </c>
      <c r="Q1182" s="62">
        <f>0.288*O1182^0.811</f>
        <v>5.9374719265910576</v>
      </c>
    </row>
    <row r="1183" spans="1:19" s="97" customFormat="1">
      <c r="A1183" s="85" t="s">
        <v>151</v>
      </c>
      <c r="B1183" s="57">
        <v>7</v>
      </c>
      <c r="C1183" s="53"/>
      <c r="D1183" s="59" t="s">
        <v>442</v>
      </c>
      <c r="E1183" s="54"/>
      <c r="F1183" s="97" t="s">
        <v>109</v>
      </c>
      <c r="G1183" s="98">
        <v>9.3000000000000007</v>
      </c>
      <c r="H1183" s="98"/>
      <c r="I1183" s="98"/>
      <c r="J1183" s="98">
        <v>8.4</v>
      </c>
      <c r="L1183" s="97" t="s">
        <v>101</v>
      </c>
      <c r="N1183" s="65" t="s">
        <v>138</v>
      </c>
      <c r="O1183" s="99">
        <f>(3.1416/6)*J1183^2*G1183</f>
        <v>343.59050879999995</v>
      </c>
      <c r="Q1183" s="62">
        <f t="shared" ref="Q1183" si="492">0.216*O1183^0.939</f>
        <v>51.975227510026777</v>
      </c>
    </row>
    <row r="1184" spans="1:19" s="97" customFormat="1">
      <c r="A1184" s="85" t="s">
        <v>151</v>
      </c>
      <c r="B1184" s="57">
        <v>7</v>
      </c>
      <c r="C1184" s="53"/>
      <c r="D1184" s="59" t="s">
        <v>142</v>
      </c>
      <c r="E1184" s="59"/>
      <c r="F1184" s="73" t="s">
        <v>589</v>
      </c>
      <c r="G1184" s="98"/>
      <c r="H1184" s="98"/>
      <c r="I1184" s="98"/>
      <c r="J1184" s="98">
        <v>6.7</v>
      </c>
      <c r="L1184" s="97" t="s">
        <v>114</v>
      </c>
      <c r="N1184" s="61" t="s">
        <v>137</v>
      </c>
      <c r="O1184" s="99">
        <f>3.1416/6*J1184^3</f>
        <v>157.4795068</v>
      </c>
      <c r="P1184" s="64">
        <f t="shared" ref="P1184:P1189" si="493">O1184*0.6</f>
        <v>94.48770408</v>
      </c>
      <c r="Q1184" s="62">
        <f t="shared" ref="Q1184:Q1189" si="494">0.216*P1184^0.939</f>
        <v>15.464331628033708</v>
      </c>
    </row>
    <row r="1185" spans="1:19" s="97" customFormat="1">
      <c r="A1185" s="85" t="s">
        <v>151</v>
      </c>
      <c r="B1185" s="57">
        <v>7</v>
      </c>
      <c r="C1185" s="53"/>
      <c r="D1185" s="59" t="s">
        <v>142</v>
      </c>
      <c r="E1185" s="59"/>
      <c r="F1185" s="60" t="s">
        <v>679</v>
      </c>
      <c r="G1185" s="98">
        <v>11.1</v>
      </c>
      <c r="H1185" s="98"/>
      <c r="I1185" s="98"/>
      <c r="J1185" s="98">
        <v>8.5</v>
      </c>
      <c r="L1185" s="97" t="s">
        <v>101</v>
      </c>
      <c r="N1185" s="65" t="s">
        <v>138</v>
      </c>
      <c r="O1185" s="99">
        <f>(3.1416/6)*J1185^2*G1185</f>
        <v>419.91410999999994</v>
      </c>
      <c r="P1185" s="64">
        <f t="shared" si="493"/>
        <v>251.94846599999994</v>
      </c>
      <c r="Q1185" s="62">
        <f t="shared" si="494"/>
        <v>38.840557486749447</v>
      </c>
    </row>
    <row r="1186" spans="1:19" s="97" customFormat="1">
      <c r="A1186" s="85" t="s">
        <v>151</v>
      </c>
      <c r="B1186" s="57">
        <v>7</v>
      </c>
      <c r="C1186" s="53"/>
      <c r="D1186" s="59" t="s">
        <v>142</v>
      </c>
      <c r="E1186" s="59"/>
      <c r="F1186" s="60" t="s">
        <v>679</v>
      </c>
      <c r="G1186" s="98">
        <v>11.3</v>
      </c>
      <c r="H1186" s="98"/>
      <c r="I1186" s="98"/>
      <c r="J1186" s="98">
        <v>9.8000000000000007</v>
      </c>
      <c r="L1186" s="97" t="s">
        <v>101</v>
      </c>
      <c r="N1186" s="65" t="s">
        <v>138</v>
      </c>
      <c r="O1186" s="99">
        <f>(3.1416/6)*J1186^2*G1186</f>
        <v>568.23794720000012</v>
      </c>
      <c r="P1186" s="64">
        <f t="shared" si="493"/>
        <v>340.94276832000008</v>
      </c>
      <c r="Q1186" s="62">
        <f t="shared" si="494"/>
        <v>51.599045008606048</v>
      </c>
    </row>
    <row r="1187" spans="1:19" s="97" customFormat="1">
      <c r="A1187" s="85" t="s">
        <v>151</v>
      </c>
      <c r="B1187" s="57">
        <v>7</v>
      </c>
      <c r="C1187" s="53"/>
      <c r="D1187" s="59" t="s">
        <v>142</v>
      </c>
      <c r="E1187" s="59"/>
      <c r="F1187" s="60" t="s">
        <v>679</v>
      </c>
      <c r="G1187" s="98">
        <v>11.3</v>
      </c>
      <c r="H1187" s="98"/>
      <c r="I1187" s="98"/>
      <c r="J1187" s="98">
        <v>8.4</v>
      </c>
      <c r="L1187" s="97" t="s">
        <v>101</v>
      </c>
      <c r="N1187" s="65" t="s">
        <v>138</v>
      </c>
      <c r="O1187" s="99">
        <f>(3.1416/6)*J1187^2*G1187</f>
        <v>417.48094079999998</v>
      </c>
      <c r="P1187" s="64">
        <f t="shared" si="493"/>
        <v>250.48856447999998</v>
      </c>
      <c r="Q1187" s="62">
        <f t="shared" si="494"/>
        <v>38.629189216469108</v>
      </c>
    </row>
    <row r="1188" spans="1:19" s="97" customFormat="1">
      <c r="A1188" s="85" t="s">
        <v>151</v>
      </c>
      <c r="B1188" s="57">
        <v>7</v>
      </c>
      <c r="C1188" s="53"/>
      <c r="D1188" s="59" t="s">
        <v>142</v>
      </c>
      <c r="E1188" s="59"/>
      <c r="F1188" s="60" t="s">
        <v>679</v>
      </c>
      <c r="G1188" s="98">
        <v>11.7</v>
      </c>
      <c r="H1188" s="98"/>
      <c r="I1188" s="98"/>
      <c r="J1188" s="98">
        <v>8.1999999999999993</v>
      </c>
      <c r="L1188" s="97" t="s">
        <v>101</v>
      </c>
      <c r="N1188" s="65" t="s">
        <v>138</v>
      </c>
      <c r="O1188" s="99">
        <f>(3.1416/6)*J1188^2*G1188</f>
        <v>411.92030879999993</v>
      </c>
      <c r="P1188" s="64">
        <f t="shared" si="493"/>
        <v>247.15218527999994</v>
      </c>
      <c r="Q1188" s="62">
        <f t="shared" si="494"/>
        <v>38.145856807813921</v>
      </c>
    </row>
    <row r="1189" spans="1:19" s="97" customFormat="1">
      <c r="A1189" s="85" t="s">
        <v>151</v>
      </c>
      <c r="B1189" s="57">
        <v>9</v>
      </c>
      <c r="C1189" s="53"/>
      <c r="D1189" s="59" t="s">
        <v>142</v>
      </c>
      <c r="E1189" s="59"/>
      <c r="F1189" s="97" t="s">
        <v>103</v>
      </c>
      <c r="G1189" s="98"/>
      <c r="H1189" s="98"/>
      <c r="I1189" s="98"/>
      <c r="J1189" s="98">
        <v>9.5</v>
      </c>
      <c r="L1189" s="97" t="s">
        <v>114</v>
      </c>
      <c r="N1189" s="61" t="s">
        <v>137</v>
      </c>
      <c r="O1189" s="99">
        <f>3.1416/6*J1189^3</f>
        <v>448.92154999999997</v>
      </c>
      <c r="P1189" s="64">
        <f t="shared" si="493"/>
        <v>269.35292999999996</v>
      </c>
      <c r="Q1189" s="62">
        <f t="shared" si="494"/>
        <v>41.354791096230116</v>
      </c>
    </row>
    <row r="1190" spans="1:19" s="97" customFormat="1">
      <c r="A1190" s="85" t="s">
        <v>151</v>
      </c>
      <c r="B1190" s="57">
        <v>10</v>
      </c>
      <c r="C1190" s="53"/>
      <c r="D1190" s="67" t="s">
        <v>557</v>
      </c>
      <c r="E1190" s="67"/>
      <c r="F1190" s="97" t="s">
        <v>106</v>
      </c>
      <c r="G1190" s="98">
        <v>7.37</v>
      </c>
      <c r="H1190" s="98"/>
      <c r="I1190" s="98"/>
      <c r="J1190" s="98">
        <v>4.46</v>
      </c>
      <c r="L1190" s="97" t="s">
        <v>101</v>
      </c>
      <c r="N1190" s="65" t="s">
        <v>138</v>
      </c>
      <c r="O1190" s="99">
        <f>(3.1416/6)*J1190^2*G1190</f>
        <v>76.760331771199986</v>
      </c>
      <c r="Q1190" s="62">
        <f>0.216*O1190^0.939</f>
        <v>12.723226156742404</v>
      </c>
    </row>
    <row r="1191" spans="1:19" s="97" customFormat="1">
      <c r="A1191" s="85" t="s">
        <v>151</v>
      </c>
      <c r="B1191" s="57">
        <v>10</v>
      </c>
      <c r="C1191" s="72" t="s">
        <v>404</v>
      </c>
      <c r="D1191" s="59" t="s">
        <v>442</v>
      </c>
      <c r="E1191" s="54"/>
      <c r="F1191" s="73" t="s">
        <v>624</v>
      </c>
      <c r="G1191" s="98">
        <v>5.5</v>
      </c>
      <c r="H1191" s="98"/>
      <c r="I1191" s="98"/>
      <c r="J1191" s="98">
        <v>4.8</v>
      </c>
      <c r="L1191" s="97" t="s">
        <v>101</v>
      </c>
      <c r="N1191" s="65" t="s">
        <v>138</v>
      </c>
      <c r="O1191" s="99">
        <f>(3.1416/6)*J1191^2*G1191</f>
        <v>66.350591999999992</v>
      </c>
      <c r="Q1191" s="62">
        <f t="shared" ref="Q1191:Q1192" si="495">0.216*O1191^0.939</f>
        <v>11.095989071986811</v>
      </c>
    </row>
    <row r="1192" spans="1:19" s="97" customFormat="1">
      <c r="A1192" s="85" t="s">
        <v>151</v>
      </c>
      <c r="B1192" s="57">
        <v>10</v>
      </c>
      <c r="C1192" s="72" t="s">
        <v>404</v>
      </c>
      <c r="D1192" s="59" t="s">
        <v>442</v>
      </c>
      <c r="E1192" s="54"/>
      <c r="F1192" s="73" t="s">
        <v>624</v>
      </c>
      <c r="G1192" s="98">
        <v>7</v>
      </c>
      <c r="H1192" s="98"/>
      <c r="I1192" s="98"/>
      <c r="J1192" s="98">
        <v>5.8</v>
      </c>
      <c r="L1192" s="97" t="s">
        <v>101</v>
      </c>
      <c r="N1192" s="65" t="s">
        <v>138</v>
      </c>
      <c r="O1192" s="99">
        <f>(3.1416/6)*J1192^2*G1192</f>
        <v>123.29732799999999</v>
      </c>
      <c r="Q1192" s="62">
        <f t="shared" si="495"/>
        <v>19.854513166142624</v>
      </c>
    </row>
    <row r="1193" spans="1:19" s="97" customFormat="1">
      <c r="A1193" s="85" t="s">
        <v>151</v>
      </c>
      <c r="B1193" s="57">
        <v>10</v>
      </c>
      <c r="C1193" s="53"/>
      <c r="D1193" s="59" t="s">
        <v>142</v>
      </c>
      <c r="E1193" s="59"/>
      <c r="F1193" s="97" t="s">
        <v>8</v>
      </c>
      <c r="G1193" s="98"/>
      <c r="H1193" s="98"/>
      <c r="I1193" s="98"/>
      <c r="J1193" s="98">
        <v>5.0999999999999996</v>
      </c>
      <c r="L1193" s="97" t="s">
        <v>114</v>
      </c>
      <c r="N1193" s="61" t="s">
        <v>137</v>
      </c>
      <c r="O1193" s="99">
        <f>3.1416/6*J1193^3</f>
        <v>69.456063599999979</v>
      </c>
      <c r="P1193" s="64">
        <f t="shared" ref="P1193:P1194" si="496">O1193*0.3</f>
        <v>20.836819079999994</v>
      </c>
      <c r="Q1193" s="62">
        <f t="shared" ref="Q1193:Q1211" si="497">0.216*P1193^0.939</f>
        <v>3.7396973393918316</v>
      </c>
      <c r="S1193" s="63"/>
    </row>
    <row r="1194" spans="1:19" s="97" customFormat="1">
      <c r="A1194" s="85" t="s">
        <v>151</v>
      </c>
      <c r="B1194" s="57">
        <v>10</v>
      </c>
      <c r="C1194" s="53"/>
      <c r="D1194" s="59" t="s">
        <v>142</v>
      </c>
      <c r="E1194" s="59"/>
      <c r="F1194" s="97" t="s">
        <v>8</v>
      </c>
      <c r="G1194" s="98"/>
      <c r="H1194" s="98"/>
      <c r="I1194" s="98"/>
      <c r="J1194" s="98">
        <v>6.4</v>
      </c>
      <c r="L1194" s="97" t="s">
        <v>114</v>
      </c>
      <c r="N1194" s="61" t="s">
        <v>137</v>
      </c>
      <c r="O1194" s="99">
        <f>3.1416/6*J1194^3</f>
        <v>137.25859840000001</v>
      </c>
      <c r="P1194" s="64">
        <f t="shared" si="496"/>
        <v>41.177579520000002</v>
      </c>
      <c r="Q1194" s="62">
        <f t="shared" si="497"/>
        <v>7.0895758942112943</v>
      </c>
      <c r="S1194" s="63"/>
    </row>
    <row r="1195" spans="1:19" s="97" customFormat="1">
      <c r="A1195" s="85" t="s">
        <v>151</v>
      </c>
      <c r="B1195" s="57">
        <v>10</v>
      </c>
      <c r="C1195" s="53"/>
      <c r="D1195" s="59" t="s">
        <v>142</v>
      </c>
      <c r="E1195" s="59"/>
      <c r="F1195" s="73" t="s">
        <v>589</v>
      </c>
      <c r="G1195" s="98">
        <v>9.6</v>
      </c>
      <c r="H1195" s="98"/>
      <c r="I1195" s="98"/>
      <c r="J1195" s="98">
        <v>8.4</v>
      </c>
      <c r="L1195" s="97" t="s">
        <v>101</v>
      </c>
      <c r="N1195" s="65" t="s">
        <v>138</v>
      </c>
      <c r="O1195" s="99">
        <f>(3.1416/6)*J1195^2*G1195</f>
        <v>354.67407359999993</v>
      </c>
      <c r="P1195" s="64">
        <f t="shared" ref="P1195:P1200" si="498">O1195*0.6</f>
        <v>212.80444415999995</v>
      </c>
      <c r="Q1195" s="62">
        <f t="shared" si="497"/>
        <v>33.145732590140646</v>
      </c>
    </row>
    <row r="1196" spans="1:19" s="97" customFormat="1">
      <c r="A1196" s="85" t="s">
        <v>151</v>
      </c>
      <c r="B1196" s="57">
        <v>11</v>
      </c>
      <c r="C1196" s="53"/>
      <c r="D1196" s="59" t="s">
        <v>142</v>
      </c>
      <c r="E1196" s="59"/>
      <c r="F1196" s="73" t="s">
        <v>589</v>
      </c>
      <c r="G1196" s="98">
        <v>6.3</v>
      </c>
      <c r="H1196" s="98"/>
      <c r="I1196" s="98"/>
      <c r="J1196" s="98">
        <v>5.7</v>
      </c>
      <c r="L1196" s="97" t="s">
        <v>101</v>
      </c>
      <c r="N1196" s="65" t="s">
        <v>138</v>
      </c>
      <c r="O1196" s="99">
        <f>(3.1416/6)*J1196^2*G1196</f>
        <v>107.17411319999999</v>
      </c>
      <c r="P1196" s="64">
        <f t="shared" si="498"/>
        <v>64.304467919999993</v>
      </c>
      <c r="Q1196" s="62">
        <f t="shared" si="497"/>
        <v>10.774377558103076</v>
      </c>
    </row>
    <row r="1197" spans="1:19" s="97" customFormat="1">
      <c r="A1197" s="85" t="s">
        <v>151</v>
      </c>
      <c r="B1197" s="57">
        <v>11</v>
      </c>
      <c r="C1197" s="53"/>
      <c r="D1197" s="59" t="s">
        <v>142</v>
      </c>
      <c r="E1197" s="59"/>
      <c r="F1197" s="73" t="s">
        <v>589</v>
      </c>
      <c r="G1197" s="98"/>
      <c r="H1197" s="98"/>
      <c r="I1197" s="98"/>
      <c r="J1197" s="98">
        <v>5.3</v>
      </c>
      <c r="L1197" s="97" t="s">
        <v>114</v>
      </c>
      <c r="N1197" s="61" t="s">
        <v>137</v>
      </c>
      <c r="O1197" s="99">
        <f>3.1416/6*J1197^3</f>
        <v>77.95199719999998</v>
      </c>
      <c r="P1197" s="64">
        <f t="shared" si="498"/>
        <v>46.771198319999989</v>
      </c>
      <c r="Q1197" s="62">
        <f t="shared" si="497"/>
        <v>7.9903087292974009</v>
      </c>
    </row>
    <row r="1198" spans="1:19" s="97" customFormat="1">
      <c r="A1198" s="85" t="s">
        <v>151</v>
      </c>
      <c r="B1198" s="57">
        <v>11</v>
      </c>
      <c r="C1198" s="53"/>
      <c r="D1198" s="59" t="s">
        <v>142</v>
      </c>
      <c r="E1198" s="59"/>
      <c r="F1198" s="73" t="s">
        <v>589</v>
      </c>
      <c r="G1198" s="98"/>
      <c r="H1198" s="98"/>
      <c r="I1198" s="98"/>
      <c r="J1198" s="98">
        <v>7</v>
      </c>
      <c r="L1198" s="97" t="s">
        <v>114</v>
      </c>
      <c r="N1198" s="61" t="s">
        <v>137</v>
      </c>
      <c r="O1198" s="99">
        <f>3.1416/6*J1198^3</f>
        <v>179.59479999999999</v>
      </c>
      <c r="P1198" s="64">
        <f t="shared" si="498"/>
        <v>107.75688</v>
      </c>
      <c r="Q1198" s="62">
        <f t="shared" si="497"/>
        <v>17.495228294623921</v>
      </c>
    </row>
    <row r="1199" spans="1:19" s="97" customFormat="1">
      <c r="A1199" s="85" t="s">
        <v>151</v>
      </c>
      <c r="B1199" s="57">
        <v>11</v>
      </c>
      <c r="C1199" s="53"/>
      <c r="D1199" s="59" t="s">
        <v>142</v>
      </c>
      <c r="E1199" s="59"/>
      <c r="F1199" s="97" t="s">
        <v>103</v>
      </c>
      <c r="G1199" s="98"/>
      <c r="H1199" s="98"/>
      <c r="I1199" s="98"/>
      <c r="J1199" s="98">
        <v>9.8000000000000007</v>
      </c>
      <c r="L1199" s="97" t="s">
        <v>114</v>
      </c>
      <c r="N1199" s="61" t="s">
        <v>137</v>
      </c>
      <c r="O1199" s="99">
        <f>3.1416/6*J1199^3</f>
        <v>492.8081312000001</v>
      </c>
      <c r="P1199" s="64">
        <f t="shared" si="498"/>
        <v>295.68487872000003</v>
      </c>
      <c r="Q1199" s="62">
        <f t="shared" si="497"/>
        <v>45.140076469142564</v>
      </c>
    </row>
    <row r="1200" spans="1:19" s="97" customFormat="1">
      <c r="A1200" s="85" t="s">
        <v>151</v>
      </c>
      <c r="B1200" s="57">
        <v>11</v>
      </c>
      <c r="C1200" s="53"/>
      <c r="D1200" s="59" t="s">
        <v>142</v>
      </c>
      <c r="E1200" s="59"/>
      <c r="F1200" s="97" t="s">
        <v>11</v>
      </c>
      <c r="G1200" s="98">
        <v>16.8</v>
      </c>
      <c r="H1200" s="98"/>
      <c r="I1200" s="98"/>
      <c r="J1200" s="98">
        <v>9</v>
      </c>
      <c r="L1200" s="97" t="s">
        <v>101</v>
      </c>
      <c r="N1200" s="65" t="s">
        <v>138</v>
      </c>
      <c r="O1200" s="99">
        <f>(3.1416/6)*J1200^2*G1200</f>
        <v>712.51487999999995</v>
      </c>
      <c r="P1200" s="64">
        <f t="shared" si="498"/>
        <v>427.50892799999997</v>
      </c>
      <c r="Q1200" s="62">
        <f t="shared" si="497"/>
        <v>63.813311676671887</v>
      </c>
    </row>
    <row r="1201" spans="1:19" s="97" customFormat="1">
      <c r="A1201" s="85" t="s">
        <v>151</v>
      </c>
      <c r="B1201" s="57">
        <v>11</v>
      </c>
      <c r="C1201" s="53"/>
      <c r="D1201" s="59" t="s">
        <v>142</v>
      </c>
      <c r="E1201" s="59"/>
      <c r="F1201" s="97" t="s">
        <v>8</v>
      </c>
      <c r="G1201" s="98"/>
      <c r="H1201" s="98"/>
      <c r="I1201" s="98"/>
      <c r="J1201" s="98">
        <v>5</v>
      </c>
      <c r="L1201" s="97" t="s">
        <v>114</v>
      </c>
      <c r="N1201" s="61" t="s">
        <v>137</v>
      </c>
      <c r="O1201" s="99">
        <f>3.1416/6*J1201^3</f>
        <v>65.449999999999989</v>
      </c>
      <c r="P1201" s="64">
        <f t="shared" ref="P1201:P1202" si="499">O1201*0.3</f>
        <v>19.634999999999994</v>
      </c>
      <c r="Q1201" s="62">
        <f t="shared" si="497"/>
        <v>3.5367940519289136</v>
      </c>
      <c r="S1201" s="63"/>
    </row>
    <row r="1202" spans="1:19" s="97" customFormat="1">
      <c r="A1202" s="85" t="s">
        <v>151</v>
      </c>
      <c r="B1202" s="57">
        <v>11</v>
      </c>
      <c r="C1202" s="53"/>
      <c r="D1202" s="59" t="s">
        <v>142</v>
      </c>
      <c r="E1202" s="59"/>
      <c r="F1202" s="97" t="s">
        <v>8</v>
      </c>
      <c r="G1202" s="98"/>
      <c r="H1202" s="98"/>
      <c r="I1202" s="98"/>
      <c r="J1202" s="98">
        <v>4.9000000000000004</v>
      </c>
      <c r="L1202" s="97" t="s">
        <v>114</v>
      </c>
      <c r="N1202" s="61" t="s">
        <v>137</v>
      </c>
      <c r="O1202" s="99">
        <f>3.1416/6*J1202^3</f>
        <v>61.601016400000013</v>
      </c>
      <c r="P1202" s="64">
        <f t="shared" si="499"/>
        <v>18.480304920000002</v>
      </c>
      <c r="Q1202" s="62">
        <f t="shared" si="497"/>
        <v>3.34113194495673</v>
      </c>
      <c r="S1202" s="63"/>
    </row>
    <row r="1203" spans="1:19" s="71" customFormat="1">
      <c r="A1203" s="85" t="s">
        <v>151</v>
      </c>
      <c r="B1203" s="70">
        <v>12</v>
      </c>
      <c r="C1203" s="72"/>
      <c r="D1203" s="59" t="s">
        <v>142</v>
      </c>
      <c r="E1203" s="59"/>
      <c r="F1203" s="71" t="s">
        <v>11</v>
      </c>
      <c r="G1203" s="78">
        <v>28.2</v>
      </c>
      <c r="I1203" s="78"/>
      <c r="J1203" s="78">
        <v>25.1</v>
      </c>
      <c r="L1203" s="97" t="s">
        <v>101</v>
      </c>
      <c r="N1203" s="65" t="s">
        <v>138</v>
      </c>
      <c r="O1203" s="99">
        <f t="shared" ref="O1203:O1209" si="500">(3.1416/6)*J1203^2*G1203</f>
        <v>9302.4252551999998</v>
      </c>
      <c r="P1203" s="64">
        <f t="shared" ref="P1203:P1211" si="501">O1203*0.6</f>
        <v>5581.4551531199995</v>
      </c>
      <c r="Q1203" s="62">
        <f t="shared" si="497"/>
        <v>712.27810874535783</v>
      </c>
    </row>
    <row r="1204" spans="1:19" s="71" customFormat="1">
      <c r="A1204" s="85" t="s">
        <v>151</v>
      </c>
      <c r="B1204" s="70">
        <v>12</v>
      </c>
      <c r="C1204" s="72"/>
      <c r="D1204" s="59" t="s">
        <v>142</v>
      </c>
      <c r="E1204" s="59"/>
      <c r="F1204" s="73" t="s">
        <v>589</v>
      </c>
      <c r="G1204" s="78">
        <v>9.4499999999999993</v>
      </c>
      <c r="I1204" s="78"/>
      <c r="J1204" s="78">
        <v>7</v>
      </c>
      <c r="L1204" s="97" t="s">
        <v>101</v>
      </c>
      <c r="N1204" s="65" t="s">
        <v>138</v>
      </c>
      <c r="O1204" s="99">
        <f t="shared" si="500"/>
        <v>242.45297999999997</v>
      </c>
      <c r="P1204" s="64">
        <f t="shared" si="501"/>
        <v>145.47178799999998</v>
      </c>
      <c r="Q1204" s="62">
        <f t="shared" si="497"/>
        <v>23.190121421148351</v>
      </c>
    </row>
    <row r="1205" spans="1:19" s="71" customFormat="1">
      <c r="A1205" s="85" t="s">
        <v>151</v>
      </c>
      <c r="B1205" s="70">
        <v>13</v>
      </c>
      <c r="C1205" s="72"/>
      <c r="D1205" s="59" t="s">
        <v>142</v>
      </c>
      <c r="E1205" s="59"/>
      <c r="F1205" s="71" t="s">
        <v>11</v>
      </c>
      <c r="G1205" s="78">
        <v>18.5</v>
      </c>
      <c r="I1205" s="78"/>
      <c r="J1205" s="78">
        <v>15</v>
      </c>
      <c r="L1205" s="97" t="s">
        <v>101</v>
      </c>
      <c r="N1205" s="65" t="s">
        <v>138</v>
      </c>
      <c r="O1205" s="99">
        <f t="shared" si="500"/>
        <v>2179.4849999999997</v>
      </c>
      <c r="P1205" s="64">
        <f t="shared" si="501"/>
        <v>1307.6909999999998</v>
      </c>
      <c r="Q1205" s="62">
        <f t="shared" si="497"/>
        <v>182.32745615452262</v>
      </c>
    </row>
    <row r="1206" spans="1:19" s="71" customFormat="1">
      <c r="A1206" s="85" t="s">
        <v>151</v>
      </c>
      <c r="B1206" s="70">
        <v>13</v>
      </c>
      <c r="C1206" s="72"/>
      <c r="D1206" s="59" t="s">
        <v>142</v>
      </c>
      <c r="E1206" s="59"/>
      <c r="F1206" s="71" t="s">
        <v>112</v>
      </c>
      <c r="G1206" s="78">
        <v>17.600000000000001</v>
      </c>
      <c r="I1206" s="78"/>
      <c r="J1206" s="78">
        <v>15.7</v>
      </c>
      <c r="L1206" s="97" t="s">
        <v>101</v>
      </c>
      <c r="N1206" s="65" t="s">
        <v>138</v>
      </c>
      <c r="O1206" s="99">
        <f t="shared" si="500"/>
        <v>2271.4940863999996</v>
      </c>
      <c r="P1206" s="64">
        <f t="shared" si="501"/>
        <v>1362.8964518399996</v>
      </c>
      <c r="Q1206" s="62">
        <f t="shared" si="497"/>
        <v>189.54589246557836</v>
      </c>
    </row>
    <row r="1207" spans="1:19" s="97" customFormat="1">
      <c r="A1207" s="85" t="s">
        <v>151</v>
      </c>
      <c r="B1207" s="70">
        <v>13</v>
      </c>
      <c r="C1207" s="72"/>
      <c r="D1207" s="59" t="s">
        <v>142</v>
      </c>
      <c r="E1207" s="59"/>
      <c r="F1207" s="60" t="s">
        <v>632</v>
      </c>
      <c r="G1207" s="98">
        <v>14.12</v>
      </c>
      <c r="H1207" s="98"/>
      <c r="I1207" s="98"/>
      <c r="J1207" s="98">
        <v>10.199999999999999</v>
      </c>
      <c r="L1207" s="97" t="s">
        <v>101</v>
      </c>
      <c r="N1207" s="65" t="s">
        <v>138</v>
      </c>
      <c r="O1207" s="99">
        <f t="shared" si="500"/>
        <v>769.19185727999991</v>
      </c>
      <c r="P1207" s="64">
        <f t="shared" si="501"/>
        <v>461.5151143679999</v>
      </c>
      <c r="Q1207" s="62">
        <f t="shared" si="497"/>
        <v>68.568450904560535</v>
      </c>
    </row>
    <row r="1208" spans="1:19" s="97" customFormat="1">
      <c r="A1208" s="85" t="s">
        <v>151</v>
      </c>
      <c r="B1208" s="57">
        <v>14</v>
      </c>
      <c r="C1208" s="53"/>
      <c r="D1208" s="59" t="s">
        <v>142</v>
      </c>
      <c r="E1208" s="59"/>
      <c r="F1208" s="71" t="s">
        <v>11</v>
      </c>
      <c r="G1208" s="98">
        <v>16.600000000000001</v>
      </c>
      <c r="H1208" s="98"/>
      <c r="I1208" s="98"/>
      <c r="J1208" s="98">
        <v>12.8</v>
      </c>
      <c r="L1208" s="97" t="s">
        <v>101</v>
      </c>
      <c r="N1208" s="65" t="s">
        <v>138</v>
      </c>
      <c r="O1208" s="99">
        <f t="shared" si="500"/>
        <v>1424.0579584000002</v>
      </c>
      <c r="P1208" s="64">
        <f t="shared" si="501"/>
        <v>854.43477504000009</v>
      </c>
      <c r="Q1208" s="62">
        <f t="shared" si="497"/>
        <v>122.26446530088913</v>
      </c>
    </row>
    <row r="1209" spans="1:19" s="97" customFormat="1">
      <c r="A1209" s="85" t="s">
        <v>151</v>
      </c>
      <c r="B1209" s="57">
        <v>14</v>
      </c>
      <c r="C1209" s="53"/>
      <c r="D1209" s="59" t="s">
        <v>142</v>
      </c>
      <c r="E1209" s="59"/>
      <c r="F1209" s="73" t="s">
        <v>589</v>
      </c>
      <c r="G1209" s="98">
        <v>7.8</v>
      </c>
      <c r="H1209" s="98"/>
      <c r="I1209" s="98"/>
      <c r="J1209" s="98">
        <v>7</v>
      </c>
      <c r="L1209" s="97" t="s">
        <v>101</v>
      </c>
      <c r="N1209" s="65" t="s">
        <v>138</v>
      </c>
      <c r="O1209" s="99">
        <f t="shared" si="500"/>
        <v>200.11991999999998</v>
      </c>
      <c r="P1209" s="64">
        <f t="shared" si="501"/>
        <v>120.07195199999998</v>
      </c>
      <c r="Q1209" s="62">
        <f t="shared" si="497"/>
        <v>19.366421789445319</v>
      </c>
    </row>
    <row r="1210" spans="1:19" s="97" customFormat="1">
      <c r="A1210" s="85" t="s">
        <v>151</v>
      </c>
      <c r="B1210" s="57">
        <v>14</v>
      </c>
      <c r="C1210" s="53"/>
      <c r="D1210" s="59" t="s">
        <v>142</v>
      </c>
      <c r="E1210" s="59"/>
      <c r="F1210" s="60" t="s">
        <v>679</v>
      </c>
      <c r="G1210" s="98"/>
      <c r="H1210" s="98"/>
      <c r="I1210" s="98"/>
      <c r="J1210" s="98">
        <v>11.6</v>
      </c>
      <c r="L1210" s="97" t="s">
        <v>114</v>
      </c>
      <c r="N1210" s="61" t="s">
        <v>137</v>
      </c>
      <c r="O1210" s="99">
        <f>3.1416/6*J1210^3</f>
        <v>817.28514559999985</v>
      </c>
      <c r="P1210" s="64">
        <f t="shared" si="501"/>
        <v>490.37108735999988</v>
      </c>
      <c r="Q1210" s="62">
        <f t="shared" si="497"/>
        <v>72.586622833657415</v>
      </c>
    </row>
    <row r="1211" spans="1:19" s="71" customFormat="1">
      <c r="A1211" s="85" t="s">
        <v>151</v>
      </c>
      <c r="B1211" s="70">
        <v>15</v>
      </c>
      <c r="C1211" s="72"/>
      <c r="D1211" s="59" t="s">
        <v>142</v>
      </c>
      <c r="E1211" s="59"/>
      <c r="F1211" s="60" t="s">
        <v>632</v>
      </c>
      <c r="G1211" s="78">
        <v>25</v>
      </c>
      <c r="I1211" s="78"/>
      <c r="J1211" s="78">
        <v>20.100000000000001</v>
      </c>
      <c r="L1211" s="71" t="s">
        <v>101</v>
      </c>
      <c r="N1211" s="65" t="s">
        <v>138</v>
      </c>
      <c r="O1211" s="99">
        <f>(3.1416/6)*J1211^2*G1211</f>
        <v>5288.4908999999998</v>
      </c>
      <c r="P1211" s="64">
        <f t="shared" si="501"/>
        <v>3173.0945399999996</v>
      </c>
      <c r="Q1211" s="62">
        <f t="shared" si="497"/>
        <v>419.12763732640559</v>
      </c>
    </row>
    <row r="1212" spans="1:19" s="71" customFormat="1">
      <c r="A1212" s="85" t="s">
        <v>151</v>
      </c>
      <c r="B1212" s="70">
        <v>15</v>
      </c>
      <c r="C1212" s="72"/>
      <c r="D1212" s="59" t="s">
        <v>442</v>
      </c>
      <c r="E1212" s="67"/>
      <c r="F1212" s="71" t="s">
        <v>109</v>
      </c>
      <c r="G1212" s="78"/>
      <c r="H1212" s="78"/>
      <c r="I1212" s="78"/>
      <c r="J1212" s="78">
        <v>4.5999999999999996</v>
      </c>
      <c r="L1212" s="71" t="s">
        <v>114</v>
      </c>
      <c r="N1212" s="61" t="s">
        <v>137</v>
      </c>
      <c r="O1212" s="99">
        <f>3.1416/6*J1212^3</f>
        <v>50.965129599999983</v>
      </c>
      <c r="Q1212" s="62">
        <f t="shared" ref="Q1212" si="502">0.216*O1212^0.939</f>
        <v>8.6613028223832362</v>
      </c>
    </row>
    <row r="1213" spans="1:19" s="97" customFormat="1">
      <c r="A1213" s="85" t="s">
        <v>151</v>
      </c>
      <c r="B1213" s="57">
        <v>16</v>
      </c>
      <c r="C1213" s="53"/>
      <c r="D1213" s="67" t="s">
        <v>557</v>
      </c>
      <c r="E1213" s="67"/>
      <c r="F1213" s="73" t="s">
        <v>669</v>
      </c>
      <c r="G1213" s="98"/>
      <c r="H1213" s="98"/>
      <c r="I1213" s="98"/>
      <c r="J1213" s="98">
        <v>11.4</v>
      </c>
      <c r="L1213" s="71" t="s">
        <v>114</v>
      </c>
      <c r="N1213" s="61" t="s">
        <v>137</v>
      </c>
      <c r="O1213" s="99">
        <f>3.1416/6*J1213^3</f>
        <v>775.7364384</v>
      </c>
      <c r="Q1213" s="62">
        <f>0.216*O1213^0.939</f>
        <v>111.65942249354126</v>
      </c>
    </row>
    <row r="1214" spans="1:19" s="97" customFormat="1">
      <c r="A1214" s="85" t="s">
        <v>151</v>
      </c>
      <c r="B1214" s="57">
        <v>16</v>
      </c>
      <c r="C1214" s="53"/>
      <c r="D1214" s="59" t="s">
        <v>142</v>
      </c>
      <c r="E1214" s="59"/>
      <c r="F1214" s="71" t="s">
        <v>152</v>
      </c>
      <c r="G1214" s="98">
        <v>11.6</v>
      </c>
      <c r="H1214" s="98"/>
      <c r="I1214" s="98"/>
      <c r="J1214" s="98">
        <v>8.1999999999999993</v>
      </c>
      <c r="L1214" s="71" t="s">
        <v>101</v>
      </c>
      <c r="N1214" s="65" t="s">
        <v>138</v>
      </c>
      <c r="O1214" s="99">
        <f>(3.1416/6)*J1214^2*G1214</f>
        <v>408.39962239999994</v>
      </c>
      <c r="P1214" s="64">
        <f t="shared" ref="P1214" si="503">O1214*0.6</f>
        <v>245.03977343999995</v>
      </c>
      <c r="Q1214" s="62">
        <f t="shared" ref="Q1214:Q1216" si="504">0.216*P1214^0.939</f>
        <v>37.839631805133124</v>
      </c>
    </row>
    <row r="1215" spans="1:19" s="97" customFormat="1">
      <c r="A1215" s="85" t="s">
        <v>151</v>
      </c>
      <c r="B1215" s="57">
        <v>16</v>
      </c>
      <c r="C1215" s="53"/>
      <c r="D1215" s="59" t="s">
        <v>142</v>
      </c>
      <c r="E1215" s="59"/>
      <c r="F1215" s="71" t="s">
        <v>8</v>
      </c>
      <c r="G1215" s="98"/>
      <c r="H1215" s="98"/>
      <c r="I1215" s="98"/>
      <c r="J1215" s="98">
        <v>6.55</v>
      </c>
      <c r="L1215" s="71" t="s">
        <v>114</v>
      </c>
      <c r="N1215" s="61" t="s">
        <v>137</v>
      </c>
      <c r="O1215" s="99">
        <f>3.1416/6*J1215^3</f>
        <v>147.13755594999998</v>
      </c>
      <c r="P1215" s="64">
        <f>O1215*0.3</f>
        <v>44.141266784999992</v>
      </c>
      <c r="Q1215" s="62">
        <f t="shared" si="504"/>
        <v>7.5676843872415098</v>
      </c>
      <c r="S1215" s="63"/>
    </row>
    <row r="1216" spans="1:19" s="97" customFormat="1">
      <c r="A1216" s="85" t="s">
        <v>151</v>
      </c>
      <c r="B1216" s="57">
        <v>16</v>
      </c>
      <c r="C1216" s="53"/>
      <c r="D1216" s="59" t="s">
        <v>142</v>
      </c>
      <c r="E1216" s="59"/>
      <c r="F1216" s="52" t="s">
        <v>591</v>
      </c>
      <c r="G1216" s="98">
        <v>10.6</v>
      </c>
      <c r="H1216" s="98"/>
      <c r="I1216" s="98"/>
      <c r="J1216" s="98">
        <v>10.3</v>
      </c>
      <c r="L1216" s="97" t="s">
        <v>101</v>
      </c>
      <c r="N1216" s="65" t="s">
        <v>138</v>
      </c>
      <c r="O1216" s="99">
        <f>(3.1416/6)*J1216^2*G1216</f>
        <v>588.81647440000006</v>
      </c>
      <c r="P1216" s="64">
        <f t="shared" ref="P1216" si="505">O1216*0.6</f>
        <v>353.28988464000003</v>
      </c>
      <c r="Q1216" s="62">
        <f t="shared" si="504"/>
        <v>53.351784562570401</v>
      </c>
    </row>
    <row r="1217" spans="1:19" s="97" customFormat="1">
      <c r="A1217" s="85" t="s">
        <v>151</v>
      </c>
      <c r="B1217" s="57">
        <v>16</v>
      </c>
      <c r="C1217" s="72" t="s">
        <v>404</v>
      </c>
      <c r="D1217" s="54" t="s">
        <v>141</v>
      </c>
      <c r="E1217" s="54" t="s">
        <v>561</v>
      </c>
      <c r="F1217" s="71" t="s">
        <v>402</v>
      </c>
      <c r="G1217" s="98">
        <v>4.09</v>
      </c>
      <c r="H1217" s="98"/>
      <c r="I1217" s="98"/>
      <c r="J1217" s="98">
        <v>3.07</v>
      </c>
      <c r="L1217" s="97" t="s">
        <v>101</v>
      </c>
      <c r="N1217" s="65" t="s">
        <v>138</v>
      </c>
      <c r="O1217" s="99">
        <f>(3.1416/6)*J1217^2*G1217</f>
        <v>20.183649547599995</v>
      </c>
      <c r="Q1217" s="62">
        <f>0.288*O1217^0.811</f>
        <v>3.2941793611241112</v>
      </c>
    </row>
    <row r="1218" spans="1:19" s="97" customFormat="1">
      <c r="A1218" s="85" t="s">
        <v>151</v>
      </c>
      <c r="B1218" s="57">
        <v>17</v>
      </c>
      <c r="C1218" s="53"/>
      <c r="D1218" s="59" t="s">
        <v>142</v>
      </c>
      <c r="E1218" s="59"/>
      <c r="F1218" s="60" t="s">
        <v>632</v>
      </c>
      <c r="G1218" s="98">
        <v>14.5</v>
      </c>
      <c r="H1218" s="98"/>
      <c r="I1218" s="98"/>
      <c r="J1218" s="98">
        <v>13.4</v>
      </c>
      <c r="L1218" s="97" t="s">
        <v>101</v>
      </c>
      <c r="N1218" s="65" t="s">
        <v>138</v>
      </c>
      <c r="O1218" s="99">
        <f>(3.1416/6)*J1218^2*G1218</f>
        <v>1363.2554319999999</v>
      </c>
      <c r="P1218" s="64">
        <f t="shared" ref="P1218:P1225" si="506">O1218*0.6</f>
        <v>817.95325919999993</v>
      </c>
      <c r="Q1218" s="62">
        <f t="shared" ref="Q1218:Q1229" si="507">0.216*P1218^0.939</f>
        <v>117.35613570664185</v>
      </c>
    </row>
    <row r="1219" spans="1:19" s="97" customFormat="1">
      <c r="A1219" s="85" t="s">
        <v>151</v>
      </c>
      <c r="B1219" s="57">
        <v>17</v>
      </c>
      <c r="C1219" s="53"/>
      <c r="D1219" s="59" t="s">
        <v>142</v>
      </c>
      <c r="E1219" s="59"/>
      <c r="F1219" s="60" t="s">
        <v>679</v>
      </c>
      <c r="G1219" s="98"/>
      <c r="H1219" s="98"/>
      <c r="I1219" s="98"/>
      <c r="J1219" s="98">
        <v>9.5</v>
      </c>
      <c r="L1219" s="97" t="s">
        <v>114</v>
      </c>
      <c r="N1219" s="61" t="s">
        <v>137</v>
      </c>
      <c r="O1219" s="99">
        <f>3.1416/6*J1219^3</f>
        <v>448.92154999999997</v>
      </c>
      <c r="P1219" s="64">
        <f t="shared" si="506"/>
        <v>269.35292999999996</v>
      </c>
      <c r="Q1219" s="62">
        <f t="shared" si="507"/>
        <v>41.354791096230116</v>
      </c>
    </row>
    <row r="1220" spans="1:19" s="97" customFormat="1">
      <c r="A1220" s="85" t="s">
        <v>151</v>
      </c>
      <c r="B1220" s="57">
        <v>17</v>
      </c>
      <c r="C1220" s="53"/>
      <c r="D1220" s="59" t="s">
        <v>142</v>
      </c>
      <c r="E1220" s="59"/>
      <c r="F1220" s="60" t="s">
        <v>679</v>
      </c>
      <c r="G1220" s="98"/>
      <c r="H1220" s="98"/>
      <c r="I1220" s="98"/>
      <c r="J1220" s="98">
        <v>14.8</v>
      </c>
      <c r="L1220" s="97" t="s">
        <v>114</v>
      </c>
      <c r="N1220" s="61" t="s">
        <v>137</v>
      </c>
      <c r="O1220" s="99">
        <f>3.1416/6*J1220^3</f>
        <v>1697.4022912</v>
      </c>
      <c r="P1220" s="64">
        <f t="shared" si="506"/>
        <v>1018.44137472</v>
      </c>
      <c r="Q1220" s="62">
        <f t="shared" si="507"/>
        <v>144.18022120602097</v>
      </c>
    </row>
    <row r="1221" spans="1:19" s="97" customFormat="1">
      <c r="A1221" s="85" t="s">
        <v>151</v>
      </c>
      <c r="B1221" s="57">
        <v>17</v>
      </c>
      <c r="C1221" s="53"/>
      <c r="D1221" s="59" t="s">
        <v>142</v>
      </c>
      <c r="E1221" s="59"/>
      <c r="F1221" s="60" t="s">
        <v>679</v>
      </c>
      <c r="G1221" s="98">
        <v>15</v>
      </c>
      <c r="H1221" s="98"/>
      <c r="I1221" s="98"/>
      <c r="J1221" s="98">
        <v>13.2</v>
      </c>
      <c r="L1221" s="97" t="s">
        <v>101</v>
      </c>
      <c r="N1221" s="65" t="s">
        <v>138</v>
      </c>
      <c r="O1221" s="99">
        <f>(3.1416/6)*J1221^2*G1221</f>
        <v>1368.4809599999996</v>
      </c>
      <c r="P1221" s="64">
        <f t="shared" si="506"/>
        <v>821.08857599999976</v>
      </c>
      <c r="Q1221" s="62">
        <f t="shared" si="507"/>
        <v>117.77848680455664</v>
      </c>
    </row>
    <row r="1222" spans="1:19" s="97" customFormat="1">
      <c r="A1222" s="85" t="s">
        <v>151</v>
      </c>
      <c r="B1222" s="57">
        <v>17</v>
      </c>
      <c r="C1222" s="53"/>
      <c r="D1222" s="59" t="s">
        <v>142</v>
      </c>
      <c r="E1222" s="59"/>
      <c r="F1222" s="60" t="s">
        <v>679</v>
      </c>
      <c r="G1222" s="98"/>
      <c r="H1222" s="98"/>
      <c r="I1222" s="98"/>
      <c r="J1222" s="98">
        <v>8.6999999999999993</v>
      </c>
      <c r="L1222" s="97" t="s">
        <v>114</v>
      </c>
      <c r="N1222" s="61" t="s">
        <v>137</v>
      </c>
      <c r="O1222" s="99">
        <f t="shared" ref="O1222:O1229" si="508">3.1416/6*J1222^3</f>
        <v>344.79217079999989</v>
      </c>
      <c r="P1222" s="64">
        <f t="shared" si="506"/>
        <v>206.87530247999993</v>
      </c>
      <c r="Q1222" s="62">
        <f t="shared" si="507"/>
        <v>32.277818102788679</v>
      </c>
    </row>
    <row r="1223" spans="1:19" s="97" customFormat="1">
      <c r="A1223" s="85" t="s">
        <v>151</v>
      </c>
      <c r="B1223" s="57">
        <v>17</v>
      </c>
      <c r="C1223" s="53"/>
      <c r="D1223" s="59" t="s">
        <v>142</v>
      </c>
      <c r="E1223" s="59"/>
      <c r="F1223" s="60" t="s">
        <v>679</v>
      </c>
      <c r="G1223" s="98"/>
      <c r="H1223" s="98"/>
      <c r="I1223" s="98"/>
      <c r="J1223" s="98">
        <v>9</v>
      </c>
      <c r="L1223" s="97" t="s">
        <v>114</v>
      </c>
      <c r="N1223" s="61" t="s">
        <v>137</v>
      </c>
      <c r="O1223" s="99">
        <f t="shared" si="508"/>
        <v>381.70439999999996</v>
      </c>
      <c r="P1223" s="64">
        <f t="shared" si="506"/>
        <v>229.02263999999997</v>
      </c>
      <c r="Q1223" s="62">
        <f t="shared" si="507"/>
        <v>35.512364063982929</v>
      </c>
    </row>
    <row r="1224" spans="1:19" s="97" customFormat="1">
      <c r="A1224" s="85" t="s">
        <v>151</v>
      </c>
      <c r="B1224" s="57">
        <v>18</v>
      </c>
      <c r="C1224" s="53"/>
      <c r="D1224" s="59" t="s">
        <v>142</v>
      </c>
      <c r="E1224" s="59"/>
      <c r="F1224" s="60" t="s">
        <v>632</v>
      </c>
      <c r="G1224" s="98"/>
      <c r="H1224" s="98"/>
      <c r="I1224" s="98"/>
      <c r="J1224" s="98">
        <v>19.5</v>
      </c>
      <c r="L1224" s="97" t="s">
        <v>114</v>
      </c>
      <c r="N1224" s="61" t="s">
        <v>137</v>
      </c>
      <c r="O1224" s="99">
        <f t="shared" si="508"/>
        <v>3882.4285499999996</v>
      </c>
      <c r="P1224" s="64">
        <f t="shared" si="506"/>
        <v>2329.4571299999998</v>
      </c>
      <c r="Q1224" s="62">
        <f t="shared" si="507"/>
        <v>313.54937211735512</v>
      </c>
    </row>
    <row r="1225" spans="1:19" s="97" customFormat="1">
      <c r="A1225" s="85" t="s">
        <v>151</v>
      </c>
      <c r="B1225" s="57">
        <v>18</v>
      </c>
      <c r="C1225" s="53"/>
      <c r="D1225" s="59" t="s">
        <v>142</v>
      </c>
      <c r="E1225" s="59"/>
      <c r="F1225" s="60" t="s">
        <v>679</v>
      </c>
      <c r="G1225" s="98"/>
      <c r="H1225" s="98"/>
      <c r="I1225" s="98"/>
      <c r="J1225" s="98">
        <v>13.26</v>
      </c>
      <c r="L1225" s="97" t="s">
        <v>114</v>
      </c>
      <c r="N1225" s="61" t="s">
        <v>137</v>
      </c>
      <c r="O1225" s="99">
        <f t="shared" si="508"/>
        <v>1220.7597738335999</v>
      </c>
      <c r="P1225" s="64">
        <f t="shared" si="506"/>
        <v>732.45586430015987</v>
      </c>
      <c r="Q1225" s="62">
        <f t="shared" si="507"/>
        <v>105.79948228159789</v>
      </c>
    </row>
    <row r="1226" spans="1:19" s="97" customFormat="1">
      <c r="A1226" s="85" t="s">
        <v>151</v>
      </c>
      <c r="B1226" s="57">
        <v>18</v>
      </c>
      <c r="C1226" s="53"/>
      <c r="D1226" s="59" t="s">
        <v>142</v>
      </c>
      <c r="E1226" s="59"/>
      <c r="F1226" s="97" t="s">
        <v>8</v>
      </c>
      <c r="G1226" s="98"/>
      <c r="H1226" s="98"/>
      <c r="I1226" s="98"/>
      <c r="J1226" s="98">
        <v>6.57</v>
      </c>
      <c r="L1226" s="97" t="s">
        <v>114</v>
      </c>
      <c r="N1226" s="61" t="s">
        <v>137</v>
      </c>
      <c r="O1226" s="99">
        <f t="shared" si="508"/>
        <v>148.48950057480002</v>
      </c>
      <c r="P1226" s="64">
        <f>O1226*0.3</f>
        <v>44.546850172440003</v>
      </c>
      <c r="Q1226" s="62">
        <f t="shared" si="507"/>
        <v>7.6329587495603137</v>
      </c>
      <c r="S1226" s="63"/>
    </row>
    <row r="1227" spans="1:19" s="97" customFormat="1">
      <c r="A1227" s="85" t="s">
        <v>151</v>
      </c>
      <c r="B1227" s="57">
        <v>18</v>
      </c>
      <c r="C1227" s="53"/>
      <c r="D1227" s="59" t="s">
        <v>142</v>
      </c>
      <c r="E1227" s="59"/>
      <c r="F1227" s="60" t="s">
        <v>632</v>
      </c>
      <c r="G1227" s="98"/>
      <c r="H1227" s="98"/>
      <c r="I1227" s="98"/>
      <c r="J1227" s="98">
        <v>14.2</v>
      </c>
      <c r="L1227" s="97" t="s">
        <v>114</v>
      </c>
      <c r="N1227" s="61" t="s">
        <v>137</v>
      </c>
      <c r="O1227" s="99">
        <f t="shared" si="508"/>
        <v>1499.2175967999997</v>
      </c>
      <c r="P1227" s="64">
        <f t="shared" ref="P1227:P1228" si="509">O1227*0.6</f>
        <v>899.53055807999976</v>
      </c>
      <c r="Q1227" s="62">
        <f t="shared" si="507"/>
        <v>128.31419431365308</v>
      </c>
    </row>
    <row r="1228" spans="1:19">
      <c r="A1228" s="83" t="s">
        <v>170</v>
      </c>
      <c r="B1228" s="57" t="s">
        <v>156</v>
      </c>
      <c r="D1228" s="59" t="s">
        <v>142</v>
      </c>
      <c r="E1228" s="59"/>
      <c r="F1228" s="60" t="s">
        <v>679</v>
      </c>
      <c r="I1228" s="55"/>
      <c r="J1228" s="55">
        <v>7.7</v>
      </c>
      <c r="L1228" s="52" t="s">
        <v>114</v>
      </c>
      <c r="N1228" s="61" t="s">
        <v>137</v>
      </c>
      <c r="O1228" s="62">
        <f t="shared" si="508"/>
        <v>239.04067880000002</v>
      </c>
      <c r="P1228" s="64">
        <f t="shared" si="509"/>
        <v>143.42440728</v>
      </c>
      <c r="Q1228" s="62">
        <f t="shared" si="507"/>
        <v>22.88351886832675</v>
      </c>
    </row>
    <row r="1229" spans="1:19">
      <c r="A1229" s="83" t="s">
        <v>153</v>
      </c>
      <c r="B1229" s="57" t="s">
        <v>163</v>
      </c>
      <c r="D1229" s="59" t="s">
        <v>142</v>
      </c>
      <c r="E1229" s="59"/>
      <c r="F1229" s="52" t="s">
        <v>8</v>
      </c>
      <c r="I1229" s="55"/>
      <c r="J1229" s="55">
        <v>5.9</v>
      </c>
      <c r="L1229" s="52" t="s">
        <v>114</v>
      </c>
      <c r="N1229" s="61" t="s">
        <v>137</v>
      </c>
      <c r="O1229" s="62">
        <f t="shared" si="508"/>
        <v>107.53644440000001</v>
      </c>
      <c r="P1229" s="64">
        <f>O1229*0.3</f>
        <v>32.260933319999999</v>
      </c>
      <c r="Q1229" s="62">
        <f t="shared" si="507"/>
        <v>5.6376925246153453</v>
      </c>
      <c r="S1229" s="63"/>
    </row>
    <row r="1230" spans="1:19">
      <c r="A1230" s="83" t="s">
        <v>153</v>
      </c>
      <c r="B1230" s="57" t="s">
        <v>164</v>
      </c>
      <c r="D1230" s="67" t="s">
        <v>557</v>
      </c>
      <c r="E1230" s="67"/>
      <c r="F1230" s="52" t="s">
        <v>397</v>
      </c>
      <c r="G1230" s="55">
        <v>16.399999999999999</v>
      </c>
      <c r="I1230" s="55"/>
      <c r="J1230" s="55">
        <v>14</v>
      </c>
      <c r="L1230" s="52" t="s">
        <v>101</v>
      </c>
      <c r="N1230" s="65" t="s">
        <v>138</v>
      </c>
      <c r="O1230" s="62">
        <f>(3.1416/6)*J1230^2*G1230</f>
        <v>1683.0598399999997</v>
      </c>
      <c r="Q1230" s="62">
        <f>0.216*O1230^0.939</f>
        <v>231.07940224470912</v>
      </c>
    </row>
    <row r="1231" spans="1:19">
      <c r="A1231" s="83" t="s">
        <v>155</v>
      </c>
      <c r="B1231" s="57" t="s">
        <v>157</v>
      </c>
      <c r="D1231" s="59" t="s">
        <v>142</v>
      </c>
      <c r="E1231" s="59"/>
      <c r="F1231" s="52" t="s">
        <v>8</v>
      </c>
      <c r="I1231" s="55"/>
      <c r="J1231" s="55">
        <v>6.2</v>
      </c>
      <c r="L1231" s="52" t="s">
        <v>114</v>
      </c>
      <c r="N1231" s="61" t="s">
        <v>137</v>
      </c>
      <c r="O1231" s="62">
        <f>3.1416/6*J1231^3</f>
        <v>124.78854080000001</v>
      </c>
      <c r="P1231" s="64">
        <f t="shared" ref="P1231:P1232" si="510">O1231*0.3</f>
        <v>37.436562240000001</v>
      </c>
      <c r="Q1231" s="62">
        <f t="shared" ref="Q1231:Q1244" si="511">0.216*P1231^0.939</f>
        <v>6.483039364572976</v>
      </c>
      <c r="S1231" s="63"/>
    </row>
    <row r="1232" spans="1:19">
      <c r="A1232" s="83" t="s">
        <v>155</v>
      </c>
      <c r="B1232" s="57" t="s">
        <v>158</v>
      </c>
      <c r="D1232" s="59" t="s">
        <v>142</v>
      </c>
      <c r="E1232" s="59"/>
      <c r="F1232" s="52" t="s">
        <v>8</v>
      </c>
      <c r="I1232" s="55"/>
      <c r="J1232" s="55">
        <v>6.6</v>
      </c>
      <c r="L1232" s="52" t="s">
        <v>114</v>
      </c>
      <c r="N1232" s="61" t="s">
        <v>137</v>
      </c>
      <c r="O1232" s="62">
        <f>3.1416/6*J1232^3</f>
        <v>150.53290559999996</v>
      </c>
      <c r="P1232" s="64">
        <f t="shared" si="510"/>
        <v>45.159871679999988</v>
      </c>
      <c r="Q1232" s="62">
        <f t="shared" si="511"/>
        <v>7.7315494108304783</v>
      </c>
      <c r="S1232" s="63"/>
    </row>
    <row r="1233" spans="1:19">
      <c r="A1233" s="83" t="s">
        <v>154</v>
      </c>
      <c r="B1233" s="57" t="s">
        <v>158</v>
      </c>
      <c r="D1233" s="59" t="s">
        <v>142</v>
      </c>
      <c r="E1233" s="59"/>
      <c r="F1233" s="52" t="s">
        <v>58</v>
      </c>
      <c r="I1233" s="55"/>
      <c r="J1233" s="55">
        <v>15.19</v>
      </c>
      <c r="L1233" s="52" t="s">
        <v>114</v>
      </c>
      <c r="N1233" s="61" t="s">
        <v>137</v>
      </c>
      <c r="O1233" s="62">
        <f>3.1416/6*J1233^3</f>
        <v>1835.1558795723997</v>
      </c>
      <c r="P1233" s="64">
        <f t="shared" ref="P1233:P1235" si="512">O1233*0.6</f>
        <v>1101.0935277434398</v>
      </c>
      <c r="Q1233" s="62">
        <f t="shared" si="511"/>
        <v>155.14103491170712</v>
      </c>
    </row>
    <row r="1234" spans="1:19">
      <c r="A1234" s="83" t="s">
        <v>155</v>
      </c>
      <c r="B1234" s="57" t="s">
        <v>159</v>
      </c>
      <c r="D1234" s="59" t="s">
        <v>142</v>
      </c>
      <c r="E1234" s="59"/>
      <c r="F1234" s="52" t="s">
        <v>3</v>
      </c>
      <c r="I1234" s="55"/>
      <c r="J1234" s="55">
        <v>9.5</v>
      </c>
      <c r="L1234" s="52" t="s">
        <v>258</v>
      </c>
      <c r="M1234" s="60" t="s">
        <v>545</v>
      </c>
      <c r="N1234" s="61" t="s">
        <v>544</v>
      </c>
      <c r="O1234" s="62">
        <f>(3.1416/6*J1234^3)*0.5</f>
        <v>224.46077499999998</v>
      </c>
      <c r="P1234" s="64">
        <f t="shared" si="512"/>
        <v>134.67646499999998</v>
      </c>
      <c r="Q1234" s="62">
        <f t="shared" si="511"/>
        <v>21.5704231796987</v>
      </c>
    </row>
    <row r="1235" spans="1:19">
      <c r="A1235" s="83" t="s">
        <v>155</v>
      </c>
      <c r="B1235" s="57" t="s">
        <v>160</v>
      </c>
      <c r="D1235" s="59" t="s">
        <v>142</v>
      </c>
      <c r="E1235" s="59"/>
      <c r="F1235" s="52" t="s">
        <v>171</v>
      </c>
      <c r="I1235" s="55"/>
      <c r="J1235" s="55">
        <v>14</v>
      </c>
      <c r="L1235" s="52" t="s">
        <v>114</v>
      </c>
      <c r="N1235" s="61" t="s">
        <v>137</v>
      </c>
      <c r="O1235" s="62">
        <f>3.1416/6*J1235^3</f>
        <v>1436.7583999999999</v>
      </c>
      <c r="P1235" s="64">
        <f t="shared" si="512"/>
        <v>862.05503999999996</v>
      </c>
      <c r="Q1235" s="62">
        <f t="shared" si="511"/>
        <v>123.28808638475192</v>
      </c>
    </row>
    <row r="1236" spans="1:19">
      <c r="A1236" s="83" t="s">
        <v>155</v>
      </c>
      <c r="B1236" s="57" t="s">
        <v>161</v>
      </c>
      <c r="D1236" s="59" t="s">
        <v>142</v>
      </c>
      <c r="E1236" s="59"/>
      <c r="F1236" s="52" t="s">
        <v>8</v>
      </c>
      <c r="I1236" s="55"/>
      <c r="J1236" s="55">
        <v>6.6</v>
      </c>
      <c r="L1236" s="52" t="s">
        <v>114</v>
      </c>
      <c r="N1236" s="61" t="s">
        <v>137</v>
      </c>
      <c r="O1236" s="62">
        <f>3.1416/6*J1236^3</f>
        <v>150.53290559999996</v>
      </c>
      <c r="P1236" s="64">
        <f>O1236*0.3</f>
        <v>45.159871679999988</v>
      </c>
      <c r="Q1236" s="62">
        <f t="shared" si="511"/>
        <v>7.7315494108304783</v>
      </c>
      <c r="S1236" s="63"/>
    </row>
    <row r="1237" spans="1:19">
      <c r="A1237" s="83" t="s">
        <v>155</v>
      </c>
      <c r="B1237" s="57" t="s">
        <v>162</v>
      </c>
      <c r="D1237" s="59" t="s">
        <v>142</v>
      </c>
      <c r="E1237" s="59"/>
      <c r="F1237" s="52" t="s">
        <v>92</v>
      </c>
      <c r="G1237" s="55">
        <v>9.6</v>
      </c>
      <c r="I1237" s="55"/>
      <c r="J1237" s="55">
        <v>8.4</v>
      </c>
      <c r="L1237" s="52" t="s">
        <v>101</v>
      </c>
      <c r="N1237" s="65" t="s">
        <v>138</v>
      </c>
      <c r="O1237" s="62">
        <f>(3.1416/6)*J1237^2*G1237</f>
        <v>354.67407359999993</v>
      </c>
      <c r="P1237" s="64">
        <f t="shared" ref="P1237" si="513">O1237*0.6</f>
        <v>212.80444415999995</v>
      </c>
      <c r="Q1237" s="62">
        <f t="shared" si="511"/>
        <v>33.145732590140646</v>
      </c>
    </row>
    <row r="1238" spans="1:19">
      <c r="A1238" s="83" t="s">
        <v>155</v>
      </c>
      <c r="B1238" s="57" t="s">
        <v>165</v>
      </c>
      <c r="D1238" s="59" t="s">
        <v>142</v>
      </c>
      <c r="E1238" s="59"/>
      <c r="F1238" s="52" t="s">
        <v>8</v>
      </c>
      <c r="I1238" s="55"/>
      <c r="J1238" s="55">
        <v>7.9</v>
      </c>
      <c r="K1238" s="52">
        <v>5.3</v>
      </c>
      <c r="L1238" s="52" t="s">
        <v>114</v>
      </c>
      <c r="N1238" s="61" t="s">
        <v>137</v>
      </c>
      <c r="O1238" s="62">
        <f>3.1416/6*J1238^3</f>
        <v>258.15522040000002</v>
      </c>
      <c r="P1238" s="62">
        <f>3.1416/6*K1238^3</f>
        <v>77.95199719999998</v>
      </c>
      <c r="Q1238" s="62">
        <f t="shared" si="511"/>
        <v>12.908611660326596</v>
      </c>
      <c r="S1238" s="63"/>
    </row>
    <row r="1239" spans="1:19">
      <c r="A1239" s="83" t="s">
        <v>155</v>
      </c>
      <c r="B1239" s="57" t="s">
        <v>166</v>
      </c>
      <c r="D1239" s="59" t="s">
        <v>142</v>
      </c>
      <c r="E1239" s="59"/>
      <c r="F1239" s="52" t="s">
        <v>626</v>
      </c>
      <c r="I1239" s="55"/>
      <c r="J1239" s="55">
        <v>5.9</v>
      </c>
      <c r="L1239" s="52" t="s">
        <v>114</v>
      </c>
      <c r="N1239" s="61" t="s">
        <v>137</v>
      </c>
      <c r="O1239" s="62">
        <f>3.1416/6*J1239^3</f>
        <v>107.53644440000001</v>
      </c>
      <c r="P1239" s="64">
        <f t="shared" ref="P1239:P1240" si="514">O1239*0.6</f>
        <v>64.521866639999999</v>
      </c>
      <c r="Q1239" s="62">
        <f t="shared" si="511"/>
        <v>10.808577776984643</v>
      </c>
    </row>
    <row r="1240" spans="1:19">
      <c r="A1240" s="83" t="s">
        <v>155</v>
      </c>
      <c r="B1240" s="57" t="s">
        <v>165</v>
      </c>
      <c r="D1240" s="59" t="s">
        <v>142</v>
      </c>
      <c r="E1240" s="59"/>
      <c r="F1240" s="52" t="s">
        <v>626</v>
      </c>
      <c r="I1240" s="55"/>
      <c r="J1240" s="55">
        <v>5.0999999999999996</v>
      </c>
      <c r="L1240" s="52" t="s">
        <v>114</v>
      </c>
      <c r="N1240" s="61" t="s">
        <v>137</v>
      </c>
      <c r="O1240" s="62">
        <f>3.1416/6*J1240^3</f>
        <v>69.456063599999979</v>
      </c>
      <c r="P1240" s="64">
        <f t="shared" si="514"/>
        <v>41.673638159999989</v>
      </c>
      <c r="Q1240" s="62">
        <f t="shared" si="511"/>
        <v>7.1697435393493789</v>
      </c>
    </row>
    <row r="1241" spans="1:19">
      <c r="A1241" s="83" t="s">
        <v>155</v>
      </c>
      <c r="B1241" s="57" t="s">
        <v>168</v>
      </c>
      <c r="D1241" s="59" t="s">
        <v>142</v>
      </c>
      <c r="E1241" s="59"/>
      <c r="F1241" s="52" t="s">
        <v>8</v>
      </c>
      <c r="I1241" s="55"/>
      <c r="J1241" s="55">
        <v>7.17</v>
      </c>
      <c r="L1241" s="52" t="s">
        <v>114</v>
      </c>
      <c r="N1241" s="61" t="s">
        <v>137</v>
      </c>
      <c r="O1241" s="62">
        <f>3.1416/6*J1241^3</f>
        <v>192.99990928679998</v>
      </c>
      <c r="P1241" s="64">
        <f>O1241*0.3</f>
        <v>57.899972786039989</v>
      </c>
      <c r="Q1241" s="62">
        <f t="shared" si="511"/>
        <v>9.7635719453249159</v>
      </c>
      <c r="S1241" s="63"/>
    </row>
    <row r="1242" spans="1:19">
      <c r="A1242" s="83" t="s">
        <v>170</v>
      </c>
      <c r="B1242" s="57" t="s">
        <v>167</v>
      </c>
      <c r="D1242" s="59" t="s">
        <v>142</v>
      </c>
      <c r="E1242" s="59"/>
      <c r="F1242" s="60" t="s">
        <v>679</v>
      </c>
      <c r="I1242" s="55"/>
      <c r="J1242" s="55">
        <v>9.82</v>
      </c>
      <c r="L1242" s="52" t="s">
        <v>114</v>
      </c>
      <c r="N1242" s="61" t="s">
        <v>137</v>
      </c>
      <c r="O1242" s="62">
        <f>3.1416/6*J1242^3</f>
        <v>495.8314855648</v>
      </c>
      <c r="P1242" s="64">
        <f t="shared" ref="P1242:P1244" si="515">O1242*0.6</f>
        <v>297.49889133888001</v>
      </c>
      <c r="Q1242" s="62">
        <f t="shared" si="511"/>
        <v>45.40006726650013</v>
      </c>
    </row>
    <row r="1243" spans="1:19">
      <c r="A1243" s="83" t="s">
        <v>155</v>
      </c>
      <c r="B1243" s="57" t="s">
        <v>169</v>
      </c>
      <c r="D1243" s="59" t="s">
        <v>142</v>
      </c>
      <c r="E1243" s="59"/>
      <c r="F1243" s="52" t="s">
        <v>172</v>
      </c>
      <c r="G1243" s="55">
        <v>23.4</v>
      </c>
      <c r="I1243" s="55"/>
      <c r="J1243" s="55">
        <v>17</v>
      </c>
      <c r="L1243" s="52" t="s">
        <v>101</v>
      </c>
      <c r="N1243" s="65" t="s">
        <v>138</v>
      </c>
      <c r="O1243" s="62">
        <f>(3.1416/6)*J1243^2*G1243</f>
        <v>3540.8973599999995</v>
      </c>
      <c r="P1243" s="64">
        <f t="shared" si="515"/>
        <v>2124.5384159999994</v>
      </c>
      <c r="Q1243" s="62">
        <f t="shared" si="511"/>
        <v>287.57769583733182</v>
      </c>
    </row>
    <row r="1244" spans="1:19">
      <c r="A1244" s="83" t="s">
        <v>173</v>
      </c>
      <c r="B1244" s="57">
        <v>1</v>
      </c>
      <c r="D1244" s="59" t="s">
        <v>142</v>
      </c>
      <c r="E1244" s="59"/>
      <c r="F1244" s="73" t="s">
        <v>589</v>
      </c>
      <c r="I1244" s="55"/>
      <c r="J1244" s="55">
        <v>7.6</v>
      </c>
      <c r="L1244" s="52" t="s">
        <v>114</v>
      </c>
      <c r="N1244" s="61" t="s">
        <v>137</v>
      </c>
      <c r="O1244" s="62">
        <f>3.1416/6*J1244^3</f>
        <v>229.84783359999994</v>
      </c>
      <c r="P1244" s="64">
        <f t="shared" si="515"/>
        <v>137.90870015999997</v>
      </c>
      <c r="Q1244" s="62">
        <f t="shared" si="511"/>
        <v>22.056181386686642</v>
      </c>
    </row>
    <row r="1245" spans="1:19">
      <c r="A1245" s="83" t="s">
        <v>173</v>
      </c>
      <c r="B1245" s="57">
        <v>1</v>
      </c>
      <c r="C1245" s="72" t="s">
        <v>406</v>
      </c>
      <c r="D1245" s="60" t="s">
        <v>765</v>
      </c>
      <c r="E1245" s="59"/>
      <c r="F1245" s="52" t="s">
        <v>174</v>
      </c>
      <c r="G1245" s="55">
        <v>7.8</v>
      </c>
      <c r="I1245" s="55"/>
      <c r="J1245" s="55">
        <v>6.5</v>
      </c>
      <c r="L1245" s="52" t="s">
        <v>101</v>
      </c>
      <c r="N1245" s="65" t="s">
        <v>138</v>
      </c>
      <c r="O1245" s="62">
        <f>(3.1416/6)*J1245^2*G1245</f>
        <v>172.55238</v>
      </c>
    </row>
    <row r="1246" spans="1:19">
      <c r="A1246" s="83" t="s">
        <v>173</v>
      </c>
      <c r="B1246" s="57">
        <v>2</v>
      </c>
      <c r="D1246" s="59" t="s">
        <v>142</v>
      </c>
      <c r="E1246" s="59"/>
      <c r="F1246" s="60" t="s">
        <v>679</v>
      </c>
      <c r="I1246" s="55"/>
      <c r="J1246" s="55">
        <v>8.25</v>
      </c>
      <c r="L1246" s="52" t="s">
        <v>114</v>
      </c>
      <c r="N1246" s="61" t="s">
        <v>137</v>
      </c>
      <c r="O1246" s="62">
        <f>3.1416/6*J1246^3</f>
        <v>294.00958125</v>
      </c>
      <c r="P1246" s="64">
        <f t="shared" ref="P1246:P1248" si="516">O1246*0.6</f>
        <v>176.40574874999999</v>
      </c>
      <c r="Q1246" s="62">
        <f t="shared" ref="Q1246:Q1248" si="517">0.216*P1246^0.939</f>
        <v>27.792602005104776</v>
      </c>
    </row>
    <row r="1247" spans="1:19">
      <c r="A1247" s="83" t="s">
        <v>173</v>
      </c>
      <c r="B1247" s="57">
        <v>3</v>
      </c>
      <c r="D1247" s="59" t="s">
        <v>142</v>
      </c>
      <c r="E1247" s="59"/>
      <c r="F1247" s="52" t="s">
        <v>64</v>
      </c>
      <c r="I1247" s="55"/>
      <c r="J1247" s="55">
        <v>7.13</v>
      </c>
      <c r="L1247" s="52" t="s">
        <v>114</v>
      </c>
      <c r="N1247" s="61" t="s">
        <v>137</v>
      </c>
      <c r="O1247" s="62">
        <f>3.1416/6*J1247^3</f>
        <v>189.78777198919997</v>
      </c>
      <c r="P1247" s="64">
        <f t="shared" si="516"/>
        <v>113.87266319351998</v>
      </c>
      <c r="Q1247" s="62">
        <f t="shared" si="517"/>
        <v>18.426024353162386</v>
      </c>
    </row>
    <row r="1248" spans="1:19">
      <c r="A1248" s="83" t="s">
        <v>173</v>
      </c>
      <c r="B1248" s="57">
        <v>4</v>
      </c>
      <c r="D1248" s="59" t="s">
        <v>142</v>
      </c>
      <c r="E1248" s="59"/>
      <c r="F1248" s="60" t="s">
        <v>671</v>
      </c>
      <c r="G1248" s="55">
        <v>8.1</v>
      </c>
      <c r="I1248" s="55"/>
      <c r="J1248" s="55">
        <v>6.5</v>
      </c>
      <c r="L1248" s="52" t="s">
        <v>101</v>
      </c>
      <c r="N1248" s="65" t="s">
        <v>138</v>
      </c>
      <c r="O1248" s="62">
        <f>(3.1416/6)*J1248^2*G1248</f>
        <v>179.18901</v>
      </c>
      <c r="P1248" s="64">
        <f t="shared" si="516"/>
        <v>107.51340599999999</v>
      </c>
      <c r="Q1248" s="62">
        <f t="shared" si="517"/>
        <v>17.458107031924261</v>
      </c>
    </row>
    <row r="1249" spans="1:19">
      <c r="A1249" s="83" t="s">
        <v>173</v>
      </c>
      <c r="B1249" s="57">
        <v>5</v>
      </c>
      <c r="C1249" s="72" t="s">
        <v>404</v>
      </c>
      <c r="D1249" s="59" t="s">
        <v>442</v>
      </c>
      <c r="F1249" s="73" t="s">
        <v>624</v>
      </c>
      <c r="G1249" s="55">
        <v>5.6</v>
      </c>
      <c r="I1249" s="55"/>
      <c r="J1249" s="55">
        <v>3.1</v>
      </c>
      <c r="L1249" s="52" t="s">
        <v>101</v>
      </c>
      <c r="N1249" s="65" t="s">
        <v>138</v>
      </c>
      <c r="O1249" s="62">
        <f>(3.1416/6)*J1249^2*G1249</f>
        <v>28.178057599999999</v>
      </c>
      <c r="Q1249" s="62">
        <f t="shared" ref="Q1249" si="518">0.216*O1249^0.939</f>
        <v>4.9650111655995381</v>
      </c>
    </row>
    <row r="1250" spans="1:19">
      <c r="A1250" s="83" t="s">
        <v>173</v>
      </c>
      <c r="B1250" s="57">
        <v>6</v>
      </c>
      <c r="D1250" s="59" t="s">
        <v>142</v>
      </c>
      <c r="E1250" s="59"/>
      <c r="F1250" s="52" t="s">
        <v>152</v>
      </c>
      <c r="G1250" s="55">
        <v>13.11</v>
      </c>
      <c r="I1250" s="55"/>
      <c r="J1250" s="55">
        <v>8.1300000000000008</v>
      </c>
      <c r="L1250" s="52" t="s">
        <v>101</v>
      </c>
      <c r="N1250" s="65" t="s">
        <v>138</v>
      </c>
      <c r="O1250" s="62">
        <f>(3.1416/6)*J1250^2*G1250</f>
        <v>453.71529597240004</v>
      </c>
      <c r="P1250" s="64">
        <f t="shared" ref="P1250:P1251" si="519">O1250*0.6</f>
        <v>272.22917758343999</v>
      </c>
      <c r="Q1250" s="62">
        <f t="shared" ref="Q1250:Q1256" si="520">0.216*P1250^0.939</f>
        <v>41.769320220855505</v>
      </c>
    </row>
    <row r="1251" spans="1:19">
      <c r="A1251" s="83" t="s">
        <v>173</v>
      </c>
      <c r="B1251" s="57">
        <v>6</v>
      </c>
      <c r="D1251" s="59" t="s">
        <v>142</v>
      </c>
      <c r="E1251" s="59"/>
      <c r="F1251" s="52" t="s">
        <v>152</v>
      </c>
      <c r="G1251" s="55">
        <v>12.61</v>
      </c>
      <c r="I1251" s="55"/>
      <c r="J1251" s="55">
        <v>6.8</v>
      </c>
      <c r="L1251" s="52" t="s">
        <v>101</v>
      </c>
      <c r="N1251" s="65" t="s">
        <v>138</v>
      </c>
      <c r="O1251" s="62">
        <f>(3.1416/6)*J1251^2*G1251</f>
        <v>305.30403903999996</v>
      </c>
      <c r="P1251" s="64">
        <f t="shared" si="519"/>
        <v>183.18242342399998</v>
      </c>
      <c r="Q1251" s="62">
        <f t="shared" si="520"/>
        <v>28.793976083226603</v>
      </c>
    </row>
    <row r="1252" spans="1:19">
      <c r="A1252" s="83" t="s">
        <v>173</v>
      </c>
      <c r="B1252" s="57">
        <v>7</v>
      </c>
      <c r="D1252" s="59" t="s">
        <v>142</v>
      </c>
      <c r="E1252" s="59"/>
      <c r="F1252" s="52" t="s">
        <v>8</v>
      </c>
      <c r="I1252" s="55"/>
      <c r="J1252" s="55">
        <v>6.23</v>
      </c>
      <c r="L1252" s="52" t="s">
        <v>114</v>
      </c>
      <c r="N1252" s="61" t="s">
        <v>137</v>
      </c>
      <c r="O1252" s="62">
        <f>3.1416/6*J1252^3</f>
        <v>126.60876656120001</v>
      </c>
      <c r="P1252" s="64">
        <f>O1252*0.3</f>
        <v>37.982629968360001</v>
      </c>
      <c r="Q1252" s="62">
        <f t="shared" si="520"/>
        <v>6.5717963484164565</v>
      </c>
      <c r="S1252" s="63"/>
    </row>
    <row r="1253" spans="1:19">
      <c r="A1253" s="83" t="s">
        <v>173</v>
      </c>
      <c r="B1253" s="57">
        <v>9</v>
      </c>
      <c r="D1253" s="59" t="s">
        <v>142</v>
      </c>
      <c r="E1253" s="59"/>
      <c r="F1253" s="71" t="s">
        <v>484</v>
      </c>
      <c r="G1253" s="55">
        <v>7.46</v>
      </c>
      <c r="I1253" s="55"/>
      <c r="J1253" s="55">
        <v>6.09</v>
      </c>
      <c r="L1253" s="52" t="s">
        <v>101</v>
      </c>
      <c r="N1253" s="65" t="s">
        <v>138</v>
      </c>
      <c r="O1253" s="62">
        <f>(3.1416/6)*J1253^2*G1253</f>
        <v>144.86819553359999</v>
      </c>
      <c r="P1253" s="64">
        <f t="shared" ref="P1253" si="521">O1253*0.6</f>
        <v>86.920917320159987</v>
      </c>
      <c r="Q1253" s="62">
        <f t="shared" si="520"/>
        <v>14.298532596957809</v>
      </c>
    </row>
    <row r="1254" spans="1:19">
      <c r="A1254" s="83" t="s">
        <v>173</v>
      </c>
      <c r="B1254" s="57">
        <v>9</v>
      </c>
      <c r="D1254" s="59" t="s">
        <v>142</v>
      </c>
      <c r="E1254" s="59"/>
      <c r="F1254" s="52" t="s">
        <v>8</v>
      </c>
      <c r="I1254" s="55"/>
      <c r="J1254" s="55">
        <v>6.94</v>
      </c>
      <c r="L1254" s="52" t="s">
        <v>114</v>
      </c>
      <c r="N1254" s="61" t="s">
        <v>137</v>
      </c>
      <c r="O1254" s="62">
        <f>3.1416/6*J1254^3</f>
        <v>175.01611906240001</v>
      </c>
      <c r="P1254" s="64">
        <f>O1254*0.3</f>
        <v>52.504835718720003</v>
      </c>
      <c r="Q1254" s="62">
        <f t="shared" si="520"/>
        <v>8.9067835340707155</v>
      </c>
      <c r="S1254" s="63"/>
    </row>
    <row r="1255" spans="1:19">
      <c r="A1255" s="83" t="s">
        <v>173</v>
      </c>
      <c r="B1255" s="57">
        <v>10</v>
      </c>
      <c r="D1255" s="59" t="s">
        <v>142</v>
      </c>
      <c r="E1255" s="59"/>
      <c r="F1255" s="52" t="s">
        <v>4</v>
      </c>
      <c r="G1255" s="55">
        <v>10.4</v>
      </c>
      <c r="I1255" s="55"/>
      <c r="J1255" s="55">
        <v>7</v>
      </c>
      <c r="L1255" s="52" t="s">
        <v>101</v>
      </c>
      <c r="M1255" s="52" t="s">
        <v>175</v>
      </c>
      <c r="N1255" s="65" t="s">
        <v>138</v>
      </c>
      <c r="O1255" s="62">
        <f>(3.1416/6)*J1255^2*G1255</f>
        <v>266.82655999999997</v>
      </c>
      <c r="P1255" s="64">
        <f t="shared" ref="P1255:P1256" si="522">O1255*0.6</f>
        <v>160.09593599999997</v>
      </c>
      <c r="Q1255" s="62">
        <f t="shared" si="520"/>
        <v>25.37271025106876</v>
      </c>
    </row>
    <row r="1256" spans="1:19">
      <c r="A1256" s="83" t="s">
        <v>173</v>
      </c>
      <c r="B1256" s="57">
        <v>10</v>
      </c>
      <c r="D1256" s="59" t="s">
        <v>142</v>
      </c>
      <c r="E1256" s="59"/>
      <c r="F1256" s="60" t="s">
        <v>679</v>
      </c>
      <c r="G1256" s="55">
        <v>11.5</v>
      </c>
      <c r="I1256" s="55"/>
      <c r="J1256" s="55">
        <v>9.6999999999999993</v>
      </c>
      <c r="L1256" s="52" t="s">
        <v>101</v>
      </c>
      <c r="N1256" s="65" t="s">
        <v>138</v>
      </c>
      <c r="O1256" s="62">
        <f>(3.1416/6)*J1256^2*G1256</f>
        <v>566.55352599999992</v>
      </c>
      <c r="P1256" s="64">
        <f t="shared" si="522"/>
        <v>339.93211559999992</v>
      </c>
      <c r="Q1256" s="62">
        <f t="shared" si="520"/>
        <v>51.455407776895761</v>
      </c>
    </row>
    <row r="1257" spans="1:19">
      <c r="A1257" s="83" t="s">
        <v>173</v>
      </c>
      <c r="B1257" s="57">
        <v>10</v>
      </c>
      <c r="D1257" s="59" t="s">
        <v>442</v>
      </c>
      <c r="F1257" s="52" t="s">
        <v>109</v>
      </c>
      <c r="G1257" s="55">
        <v>14.9</v>
      </c>
      <c r="I1257" s="55"/>
      <c r="J1257" s="55">
        <v>12.7</v>
      </c>
      <c r="L1257" s="52" t="s">
        <v>101</v>
      </c>
      <c r="N1257" s="65" t="s">
        <v>138</v>
      </c>
      <c r="O1257" s="62">
        <f>(3.1416/6)*J1257^2*G1257</f>
        <v>1258.3265156</v>
      </c>
      <c r="Q1257" s="62">
        <f t="shared" ref="Q1257" si="523">0.216*O1257^0.939</f>
        <v>175.85701821949547</v>
      </c>
    </row>
    <row r="1258" spans="1:19">
      <c r="A1258" s="83" t="s">
        <v>173</v>
      </c>
      <c r="B1258" s="57">
        <v>11</v>
      </c>
      <c r="D1258" s="59" t="s">
        <v>142</v>
      </c>
      <c r="E1258" s="59"/>
      <c r="F1258" s="52" t="s">
        <v>152</v>
      </c>
      <c r="G1258" s="55">
        <v>10.28</v>
      </c>
      <c r="I1258" s="55"/>
      <c r="J1258" s="55">
        <v>9.76</v>
      </c>
      <c r="L1258" s="52" t="s">
        <v>101</v>
      </c>
      <c r="N1258" s="65" t="s">
        <v>138</v>
      </c>
      <c r="O1258" s="62">
        <f>(3.1416/6)*J1258^2*G1258</f>
        <v>512.7343198207999</v>
      </c>
      <c r="P1258" s="64">
        <f t="shared" ref="P1258:P1261" si="524">O1258*0.6</f>
        <v>307.6405918924799</v>
      </c>
      <c r="Q1258" s="62">
        <f t="shared" ref="Q1258:Q1262" si="525">0.216*P1258^0.939</f>
        <v>46.851848196813997</v>
      </c>
    </row>
    <row r="1259" spans="1:19">
      <c r="A1259" s="83" t="s">
        <v>173</v>
      </c>
      <c r="B1259" s="57">
        <v>12</v>
      </c>
      <c r="D1259" s="59" t="s">
        <v>142</v>
      </c>
      <c r="E1259" s="59"/>
      <c r="F1259" s="52" t="s">
        <v>152</v>
      </c>
      <c r="I1259" s="55"/>
      <c r="J1259" s="55">
        <v>7.8</v>
      </c>
      <c r="L1259" s="52" t="s">
        <v>114</v>
      </c>
      <c r="N1259" s="61" t="s">
        <v>137</v>
      </c>
      <c r="O1259" s="62">
        <f>3.1416/6*J1259^3</f>
        <v>248.47542719999996</v>
      </c>
      <c r="P1259" s="64">
        <f t="shared" si="524"/>
        <v>149.08525631999996</v>
      </c>
      <c r="Q1259" s="62">
        <f t="shared" si="525"/>
        <v>23.730611585836204</v>
      </c>
    </row>
    <row r="1260" spans="1:19">
      <c r="A1260" s="83" t="s">
        <v>173</v>
      </c>
      <c r="B1260" s="57">
        <v>12</v>
      </c>
      <c r="D1260" s="59" t="s">
        <v>142</v>
      </c>
      <c r="E1260" s="59"/>
      <c r="F1260" s="73" t="s">
        <v>589</v>
      </c>
      <c r="I1260" s="55"/>
      <c r="J1260" s="55">
        <v>8.1999999999999993</v>
      </c>
      <c r="L1260" s="52" t="s">
        <v>114</v>
      </c>
      <c r="N1260" s="61" t="s">
        <v>137</v>
      </c>
      <c r="O1260" s="62">
        <f>3.1416/6*J1260^3</f>
        <v>288.69628479999994</v>
      </c>
      <c r="P1260" s="64">
        <f t="shared" si="524"/>
        <v>173.21777087999996</v>
      </c>
      <c r="Q1260" s="62">
        <f t="shared" si="525"/>
        <v>27.320714778622236</v>
      </c>
    </row>
    <row r="1261" spans="1:19">
      <c r="A1261" s="83" t="s">
        <v>173</v>
      </c>
      <c r="B1261" s="57">
        <v>12</v>
      </c>
      <c r="D1261" s="59" t="s">
        <v>142</v>
      </c>
      <c r="E1261" s="59"/>
      <c r="F1261" s="60" t="s">
        <v>679</v>
      </c>
      <c r="G1261" s="55">
        <v>7.7</v>
      </c>
      <c r="I1261" s="55"/>
      <c r="J1261" s="55">
        <v>6.8</v>
      </c>
      <c r="L1261" s="52" t="s">
        <v>101</v>
      </c>
      <c r="N1261" s="65" t="s">
        <v>138</v>
      </c>
      <c r="O1261" s="62">
        <f>(3.1416/6)*J1261^2*G1261</f>
        <v>186.42673279999997</v>
      </c>
      <c r="P1261" s="64">
        <f t="shared" si="524"/>
        <v>111.85603967999998</v>
      </c>
      <c r="Q1261" s="62">
        <f t="shared" si="525"/>
        <v>18.119448052248526</v>
      </c>
    </row>
    <row r="1262" spans="1:19">
      <c r="A1262" s="83" t="s">
        <v>173</v>
      </c>
      <c r="B1262" s="57">
        <v>12</v>
      </c>
      <c r="D1262" s="59" t="s">
        <v>142</v>
      </c>
      <c r="E1262" s="59"/>
      <c r="F1262" s="52" t="s">
        <v>8</v>
      </c>
      <c r="I1262" s="55"/>
      <c r="J1262" s="55">
        <v>4.9000000000000004</v>
      </c>
      <c r="L1262" s="52" t="s">
        <v>114</v>
      </c>
      <c r="N1262" s="61" t="s">
        <v>137</v>
      </c>
      <c r="O1262" s="62">
        <f>3.1416/6*J1262^3</f>
        <v>61.601016400000013</v>
      </c>
      <c r="P1262" s="64">
        <f>O1262*0.3</f>
        <v>18.480304920000002</v>
      </c>
      <c r="Q1262" s="62">
        <f t="shared" si="525"/>
        <v>3.34113194495673</v>
      </c>
      <c r="S1262" s="63"/>
    </row>
    <row r="1263" spans="1:19" s="69" customFormat="1">
      <c r="A1263" s="83" t="s">
        <v>173</v>
      </c>
      <c r="B1263" s="70">
        <v>13</v>
      </c>
      <c r="C1263" s="72"/>
      <c r="D1263" s="59" t="s">
        <v>442</v>
      </c>
      <c r="E1263" s="67"/>
      <c r="F1263" s="73" t="s">
        <v>625</v>
      </c>
      <c r="G1263" s="56">
        <v>5</v>
      </c>
      <c r="I1263" s="56"/>
      <c r="J1263" s="56">
        <v>3.34</v>
      </c>
      <c r="L1263" s="52" t="s">
        <v>101</v>
      </c>
      <c r="N1263" s="65" t="s">
        <v>138</v>
      </c>
      <c r="O1263" s="62">
        <f>(3.1416/6)*J1263^2*G1263</f>
        <v>29.205360799999998</v>
      </c>
      <c r="Q1263" s="62">
        <f t="shared" ref="Q1263:Q1264" si="526">0.216*O1263^0.939</f>
        <v>5.1347950026556823</v>
      </c>
    </row>
    <row r="1264" spans="1:19">
      <c r="A1264" s="83" t="s">
        <v>173</v>
      </c>
      <c r="B1264" s="57">
        <v>13</v>
      </c>
      <c r="C1264" s="72" t="s">
        <v>404</v>
      </c>
      <c r="D1264" s="59" t="s">
        <v>442</v>
      </c>
      <c r="F1264" s="73" t="s">
        <v>624</v>
      </c>
      <c r="I1264" s="55"/>
      <c r="J1264" s="55">
        <v>5.6</v>
      </c>
      <c r="L1264" s="52" t="s">
        <v>114</v>
      </c>
      <c r="N1264" s="61" t="s">
        <v>137</v>
      </c>
      <c r="O1264" s="62">
        <f>3.1416/6*J1264^3</f>
        <v>91.952537599999971</v>
      </c>
      <c r="Q1264" s="62">
        <f t="shared" si="526"/>
        <v>15.074401668855408</v>
      </c>
    </row>
    <row r="1265" spans="1:19">
      <c r="A1265" s="83" t="s">
        <v>173</v>
      </c>
      <c r="B1265" s="57">
        <v>14</v>
      </c>
      <c r="D1265" s="59" t="s">
        <v>142</v>
      </c>
      <c r="E1265" s="59"/>
      <c r="F1265" s="52" t="s">
        <v>112</v>
      </c>
      <c r="G1265" s="55">
        <v>32</v>
      </c>
      <c r="I1265" s="55"/>
      <c r="J1265" s="55">
        <v>13.6</v>
      </c>
      <c r="L1265" s="52" t="s">
        <v>101</v>
      </c>
      <c r="N1265" s="65" t="s">
        <v>138</v>
      </c>
      <c r="O1265" s="62">
        <f>(3.1416/6)*J1265^2*G1265</f>
        <v>3099.0417919999995</v>
      </c>
      <c r="P1265" s="64">
        <f t="shared" ref="P1265" si="527">O1265*0.6</f>
        <v>1859.4250751999996</v>
      </c>
      <c r="Q1265" s="62">
        <f t="shared" ref="Q1265:Q1268" si="528">0.216*P1265^0.939</f>
        <v>253.74666019582585</v>
      </c>
    </row>
    <row r="1266" spans="1:19">
      <c r="A1266" s="83" t="s">
        <v>173</v>
      </c>
      <c r="B1266" s="57">
        <v>14</v>
      </c>
      <c r="D1266" s="59" t="s">
        <v>142</v>
      </c>
      <c r="E1266" s="59"/>
      <c r="F1266" s="52" t="s">
        <v>8</v>
      </c>
      <c r="I1266" s="55"/>
      <c r="J1266" s="55">
        <v>8.1</v>
      </c>
      <c r="L1266" s="52" t="s">
        <v>114</v>
      </c>
      <c r="N1266" s="61" t="s">
        <v>137</v>
      </c>
      <c r="O1266" s="62">
        <f>3.1416/6*J1266^3</f>
        <v>278.26250759999994</v>
      </c>
      <c r="P1266" s="64">
        <f>O1266*0.3</f>
        <v>83.478752279999981</v>
      </c>
      <c r="Q1266" s="62">
        <f t="shared" si="528"/>
        <v>13.766183917840529</v>
      </c>
      <c r="S1266" s="63"/>
    </row>
    <row r="1267" spans="1:19">
      <c r="A1267" s="83" t="s">
        <v>173</v>
      </c>
      <c r="B1267" s="57">
        <v>15</v>
      </c>
      <c r="D1267" s="59" t="s">
        <v>142</v>
      </c>
      <c r="E1267" s="59"/>
      <c r="F1267" s="52" t="s">
        <v>152</v>
      </c>
      <c r="I1267" s="55"/>
      <c r="J1267" s="55">
        <v>14.49</v>
      </c>
      <c r="L1267" s="52" t="s">
        <v>114</v>
      </c>
      <c r="N1267" s="61" t="s">
        <v>137</v>
      </c>
      <c r="O1267" s="62">
        <f>3.1416/6*J1267^3</f>
        <v>1592.9597201364002</v>
      </c>
      <c r="P1267" s="64">
        <f t="shared" ref="P1267:P1268" si="529">O1267*0.6</f>
        <v>955.77583208184001</v>
      </c>
      <c r="Q1267" s="62">
        <f t="shared" si="528"/>
        <v>135.83387090258353</v>
      </c>
    </row>
    <row r="1268" spans="1:19">
      <c r="A1268" s="83" t="s">
        <v>173</v>
      </c>
      <c r="B1268" s="57">
        <v>15</v>
      </c>
      <c r="D1268" s="59" t="s">
        <v>142</v>
      </c>
      <c r="E1268" s="59"/>
      <c r="F1268" s="52" t="s">
        <v>152</v>
      </c>
      <c r="G1268" s="55">
        <v>12.4</v>
      </c>
      <c r="I1268" s="55"/>
      <c r="J1268" s="55">
        <v>8</v>
      </c>
      <c r="L1268" s="52" t="s">
        <v>101</v>
      </c>
      <c r="N1268" s="65" t="s">
        <v>138</v>
      </c>
      <c r="O1268" s="62">
        <f>(3.1416/6)*J1268^2*G1268</f>
        <v>415.52895999999998</v>
      </c>
      <c r="P1268" s="64">
        <f t="shared" si="529"/>
        <v>249.31737599999997</v>
      </c>
      <c r="Q1268" s="62">
        <f t="shared" si="528"/>
        <v>38.45956724578101</v>
      </c>
    </row>
    <row r="1269" spans="1:19">
      <c r="A1269" s="83" t="s">
        <v>173</v>
      </c>
      <c r="B1269" s="57">
        <v>17</v>
      </c>
      <c r="C1269" s="72" t="s">
        <v>404</v>
      </c>
      <c r="D1269" s="59" t="s">
        <v>641</v>
      </c>
      <c r="E1269" s="54" t="s">
        <v>644</v>
      </c>
      <c r="F1269" s="52" t="s">
        <v>5</v>
      </c>
      <c r="I1269" s="55"/>
      <c r="J1269" s="55">
        <v>4.66</v>
      </c>
      <c r="L1269" s="52" t="s">
        <v>114</v>
      </c>
      <c r="N1269" s="61" t="s">
        <v>137</v>
      </c>
      <c r="O1269" s="62">
        <f>3.1416/6*J1269^3</f>
        <v>52.9855428256</v>
      </c>
      <c r="Q1269" s="62">
        <f t="shared" ref="Q1269" si="530">0.216*O1269^0.939</f>
        <v>8.9833338221520886</v>
      </c>
    </row>
    <row r="1270" spans="1:19">
      <c r="A1270" s="83" t="s">
        <v>173</v>
      </c>
      <c r="B1270" s="57">
        <v>17</v>
      </c>
      <c r="D1270" s="59" t="s">
        <v>142</v>
      </c>
      <c r="E1270" s="59"/>
      <c r="F1270" s="52" t="s">
        <v>103</v>
      </c>
      <c r="I1270" s="55"/>
      <c r="J1270" s="55">
        <v>7.11</v>
      </c>
      <c r="L1270" s="52" t="s">
        <v>114</v>
      </c>
      <c r="N1270" s="61" t="s">
        <v>137</v>
      </c>
      <c r="O1270" s="62">
        <f>3.1416/6*J1270^3</f>
        <v>188.19515567160002</v>
      </c>
      <c r="P1270" s="64">
        <f t="shared" ref="P1270:P1272" si="531">O1270*0.6</f>
        <v>112.91709340296001</v>
      </c>
      <c r="Q1270" s="62">
        <f t="shared" ref="Q1270:Q1278" si="532">0.216*P1270^0.939</f>
        <v>18.280795924548841</v>
      </c>
    </row>
    <row r="1271" spans="1:19">
      <c r="A1271" s="83" t="s">
        <v>173</v>
      </c>
      <c r="B1271" s="57">
        <v>18</v>
      </c>
      <c r="D1271" s="59" t="s">
        <v>142</v>
      </c>
      <c r="E1271" s="59"/>
      <c r="F1271" s="52" t="s">
        <v>4</v>
      </c>
      <c r="I1271" s="55"/>
      <c r="J1271" s="55">
        <v>7.75</v>
      </c>
      <c r="L1271" s="52" t="s">
        <v>114</v>
      </c>
      <c r="N1271" s="61" t="s">
        <v>137</v>
      </c>
      <c r="O1271" s="62">
        <f>3.1416/6*J1271^3</f>
        <v>243.72761874999998</v>
      </c>
      <c r="P1271" s="64">
        <f t="shared" si="531"/>
        <v>146.23657124999997</v>
      </c>
      <c r="Q1271" s="62">
        <f t="shared" si="532"/>
        <v>23.304582725760522</v>
      </c>
    </row>
    <row r="1272" spans="1:19">
      <c r="A1272" s="83" t="s">
        <v>173</v>
      </c>
      <c r="B1272" s="57">
        <v>18</v>
      </c>
      <c r="D1272" s="59" t="s">
        <v>142</v>
      </c>
      <c r="E1272" s="59"/>
      <c r="F1272" s="52" t="s">
        <v>4</v>
      </c>
      <c r="I1272" s="55"/>
      <c r="J1272" s="52">
        <v>8.2200000000000006</v>
      </c>
      <c r="L1272" s="52" t="s">
        <v>114</v>
      </c>
      <c r="N1272" s="61" t="s">
        <v>137</v>
      </c>
      <c r="O1272" s="62">
        <f>3.1416/6*J1272^3</f>
        <v>290.81385305280003</v>
      </c>
      <c r="P1272" s="64">
        <f t="shared" si="531"/>
        <v>174.48831183168002</v>
      </c>
      <c r="Q1272" s="62">
        <f t="shared" si="532"/>
        <v>27.50884430137523</v>
      </c>
    </row>
    <row r="1273" spans="1:19">
      <c r="A1273" s="83" t="s">
        <v>173</v>
      </c>
      <c r="B1273" s="57">
        <v>20</v>
      </c>
      <c r="D1273" s="59" t="s">
        <v>142</v>
      </c>
      <c r="E1273" s="59"/>
      <c r="F1273" s="52" t="s">
        <v>8</v>
      </c>
      <c r="I1273" s="55"/>
      <c r="J1273" s="55">
        <v>7.9</v>
      </c>
      <c r="L1273" s="52" t="s">
        <v>114</v>
      </c>
      <c r="N1273" s="61" t="s">
        <v>137</v>
      </c>
      <c r="O1273" s="62">
        <f>3.1416/6*J1273^3</f>
        <v>258.15522040000002</v>
      </c>
      <c r="P1273" s="64">
        <f>O1273*0.3</f>
        <v>77.44656612</v>
      </c>
      <c r="Q1273" s="62">
        <f t="shared" si="532"/>
        <v>12.830003813630045</v>
      </c>
      <c r="S1273" s="63"/>
    </row>
    <row r="1274" spans="1:19">
      <c r="A1274" s="83" t="s">
        <v>173</v>
      </c>
      <c r="B1274" s="57">
        <v>20</v>
      </c>
      <c r="D1274" s="59" t="s">
        <v>142</v>
      </c>
      <c r="E1274" s="59"/>
      <c r="F1274" s="52" t="s">
        <v>91</v>
      </c>
      <c r="G1274" s="55">
        <v>10.4</v>
      </c>
      <c r="I1274" s="55"/>
      <c r="J1274" s="55">
        <v>8.1999999999999993</v>
      </c>
      <c r="L1274" s="52" t="s">
        <v>101</v>
      </c>
      <c r="N1274" s="65" t="s">
        <v>138</v>
      </c>
      <c r="O1274" s="62">
        <f>(3.1416/6)*J1274^2*G1274</f>
        <v>366.15138559999997</v>
      </c>
      <c r="P1274" s="64">
        <f t="shared" ref="P1274:P1275" si="533">O1274*0.6</f>
        <v>219.69083135999998</v>
      </c>
      <c r="Q1274" s="62">
        <f t="shared" si="532"/>
        <v>34.151922448314842</v>
      </c>
    </row>
    <row r="1275" spans="1:19">
      <c r="A1275" s="83" t="s">
        <v>173</v>
      </c>
      <c r="B1275" s="57">
        <v>21</v>
      </c>
      <c r="D1275" s="59" t="s">
        <v>142</v>
      </c>
      <c r="E1275" s="59"/>
      <c r="F1275" s="52" t="s">
        <v>152</v>
      </c>
      <c r="I1275" s="55"/>
      <c r="J1275" s="55">
        <v>9.33</v>
      </c>
      <c r="L1275" s="52" t="s">
        <v>114</v>
      </c>
      <c r="N1275" s="61" t="s">
        <v>137</v>
      </c>
      <c r="O1275" s="62">
        <f t="shared" ref="O1275:O1281" si="534">3.1416/6*J1275^3</f>
        <v>425.2502416932</v>
      </c>
      <c r="P1275" s="64">
        <f t="shared" si="533"/>
        <v>255.15014501591997</v>
      </c>
      <c r="Q1275" s="62">
        <f t="shared" si="532"/>
        <v>39.303843844467487</v>
      </c>
    </row>
    <row r="1276" spans="1:19">
      <c r="A1276" s="83" t="s">
        <v>173</v>
      </c>
      <c r="B1276" s="57">
        <v>21</v>
      </c>
      <c r="D1276" s="59" t="s">
        <v>142</v>
      </c>
      <c r="E1276" s="59"/>
      <c r="F1276" s="52" t="s">
        <v>8</v>
      </c>
      <c r="I1276" s="55"/>
      <c r="J1276" s="55">
        <v>5.2</v>
      </c>
      <c r="L1276" s="52" t="s">
        <v>114</v>
      </c>
      <c r="N1276" s="61" t="s">
        <v>137</v>
      </c>
      <c r="O1276" s="62">
        <f t="shared" si="534"/>
        <v>73.622348800000012</v>
      </c>
      <c r="P1276" s="64">
        <f t="shared" ref="P1276:P1277" si="535">O1276*0.3</f>
        <v>22.086704640000004</v>
      </c>
      <c r="Q1276" s="62">
        <f t="shared" si="532"/>
        <v>3.9499599148210418</v>
      </c>
      <c r="S1276" s="63"/>
    </row>
    <row r="1277" spans="1:19">
      <c r="A1277" s="83" t="s">
        <v>173</v>
      </c>
      <c r="B1277" s="57">
        <v>23</v>
      </c>
      <c r="D1277" s="59" t="s">
        <v>142</v>
      </c>
      <c r="E1277" s="59"/>
      <c r="F1277" s="52" t="s">
        <v>8</v>
      </c>
      <c r="I1277" s="55"/>
      <c r="J1277" s="55">
        <v>5.7</v>
      </c>
      <c r="L1277" s="52" t="s">
        <v>114</v>
      </c>
      <c r="N1277" s="61" t="s">
        <v>137</v>
      </c>
      <c r="O1277" s="62">
        <f t="shared" si="534"/>
        <v>96.9670548</v>
      </c>
      <c r="P1277" s="64">
        <f t="shared" si="535"/>
        <v>29.090116439999999</v>
      </c>
      <c r="Q1277" s="62">
        <f t="shared" si="532"/>
        <v>5.1157667834742666</v>
      </c>
      <c r="S1277" s="63"/>
    </row>
    <row r="1278" spans="1:19">
      <c r="A1278" s="83" t="s">
        <v>173</v>
      </c>
      <c r="B1278" s="57">
        <v>24</v>
      </c>
      <c r="D1278" s="59" t="s">
        <v>142</v>
      </c>
      <c r="E1278" s="59"/>
      <c r="F1278" s="52" t="s">
        <v>152</v>
      </c>
      <c r="I1278" s="55"/>
      <c r="J1278" s="55">
        <v>8.24</v>
      </c>
      <c r="L1278" s="52" t="s">
        <v>114</v>
      </c>
      <c r="N1278" s="61" t="s">
        <v>137</v>
      </c>
      <c r="O1278" s="62">
        <f t="shared" si="534"/>
        <v>292.94175088639997</v>
      </c>
      <c r="P1278" s="64">
        <f t="shared" ref="P1278" si="536">O1278*0.6</f>
        <v>175.76505053183999</v>
      </c>
      <c r="Q1278" s="62">
        <f t="shared" si="532"/>
        <v>27.69780737180178</v>
      </c>
    </row>
    <row r="1279" spans="1:19">
      <c r="A1279" s="83" t="s">
        <v>173</v>
      </c>
      <c r="B1279" s="57">
        <v>24</v>
      </c>
      <c r="D1279" s="67" t="s">
        <v>557</v>
      </c>
      <c r="E1279" s="67"/>
      <c r="F1279" s="52" t="s">
        <v>106</v>
      </c>
      <c r="I1279" s="55"/>
      <c r="J1279" s="55">
        <v>8.6300000000000008</v>
      </c>
      <c r="L1279" s="52" t="s">
        <v>114</v>
      </c>
      <c r="N1279" s="61" t="s">
        <v>137</v>
      </c>
      <c r="O1279" s="62">
        <f t="shared" si="534"/>
        <v>336.53638476920008</v>
      </c>
      <c r="Q1279" s="62">
        <f>0.216*O1279^0.939</f>
        <v>50.972604235909458</v>
      </c>
    </row>
    <row r="1280" spans="1:19">
      <c r="A1280" s="83" t="s">
        <v>173</v>
      </c>
      <c r="B1280" s="57">
        <v>25</v>
      </c>
      <c r="D1280" s="59" t="s">
        <v>142</v>
      </c>
      <c r="E1280" s="59"/>
      <c r="F1280" s="52" t="s">
        <v>102</v>
      </c>
      <c r="I1280" s="55"/>
      <c r="J1280" s="55">
        <v>9.3000000000000007</v>
      </c>
      <c r="L1280" s="52" t="s">
        <v>114</v>
      </c>
      <c r="N1280" s="61" t="s">
        <v>137</v>
      </c>
      <c r="O1280" s="62">
        <f t="shared" si="534"/>
        <v>421.16132520000008</v>
      </c>
      <c r="P1280" s="64">
        <f t="shared" ref="P1280" si="537">O1280*0.6</f>
        <v>252.69679512000005</v>
      </c>
      <c r="Q1280" s="62">
        <f>0.216*P1280^0.939</f>
        <v>38.948873500995482</v>
      </c>
    </row>
    <row r="1281" spans="1:17">
      <c r="A1281" s="83" t="s">
        <v>173</v>
      </c>
      <c r="B1281" s="57">
        <v>25</v>
      </c>
      <c r="D1281" s="59" t="s">
        <v>442</v>
      </c>
      <c r="F1281" s="52" t="s">
        <v>109</v>
      </c>
      <c r="I1281" s="55"/>
      <c r="J1281" s="55">
        <v>5.03</v>
      </c>
      <c r="L1281" s="52" t="s">
        <v>114</v>
      </c>
      <c r="N1281" s="61" t="s">
        <v>137</v>
      </c>
      <c r="O1281" s="62">
        <f t="shared" si="534"/>
        <v>66.635182737199997</v>
      </c>
      <c r="Q1281" s="62">
        <f t="shared" ref="Q1281" si="538">0.216*O1281^0.939</f>
        <v>11.140672948074837</v>
      </c>
    </row>
    <row r="1282" spans="1:17">
      <c r="A1282" s="83" t="s">
        <v>173</v>
      </c>
      <c r="B1282" s="57">
        <v>26</v>
      </c>
      <c r="D1282" s="59" t="s">
        <v>142</v>
      </c>
      <c r="E1282" s="59"/>
      <c r="F1282" s="52" t="s">
        <v>80</v>
      </c>
      <c r="I1282" s="55">
        <v>136</v>
      </c>
      <c r="J1282" s="55">
        <v>6</v>
      </c>
      <c r="L1282" s="52" t="s">
        <v>232</v>
      </c>
      <c r="M1282" s="52" t="s">
        <v>323</v>
      </c>
      <c r="N1282" s="61" t="s">
        <v>139</v>
      </c>
      <c r="O1282" s="66">
        <f>3.1416/4*(J1282^2)*I1282</f>
        <v>3845.3184000000001</v>
      </c>
      <c r="P1282" s="64">
        <f t="shared" ref="P1282:P1303" si="539">O1282*0.6</f>
        <v>2307.1910400000002</v>
      </c>
      <c r="Q1282" s="62">
        <f t="shared" ref="Q1282:Q1317" si="540">0.216*P1282^0.939</f>
        <v>310.73431125635375</v>
      </c>
    </row>
    <row r="1283" spans="1:17">
      <c r="A1283" s="83" t="s">
        <v>176</v>
      </c>
      <c r="B1283" s="57">
        <v>1</v>
      </c>
      <c r="D1283" s="59" t="s">
        <v>142</v>
      </c>
      <c r="E1283" s="59"/>
      <c r="F1283" s="52" t="s">
        <v>80</v>
      </c>
      <c r="I1283" s="55">
        <v>75</v>
      </c>
      <c r="J1283" s="55">
        <v>5.8</v>
      </c>
      <c r="L1283" s="52" t="s">
        <v>232</v>
      </c>
      <c r="M1283" s="52" t="s">
        <v>177</v>
      </c>
      <c r="N1283" s="61" t="s">
        <v>139</v>
      </c>
      <c r="O1283" s="66">
        <f>3.1416/4*(J1283^2)*I1283</f>
        <v>1981.5642</v>
      </c>
      <c r="P1283" s="64">
        <f t="shared" si="539"/>
        <v>1188.9385199999999</v>
      </c>
      <c r="Q1283" s="62">
        <f t="shared" si="540"/>
        <v>166.73563418470988</v>
      </c>
    </row>
    <row r="1284" spans="1:17">
      <c r="A1284" s="83" t="s">
        <v>176</v>
      </c>
      <c r="B1284" s="57">
        <v>2</v>
      </c>
      <c r="D1284" s="59" t="s">
        <v>142</v>
      </c>
      <c r="E1284" s="59"/>
      <c r="F1284" s="52" t="s">
        <v>152</v>
      </c>
      <c r="G1284" s="55">
        <v>15.4</v>
      </c>
      <c r="I1284" s="55"/>
      <c r="J1284" s="55">
        <v>6.2</v>
      </c>
      <c r="L1284" s="52" t="s">
        <v>101</v>
      </c>
      <c r="N1284" s="65" t="s">
        <v>138</v>
      </c>
      <c r="O1284" s="62">
        <f>(3.1416/6)*J1284^2*G1284</f>
        <v>309.95863359999998</v>
      </c>
      <c r="P1284" s="64">
        <f t="shared" si="539"/>
        <v>185.97518015999998</v>
      </c>
      <c r="Q1284" s="62">
        <f t="shared" si="540"/>
        <v>29.205993550722241</v>
      </c>
    </row>
    <row r="1285" spans="1:17">
      <c r="A1285" s="83" t="s">
        <v>176</v>
      </c>
      <c r="B1285" s="57">
        <v>2</v>
      </c>
      <c r="D1285" s="59" t="s">
        <v>142</v>
      </c>
      <c r="E1285" s="59"/>
      <c r="F1285" s="52" t="s">
        <v>152</v>
      </c>
      <c r="I1285" s="55"/>
      <c r="J1285" s="55">
        <v>8.1</v>
      </c>
      <c r="L1285" s="52" t="s">
        <v>114</v>
      </c>
      <c r="N1285" s="61" t="s">
        <v>137</v>
      </c>
      <c r="O1285" s="62">
        <f>3.1416/6*J1285^3</f>
        <v>278.26250759999994</v>
      </c>
      <c r="P1285" s="64">
        <f t="shared" si="539"/>
        <v>166.95750455999996</v>
      </c>
      <c r="Q1285" s="62">
        <f t="shared" si="540"/>
        <v>26.392512347665924</v>
      </c>
    </row>
    <row r="1286" spans="1:17">
      <c r="A1286" s="83" t="s">
        <v>176</v>
      </c>
      <c r="B1286" s="57">
        <v>3</v>
      </c>
      <c r="D1286" s="59" t="s">
        <v>142</v>
      </c>
      <c r="E1286" s="59"/>
      <c r="F1286" s="60" t="s">
        <v>679</v>
      </c>
      <c r="G1286" s="55">
        <v>30.5</v>
      </c>
      <c r="I1286" s="55"/>
      <c r="J1286" s="55">
        <v>15</v>
      </c>
      <c r="L1286" s="52" t="s">
        <v>101</v>
      </c>
      <c r="N1286" s="65" t="s">
        <v>138</v>
      </c>
      <c r="O1286" s="62">
        <f>(3.1416/6)*J1286^2*G1286</f>
        <v>3593.2049999999995</v>
      </c>
      <c r="P1286" s="64">
        <f t="shared" si="539"/>
        <v>2155.9229999999998</v>
      </c>
      <c r="Q1286" s="62">
        <f t="shared" si="540"/>
        <v>291.56498631633281</v>
      </c>
    </row>
    <row r="1287" spans="1:17">
      <c r="A1287" s="83" t="s">
        <v>176</v>
      </c>
      <c r="B1287" s="57">
        <v>3</v>
      </c>
      <c r="D1287" s="59" t="s">
        <v>142</v>
      </c>
      <c r="E1287" s="59"/>
      <c r="F1287" s="52" t="s">
        <v>152</v>
      </c>
      <c r="I1287" s="55"/>
      <c r="J1287" s="55">
        <v>8</v>
      </c>
      <c r="L1287" s="52" t="s">
        <v>114</v>
      </c>
      <c r="N1287" s="61" t="s">
        <v>137</v>
      </c>
      <c r="O1287" s="62">
        <f>3.1416/6*J1287^3</f>
        <v>268.08319999999998</v>
      </c>
      <c r="P1287" s="64">
        <f t="shared" si="539"/>
        <v>160.84991999999997</v>
      </c>
      <c r="Q1287" s="62">
        <f t="shared" si="540"/>
        <v>25.484899693816295</v>
      </c>
    </row>
    <row r="1288" spans="1:17">
      <c r="A1288" s="83" t="s">
        <v>176</v>
      </c>
      <c r="B1288" s="57">
        <v>4</v>
      </c>
      <c r="D1288" s="59" t="s">
        <v>142</v>
      </c>
      <c r="E1288" s="59"/>
      <c r="F1288" s="52" t="s">
        <v>102</v>
      </c>
      <c r="I1288" s="55"/>
      <c r="J1288" s="55">
        <v>11.16</v>
      </c>
      <c r="L1288" s="52" t="s">
        <v>114</v>
      </c>
      <c r="N1288" s="61" t="s">
        <v>137</v>
      </c>
      <c r="O1288" s="62">
        <f>3.1416/6*J1288^3</f>
        <v>727.7667699456</v>
      </c>
      <c r="P1288" s="64">
        <f t="shared" si="539"/>
        <v>436.66006196735998</v>
      </c>
      <c r="Q1288" s="62">
        <f t="shared" si="540"/>
        <v>65.095125917859164</v>
      </c>
    </row>
    <row r="1289" spans="1:17">
      <c r="A1289" s="83" t="s">
        <v>176</v>
      </c>
      <c r="B1289" s="57">
        <v>4</v>
      </c>
      <c r="D1289" s="59" t="s">
        <v>142</v>
      </c>
      <c r="E1289" s="59"/>
      <c r="F1289" s="60" t="s">
        <v>632</v>
      </c>
      <c r="G1289" s="55">
        <v>14.1</v>
      </c>
      <c r="I1289" s="55"/>
      <c r="J1289" s="55">
        <v>8.3000000000000007</v>
      </c>
      <c r="L1289" s="52" t="s">
        <v>101</v>
      </c>
      <c r="N1289" s="65" t="s">
        <v>138</v>
      </c>
      <c r="O1289" s="62">
        <f>(3.1416/6)*J1289^2*G1289</f>
        <v>508.59833640000005</v>
      </c>
      <c r="P1289" s="64">
        <f t="shared" si="539"/>
        <v>305.15900184000003</v>
      </c>
      <c r="Q1289" s="62">
        <f t="shared" si="540"/>
        <v>46.496882927255655</v>
      </c>
    </row>
    <row r="1290" spans="1:17">
      <c r="A1290" s="83" t="s">
        <v>176</v>
      </c>
      <c r="B1290" s="57">
        <v>5</v>
      </c>
      <c r="D1290" s="59" t="s">
        <v>142</v>
      </c>
      <c r="E1290" s="59"/>
      <c r="F1290" s="52" t="s">
        <v>102</v>
      </c>
      <c r="I1290" s="55"/>
      <c r="J1290" s="55">
        <v>10.25</v>
      </c>
      <c r="L1290" s="52" t="s">
        <v>114</v>
      </c>
      <c r="N1290" s="61" t="s">
        <v>137</v>
      </c>
      <c r="O1290" s="62">
        <f>3.1416/6*J1290^3</f>
        <v>563.85993124999993</v>
      </c>
      <c r="P1290" s="64">
        <f t="shared" si="539"/>
        <v>338.31595874999994</v>
      </c>
      <c r="Q1290" s="62">
        <f t="shared" si="540"/>
        <v>51.225660165798011</v>
      </c>
    </row>
    <row r="1291" spans="1:17">
      <c r="A1291" s="83" t="s">
        <v>176</v>
      </c>
      <c r="B1291" s="57">
        <v>6</v>
      </c>
      <c r="D1291" s="59" t="s">
        <v>142</v>
      </c>
      <c r="E1291" s="59"/>
      <c r="F1291" s="52" t="s">
        <v>102</v>
      </c>
      <c r="I1291" s="55"/>
      <c r="J1291" s="55">
        <v>11.29</v>
      </c>
      <c r="L1291" s="52" t="s">
        <v>114</v>
      </c>
      <c r="N1291" s="61" t="s">
        <v>137</v>
      </c>
      <c r="O1291" s="62">
        <f>3.1416/6*J1291^3</f>
        <v>753.49688916039975</v>
      </c>
      <c r="P1291" s="64">
        <f t="shared" si="539"/>
        <v>452.09813349623983</v>
      </c>
      <c r="Q1291" s="62">
        <f t="shared" si="540"/>
        <v>67.253868383730023</v>
      </c>
    </row>
    <row r="1292" spans="1:17">
      <c r="A1292" s="83" t="s">
        <v>176</v>
      </c>
      <c r="B1292" s="57">
        <v>6</v>
      </c>
      <c r="D1292" s="59" t="s">
        <v>142</v>
      </c>
      <c r="E1292" s="59"/>
      <c r="F1292" s="60" t="s">
        <v>679</v>
      </c>
      <c r="I1292" s="55"/>
      <c r="J1292" s="55">
        <v>9.27</v>
      </c>
      <c r="L1292" s="52" t="s">
        <v>114</v>
      </c>
      <c r="N1292" s="61" t="s">
        <v>137</v>
      </c>
      <c r="O1292" s="62">
        <f>3.1416/6*J1292^3</f>
        <v>417.0987038987999</v>
      </c>
      <c r="P1292" s="64">
        <f t="shared" si="539"/>
        <v>250.25922233927992</v>
      </c>
      <c r="Q1292" s="62">
        <f t="shared" si="540"/>
        <v>38.595977656532078</v>
      </c>
    </row>
    <row r="1293" spans="1:17">
      <c r="A1293" s="83" t="s">
        <v>176</v>
      </c>
      <c r="B1293" s="57">
        <v>7</v>
      </c>
      <c r="D1293" s="59" t="s">
        <v>142</v>
      </c>
      <c r="E1293" s="59"/>
      <c r="F1293" s="52" t="s">
        <v>102</v>
      </c>
      <c r="I1293" s="55"/>
      <c r="J1293" s="55">
        <v>8.1199999999999992</v>
      </c>
      <c r="L1293" s="52" t="s">
        <v>114</v>
      </c>
      <c r="N1293" s="61" t="s">
        <v>137</v>
      </c>
      <c r="O1293" s="62">
        <f>3.1416/6*J1293^3</f>
        <v>280.32880494079984</v>
      </c>
      <c r="P1293" s="64">
        <f t="shared" si="539"/>
        <v>168.19728296447991</v>
      </c>
      <c r="Q1293" s="62">
        <f t="shared" si="540"/>
        <v>26.576499006747039</v>
      </c>
    </row>
    <row r="1294" spans="1:17">
      <c r="A1294" s="83" t="s">
        <v>176</v>
      </c>
      <c r="B1294" s="57">
        <v>8</v>
      </c>
      <c r="D1294" s="59" t="s">
        <v>142</v>
      </c>
      <c r="E1294" s="59"/>
      <c r="F1294" s="60" t="s">
        <v>679</v>
      </c>
      <c r="G1294" s="55">
        <v>19.5</v>
      </c>
      <c r="I1294" s="55"/>
      <c r="J1294" s="55">
        <v>10.78</v>
      </c>
      <c r="L1294" s="52" t="s">
        <v>101</v>
      </c>
      <c r="N1294" s="65" t="s">
        <v>138</v>
      </c>
      <c r="O1294" s="62">
        <f>(3.1416/6)*J1294^2*G1294</f>
        <v>1186.5110056799997</v>
      </c>
      <c r="P1294" s="64">
        <f t="shared" si="539"/>
        <v>711.9066034079998</v>
      </c>
      <c r="Q1294" s="62">
        <f t="shared" si="540"/>
        <v>103.00990061893427</v>
      </c>
    </row>
    <row r="1295" spans="1:17">
      <c r="A1295" s="83" t="s">
        <v>176</v>
      </c>
      <c r="B1295" s="57">
        <v>9</v>
      </c>
      <c r="D1295" s="59" t="s">
        <v>142</v>
      </c>
      <c r="E1295" s="59"/>
      <c r="F1295" s="52" t="s">
        <v>102</v>
      </c>
      <c r="I1295" s="55"/>
      <c r="J1295" s="55">
        <v>10.1</v>
      </c>
      <c r="L1295" s="52" t="s">
        <v>114</v>
      </c>
      <c r="N1295" s="61" t="s">
        <v>137</v>
      </c>
      <c r="O1295" s="62">
        <f>3.1416/6*J1295^3</f>
        <v>539.46560359999989</v>
      </c>
      <c r="P1295" s="64">
        <f t="shared" si="539"/>
        <v>323.67936215999993</v>
      </c>
      <c r="Q1295" s="62">
        <f t="shared" si="540"/>
        <v>49.141877521245817</v>
      </c>
    </row>
    <row r="1296" spans="1:17">
      <c r="A1296" s="83" t="s">
        <v>176</v>
      </c>
      <c r="B1296" s="57">
        <v>10</v>
      </c>
      <c r="D1296" s="59" t="s">
        <v>142</v>
      </c>
      <c r="E1296" s="59"/>
      <c r="F1296" s="52" t="s">
        <v>102</v>
      </c>
      <c r="I1296" s="55"/>
      <c r="J1296" s="55">
        <v>8.9499999999999993</v>
      </c>
      <c r="L1296" s="52" t="s">
        <v>114</v>
      </c>
      <c r="N1296" s="61" t="s">
        <v>137</v>
      </c>
      <c r="O1296" s="62">
        <f>3.1416/6*J1296^3</f>
        <v>375.3779375499999</v>
      </c>
      <c r="P1296" s="64">
        <f t="shared" si="539"/>
        <v>225.22676252999995</v>
      </c>
      <c r="Q1296" s="62">
        <f t="shared" si="540"/>
        <v>34.959396408420069</v>
      </c>
    </row>
    <row r="1297" spans="1:19">
      <c r="A1297" s="83" t="s">
        <v>176</v>
      </c>
      <c r="B1297" s="57">
        <v>11</v>
      </c>
      <c r="D1297" s="59" t="s">
        <v>142</v>
      </c>
      <c r="E1297" s="59"/>
      <c r="F1297" s="52" t="s">
        <v>80</v>
      </c>
      <c r="I1297" s="55">
        <v>53.55</v>
      </c>
      <c r="J1297" s="55">
        <v>5.91</v>
      </c>
      <c r="L1297" s="52" t="s">
        <v>232</v>
      </c>
      <c r="M1297" s="52" t="s">
        <v>178</v>
      </c>
      <c r="N1297" s="61" t="s">
        <v>139</v>
      </c>
      <c r="O1297" s="66">
        <f>3.1416/4*(J1297^2)*I1297</f>
        <v>1469.011967577</v>
      </c>
      <c r="P1297" s="64">
        <f t="shared" si="539"/>
        <v>881.40718054619992</v>
      </c>
      <c r="Q1297" s="62">
        <f t="shared" si="540"/>
        <v>125.88516798167846</v>
      </c>
    </row>
    <row r="1298" spans="1:19">
      <c r="A1298" s="83" t="s">
        <v>176</v>
      </c>
      <c r="B1298" s="57">
        <v>11</v>
      </c>
      <c r="D1298" s="59" t="s">
        <v>142</v>
      </c>
      <c r="E1298" s="59"/>
      <c r="F1298" s="52" t="s">
        <v>80</v>
      </c>
      <c r="I1298" s="55">
        <v>66.2</v>
      </c>
      <c r="J1298" s="55">
        <v>6.7</v>
      </c>
      <c r="L1298" s="52" t="s">
        <v>232</v>
      </c>
      <c r="M1298" s="52" t="s">
        <v>179</v>
      </c>
      <c r="N1298" s="61" t="s">
        <v>139</v>
      </c>
      <c r="O1298" s="66">
        <f>3.1416/4*(J1298^2)*I1298</f>
        <v>2333.9873171999998</v>
      </c>
      <c r="P1298" s="64">
        <f t="shared" si="539"/>
        <v>1400.3923903199998</v>
      </c>
      <c r="Q1298" s="62">
        <f t="shared" si="540"/>
        <v>194.43849865566594</v>
      </c>
    </row>
    <row r="1299" spans="1:19">
      <c r="A1299" s="83" t="s">
        <v>176</v>
      </c>
      <c r="B1299" s="57">
        <v>11</v>
      </c>
      <c r="D1299" s="59" t="s">
        <v>142</v>
      </c>
      <c r="E1299" s="59"/>
      <c r="F1299" s="60" t="s">
        <v>679</v>
      </c>
      <c r="I1299" s="55"/>
      <c r="J1299" s="55">
        <v>8.1999999999999993</v>
      </c>
      <c r="L1299" s="52" t="s">
        <v>114</v>
      </c>
      <c r="N1299" s="61" t="s">
        <v>137</v>
      </c>
      <c r="O1299" s="62">
        <f t="shared" ref="O1299:O1307" si="541">3.1416/6*J1299^3</f>
        <v>288.69628479999994</v>
      </c>
      <c r="P1299" s="64">
        <f t="shared" si="539"/>
        <v>173.21777087999996</v>
      </c>
      <c r="Q1299" s="62">
        <f t="shared" si="540"/>
        <v>27.320714778622236</v>
      </c>
    </row>
    <row r="1300" spans="1:19">
      <c r="A1300" s="83" t="s">
        <v>176</v>
      </c>
      <c r="B1300" s="57">
        <v>12</v>
      </c>
      <c r="D1300" s="59" t="s">
        <v>142</v>
      </c>
      <c r="E1300" s="59"/>
      <c r="F1300" s="60" t="s">
        <v>632</v>
      </c>
      <c r="I1300" s="55"/>
      <c r="J1300" s="55">
        <v>23.5</v>
      </c>
      <c r="L1300" s="52" t="s">
        <v>114</v>
      </c>
      <c r="N1300" s="61" t="s">
        <v>137</v>
      </c>
      <c r="O1300" s="62">
        <f t="shared" si="541"/>
        <v>6795.2153499999995</v>
      </c>
      <c r="P1300" s="64">
        <f t="shared" si="539"/>
        <v>4077.1292099999996</v>
      </c>
      <c r="Q1300" s="62">
        <f t="shared" si="540"/>
        <v>530.36713345067278</v>
      </c>
    </row>
    <row r="1301" spans="1:19">
      <c r="A1301" s="83" t="s">
        <v>176</v>
      </c>
      <c r="B1301" s="57">
        <v>13</v>
      </c>
      <c r="D1301" s="59" t="s">
        <v>142</v>
      </c>
      <c r="E1301" s="59"/>
      <c r="F1301" s="60" t="s">
        <v>679</v>
      </c>
      <c r="I1301" s="55"/>
      <c r="J1301" s="55">
        <v>7.5</v>
      </c>
      <c r="L1301" s="52" t="s">
        <v>114</v>
      </c>
      <c r="N1301" s="61" t="s">
        <v>137</v>
      </c>
      <c r="O1301" s="62">
        <f t="shared" si="541"/>
        <v>220.89374999999998</v>
      </c>
      <c r="P1301" s="64">
        <f t="shared" si="539"/>
        <v>132.53625</v>
      </c>
      <c r="Q1301" s="62">
        <f t="shared" si="540"/>
        <v>21.24838927871081</v>
      </c>
    </row>
    <row r="1302" spans="1:19">
      <c r="A1302" s="83" t="s">
        <v>176</v>
      </c>
      <c r="B1302" s="57">
        <v>13</v>
      </c>
      <c r="D1302" s="59" t="s">
        <v>142</v>
      </c>
      <c r="E1302" s="59"/>
      <c r="F1302" s="52" t="s">
        <v>152</v>
      </c>
      <c r="I1302" s="55"/>
      <c r="J1302" s="55">
        <v>8.1999999999999993</v>
      </c>
      <c r="L1302" s="52" t="s">
        <v>114</v>
      </c>
      <c r="N1302" s="61" t="s">
        <v>137</v>
      </c>
      <c r="O1302" s="62">
        <f t="shared" si="541"/>
        <v>288.69628479999994</v>
      </c>
      <c r="P1302" s="64">
        <f t="shared" si="539"/>
        <v>173.21777087999996</v>
      </c>
      <c r="Q1302" s="62">
        <f t="shared" si="540"/>
        <v>27.320714778622236</v>
      </c>
    </row>
    <row r="1303" spans="1:19">
      <c r="A1303" s="83" t="s">
        <v>176</v>
      </c>
      <c r="B1303" s="57">
        <v>14</v>
      </c>
      <c r="D1303" s="59" t="s">
        <v>142</v>
      </c>
      <c r="E1303" s="59"/>
      <c r="F1303" s="52" t="s">
        <v>172</v>
      </c>
      <c r="I1303" s="55"/>
      <c r="J1303" s="55">
        <v>22</v>
      </c>
      <c r="L1303" s="52" t="s">
        <v>114</v>
      </c>
      <c r="N1303" s="61" t="s">
        <v>137</v>
      </c>
      <c r="O1303" s="62">
        <f t="shared" si="541"/>
        <v>5575.2927999999993</v>
      </c>
      <c r="P1303" s="64">
        <f t="shared" si="539"/>
        <v>3345.1756799999994</v>
      </c>
      <c r="Q1303" s="62">
        <f t="shared" si="540"/>
        <v>440.43632183312815</v>
      </c>
    </row>
    <row r="1304" spans="1:19">
      <c r="A1304" s="83" t="s">
        <v>176</v>
      </c>
      <c r="B1304" s="57">
        <v>15</v>
      </c>
      <c r="D1304" s="59" t="s">
        <v>142</v>
      </c>
      <c r="E1304" s="59"/>
      <c r="F1304" s="52" t="s">
        <v>8</v>
      </c>
      <c r="I1304" s="55"/>
      <c r="J1304" s="55">
        <v>5.5</v>
      </c>
      <c r="L1304" s="52" t="s">
        <v>114</v>
      </c>
      <c r="N1304" s="61" t="s">
        <v>137</v>
      </c>
      <c r="O1304" s="62">
        <f t="shared" si="541"/>
        <v>87.113949999999988</v>
      </c>
      <c r="P1304" s="64">
        <f>O1304*0.3</f>
        <v>26.134184999999995</v>
      </c>
      <c r="Q1304" s="62">
        <f t="shared" si="540"/>
        <v>4.626078154440048</v>
      </c>
      <c r="S1304" s="63"/>
    </row>
    <row r="1305" spans="1:19">
      <c r="A1305" s="83" t="s">
        <v>176</v>
      </c>
      <c r="B1305" s="57">
        <v>16</v>
      </c>
      <c r="D1305" s="59" t="s">
        <v>142</v>
      </c>
      <c r="E1305" s="59"/>
      <c r="F1305" s="52" t="s">
        <v>102</v>
      </c>
      <c r="I1305" s="55"/>
      <c r="J1305" s="55">
        <v>10.5</v>
      </c>
      <c r="L1305" s="52" t="s">
        <v>114</v>
      </c>
      <c r="N1305" s="61" t="s">
        <v>137</v>
      </c>
      <c r="O1305" s="62">
        <f t="shared" si="541"/>
        <v>606.13244999999995</v>
      </c>
      <c r="P1305" s="64">
        <f t="shared" ref="P1305" si="542">O1305*0.6</f>
        <v>363.67946999999998</v>
      </c>
      <c r="Q1305" s="62">
        <f t="shared" si="540"/>
        <v>54.823743979485585</v>
      </c>
    </row>
    <row r="1306" spans="1:19">
      <c r="A1306" s="83" t="s">
        <v>176</v>
      </c>
      <c r="B1306" s="57">
        <v>16</v>
      </c>
      <c r="D1306" s="59" t="s">
        <v>142</v>
      </c>
      <c r="E1306" s="59"/>
      <c r="F1306" s="52" t="s">
        <v>8</v>
      </c>
      <c r="I1306" s="55"/>
      <c r="J1306" s="55">
        <v>4.8</v>
      </c>
      <c r="L1306" s="52" t="s">
        <v>114</v>
      </c>
      <c r="N1306" s="61" t="s">
        <v>137</v>
      </c>
      <c r="O1306" s="62">
        <f t="shared" si="541"/>
        <v>57.905971199999996</v>
      </c>
      <c r="P1306" s="64">
        <f>O1306*0.3</f>
        <v>17.37179136</v>
      </c>
      <c r="Q1306" s="62">
        <f t="shared" si="540"/>
        <v>3.1525924778685157</v>
      </c>
      <c r="S1306" s="63"/>
    </row>
    <row r="1307" spans="1:19">
      <c r="A1307" s="83" t="s">
        <v>176</v>
      </c>
      <c r="B1307" s="57">
        <v>16</v>
      </c>
      <c r="D1307" s="59" t="s">
        <v>142</v>
      </c>
      <c r="E1307" s="59"/>
      <c r="F1307" s="60" t="s">
        <v>679</v>
      </c>
      <c r="I1307" s="55"/>
      <c r="J1307" s="55">
        <v>17.2</v>
      </c>
      <c r="L1307" s="52" t="s">
        <v>114</v>
      </c>
      <c r="N1307" s="61" t="s">
        <v>137</v>
      </c>
      <c r="O1307" s="62">
        <f t="shared" si="541"/>
        <v>2664.3113727999994</v>
      </c>
      <c r="P1307" s="64">
        <f t="shared" ref="P1307:P1309" si="543">O1307*0.6</f>
        <v>1598.5868236799995</v>
      </c>
      <c r="Q1307" s="62">
        <f t="shared" si="540"/>
        <v>220.17199122104384</v>
      </c>
    </row>
    <row r="1308" spans="1:19">
      <c r="A1308" s="83" t="s">
        <v>176</v>
      </c>
      <c r="B1308" s="57">
        <v>17</v>
      </c>
      <c r="D1308" s="59" t="s">
        <v>142</v>
      </c>
      <c r="E1308" s="59"/>
      <c r="F1308" s="73" t="s">
        <v>660</v>
      </c>
      <c r="I1308" s="55">
        <v>8.43</v>
      </c>
      <c r="J1308" s="55">
        <v>5.49</v>
      </c>
      <c r="L1308" s="52" t="s">
        <v>232</v>
      </c>
      <c r="N1308" s="61" t="s">
        <v>139</v>
      </c>
      <c r="O1308" s="66">
        <f>3.1416/4*(J1308^2)*I1308</f>
        <v>199.5552511722</v>
      </c>
      <c r="P1308" s="64">
        <f t="shared" si="543"/>
        <v>119.73315070331999</v>
      </c>
      <c r="Q1308" s="62">
        <f t="shared" si="540"/>
        <v>19.315105424775776</v>
      </c>
    </row>
    <row r="1309" spans="1:19">
      <c r="A1309" s="83" t="s">
        <v>176</v>
      </c>
      <c r="B1309" s="57">
        <v>17</v>
      </c>
      <c r="D1309" s="59" t="s">
        <v>142</v>
      </c>
      <c r="E1309" s="59"/>
      <c r="F1309" s="60" t="s">
        <v>679</v>
      </c>
      <c r="G1309" s="55">
        <v>14.1</v>
      </c>
      <c r="I1309" s="55"/>
      <c r="J1309" s="55">
        <v>10.9</v>
      </c>
      <c r="L1309" s="52" t="s">
        <v>101</v>
      </c>
      <c r="N1309" s="65" t="s">
        <v>138</v>
      </c>
      <c r="O1309" s="62">
        <f>(3.1416/6)*J1309^2*G1309</f>
        <v>877.1457155999999</v>
      </c>
      <c r="P1309" s="64">
        <f t="shared" si="543"/>
        <v>526.28742935999992</v>
      </c>
      <c r="Q1309" s="62">
        <f t="shared" si="540"/>
        <v>77.567919864657767</v>
      </c>
    </row>
    <row r="1310" spans="1:19">
      <c r="A1310" s="83" t="s">
        <v>176</v>
      </c>
      <c r="B1310" s="57">
        <v>18</v>
      </c>
      <c r="D1310" s="59" t="s">
        <v>142</v>
      </c>
      <c r="E1310" s="59"/>
      <c r="F1310" s="52" t="s">
        <v>8</v>
      </c>
      <c r="I1310" s="55"/>
      <c r="J1310" s="55">
        <v>5.3</v>
      </c>
      <c r="L1310" s="52" t="s">
        <v>114</v>
      </c>
      <c r="N1310" s="61" t="s">
        <v>137</v>
      </c>
      <c r="O1310" s="62">
        <f>3.1416/6*J1310^3</f>
        <v>77.95199719999998</v>
      </c>
      <c r="P1310" s="64">
        <f t="shared" ref="P1310:P1311" si="544">O1310*0.3</f>
        <v>23.385599159999995</v>
      </c>
      <c r="Q1310" s="62">
        <f t="shared" si="540"/>
        <v>4.1676994625925534</v>
      </c>
      <c r="S1310" s="63"/>
    </row>
    <row r="1311" spans="1:19">
      <c r="A1311" s="83" t="s">
        <v>176</v>
      </c>
      <c r="B1311" s="57">
        <v>18</v>
      </c>
      <c r="D1311" s="59" t="s">
        <v>142</v>
      </c>
      <c r="E1311" s="59"/>
      <c r="F1311" s="52" t="s">
        <v>8</v>
      </c>
      <c r="I1311" s="55"/>
      <c r="J1311" s="55">
        <v>6.4</v>
      </c>
      <c r="L1311" s="52" t="s">
        <v>114</v>
      </c>
      <c r="N1311" s="61" t="s">
        <v>137</v>
      </c>
      <c r="O1311" s="62">
        <f>3.1416/6*J1311^3</f>
        <v>137.25859840000001</v>
      </c>
      <c r="P1311" s="64">
        <f t="shared" si="544"/>
        <v>41.177579520000002</v>
      </c>
      <c r="Q1311" s="62">
        <f t="shared" si="540"/>
        <v>7.0895758942112943</v>
      </c>
      <c r="S1311" s="63"/>
    </row>
    <row r="1312" spans="1:19">
      <c r="A1312" s="83" t="s">
        <v>176</v>
      </c>
      <c r="B1312" s="57">
        <v>18</v>
      </c>
      <c r="D1312" s="59" t="s">
        <v>142</v>
      </c>
      <c r="E1312" s="59"/>
      <c r="F1312" s="60" t="s">
        <v>679</v>
      </c>
      <c r="G1312" s="55">
        <v>13.5</v>
      </c>
      <c r="I1312" s="55"/>
      <c r="J1312" s="55">
        <v>10.8</v>
      </c>
      <c r="L1312" s="52" t="s">
        <v>101</v>
      </c>
      <c r="N1312" s="65" t="s">
        <v>138</v>
      </c>
      <c r="O1312" s="62">
        <f>(3.1416/6)*J1312^2*G1312</f>
        <v>824.48150399999997</v>
      </c>
      <c r="P1312" s="64">
        <f t="shared" ref="P1312:P1313" si="545">O1312*0.6</f>
        <v>494.68890239999996</v>
      </c>
      <c r="Q1312" s="62">
        <f t="shared" si="540"/>
        <v>73.186614301352023</v>
      </c>
    </row>
    <row r="1313" spans="1:19">
      <c r="A1313" s="83" t="s">
        <v>176</v>
      </c>
      <c r="B1313" s="57">
        <v>19</v>
      </c>
      <c r="D1313" s="59" t="s">
        <v>142</v>
      </c>
      <c r="E1313" s="59"/>
      <c r="F1313" s="52" t="s">
        <v>152</v>
      </c>
      <c r="G1313" s="55">
        <v>14.8</v>
      </c>
      <c r="I1313" s="55"/>
      <c r="J1313" s="55">
        <v>10.7</v>
      </c>
      <c r="L1313" s="52" t="s">
        <v>101</v>
      </c>
      <c r="N1313" s="65" t="s">
        <v>138</v>
      </c>
      <c r="O1313" s="62">
        <f>(3.1416/6)*J1313^2*G1313</f>
        <v>887.21506719999979</v>
      </c>
      <c r="P1313" s="64">
        <f t="shared" si="545"/>
        <v>532.32904031999988</v>
      </c>
      <c r="Q1313" s="62">
        <f t="shared" si="540"/>
        <v>78.403765395026099</v>
      </c>
    </row>
    <row r="1314" spans="1:19">
      <c r="A1314" s="83" t="s">
        <v>176</v>
      </c>
      <c r="B1314" s="57">
        <v>19</v>
      </c>
      <c r="D1314" s="59" t="s">
        <v>142</v>
      </c>
      <c r="E1314" s="59"/>
      <c r="F1314" s="52" t="s">
        <v>8</v>
      </c>
      <c r="I1314" s="55"/>
      <c r="J1314" s="55">
        <v>5.2</v>
      </c>
      <c r="L1314" s="52" t="s">
        <v>114</v>
      </c>
      <c r="N1314" s="61" t="s">
        <v>137</v>
      </c>
      <c r="O1314" s="62">
        <f>3.1416/6*J1314^3</f>
        <v>73.622348800000012</v>
      </c>
      <c r="P1314" s="64">
        <f t="shared" ref="P1314:P1315" si="546">O1314*0.3</f>
        <v>22.086704640000004</v>
      </c>
      <c r="Q1314" s="62">
        <f t="shared" si="540"/>
        <v>3.9499599148210418</v>
      </c>
      <c r="S1314" s="63"/>
    </row>
    <row r="1315" spans="1:19">
      <c r="A1315" s="83" t="s">
        <v>176</v>
      </c>
      <c r="B1315" s="57">
        <v>19</v>
      </c>
      <c r="D1315" s="59" t="s">
        <v>142</v>
      </c>
      <c r="E1315" s="59"/>
      <c r="F1315" s="52" t="s">
        <v>8</v>
      </c>
      <c r="I1315" s="55"/>
      <c r="J1315" s="55">
        <v>8.8000000000000007</v>
      </c>
      <c r="L1315" s="52" t="s">
        <v>114</v>
      </c>
      <c r="N1315" s="61" t="s">
        <v>137</v>
      </c>
      <c r="O1315" s="62">
        <f>3.1416/6*J1315^3</f>
        <v>356.8187392000001</v>
      </c>
      <c r="P1315" s="64">
        <f t="shared" si="546"/>
        <v>107.04562176000003</v>
      </c>
      <c r="Q1315" s="62">
        <f t="shared" si="540"/>
        <v>17.386771906842498</v>
      </c>
      <c r="S1315" s="63"/>
    </row>
    <row r="1316" spans="1:19">
      <c r="A1316" s="83" t="s">
        <v>176</v>
      </c>
      <c r="B1316" s="57">
        <v>20</v>
      </c>
      <c r="D1316" s="59" t="s">
        <v>142</v>
      </c>
      <c r="E1316" s="59"/>
      <c r="F1316" s="52" t="s">
        <v>80</v>
      </c>
      <c r="I1316" s="55">
        <v>60</v>
      </c>
      <c r="J1316" s="55">
        <v>6.3</v>
      </c>
      <c r="L1316" s="52" t="s">
        <v>232</v>
      </c>
      <c r="M1316" s="52" t="s">
        <v>180</v>
      </c>
      <c r="N1316" s="61" t="s">
        <v>139</v>
      </c>
      <c r="O1316" s="66">
        <f>3.1416/4*(J1316^2)*I1316</f>
        <v>1870.3515599999998</v>
      </c>
      <c r="P1316" s="64">
        <f t="shared" ref="P1316:P1317" si="547">O1316*0.6</f>
        <v>1122.2109359999999</v>
      </c>
      <c r="Q1316" s="62">
        <f t="shared" si="540"/>
        <v>157.93329762226125</v>
      </c>
    </row>
    <row r="1317" spans="1:19">
      <c r="A1317" s="83" t="s">
        <v>176</v>
      </c>
      <c r="B1317" s="57">
        <v>20</v>
      </c>
      <c r="D1317" s="59" t="s">
        <v>142</v>
      </c>
      <c r="E1317" s="59"/>
      <c r="F1317" s="60" t="s">
        <v>679</v>
      </c>
      <c r="I1317" s="55"/>
      <c r="J1317" s="55">
        <v>10.24</v>
      </c>
      <c r="L1317" s="52" t="s">
        <v>114</v>
      </c>
      <c r="N1317" s="61" t="s">
        <v>137</v>
      </c>
      <c r="O1317" s="62">
        <f t="shared" ref="O1317:O1323" si="548">3.1416/6*J1317^3</f>
        <v>562.21121904640006</v>
      </c>
      <c r="P1317" s="64">
        <f t="shared" si="547"/>
        <v>337.32673142784</v>
      </c>
      <c r="Q1317" s="62">
        <f t="shared" si="540"/>
        <v>51.085001807536479</v>
      </c>
    </row>
    <row r="1318" spans="1:19">
      <c r="A1318" s="83" t="s">
        <v>176</v>
      </c>
      <c r="B1318" s="57">
        <v>21</v>
      </c>
      <c r="D1318" s="59" t="s">
        <v>442</v>
      </c>
      <c r="F1318" s="52" t="s">
        <v>109</v>
      </c>
      <c r="I1318" s="55"/>
      <c r="J1318" s="55">
        <v>3.76</v>
      </c>
      <c r="L1318" s="52" t="s">
        <v>114</v>
      </c>
      <c r="N1318" s="61" t="s">
        <v>137</v>
      </c>
      <c r="O1318" s="62">
        <f t="shared" si="548"/>
        <v>27.833202073599992</v>
      </c>
      <c r="Q1318" s="62">
        <f t="shared" ref="Q1318" si="549">0.216*O1318^0.939</f>
        <v>4.9079323773035952</v>
      </c>
    </row>
    <row r="1319" spans="1:19">
      <c r="A1319" s="83" t="s">
        <v>176</v>
      </c>
      <c r="B1319" s="57">
        <v>22</v>
      </c>
      <c r="D1319" s="67" t="s">
        <v>557</v>
      </c>
      <c r="E1319" s="67"/>
      <c r="F1319" s="73" t="s">
        <v>669</v>
      </c>
      <c r="I1319" s="55"/>
      <c r="J1319" s="55">
        <v>12</v>
      </c>
      <c r="L1319" s="52" t="s">
        <v>114</v>
      </c>
      <c r="N1319" s="61" t="s">
        <v>137</v>
      </c>
      <c r="O1319" s="62">
        <f t="shared" si="548"/>
        <v>904.78079999999989</v>
      </c>
      <c r="Q1319" s="62">
        <f>0.216*O1319^0.939</f>
        <v>129.01730957993527</v>
      </c>
    </row>
    <row r="1320" spans="1:19">
      <c r="A1320" s="83" t="s">
        <v>176</v>
      </c>
      <c r="B1320" s="57">
        <v>22</v>
      </c>
      <c r="C1320" s="72" t="s">
        <v>404</v>
      </c>
      <c r="D1320" s="59" t="s">
        <v>442</v>
      </c>
      <c r="F1320" s="73" t="s">
        <v>624</v>
      </c>
      <c r="I1320" s="55"/>
      <c r="J1320" s="55">
        <v>7</v>
      </c>
      <c r="L1320" s="52" t="s">
        <v>114</v>
      </c>
      <c r="M1320" s="52" t="s">
        <v>181</v>
      </c>
      <c r="N1320" s="61" t="s">
        <v>137</v>
      </c>
      <c r="O1320" s="62">
        <f t="shared" si="548"/>
        <v>179.59479999999999</v>
      </c>
      <c r="Q1320" s="62">
        <f t="shared" ref="Q1320:Q1321" si="550">0.216*O1320^0.939</f>
        <v>28.264127909850668</v>
      </c>
    </row>
    <row r="1321" spans="1:19">
      <c r="A1321" s="83" t="s">
        <v>176</v>
      </c>
      <c r="B1321" s="57">
        <v>23</v>
      </c>
      <c r="D1321" s="59" t="s">
        <v>442</v>
      </c>
      <c r="F1321" s="52" t="s">
        <v>109</v>
      </c>
      <c r="I1321" s="55"/>
      <c r="J1321" s="55">
        <v>12.3</v>
      </c>
      <c r="L1321" s="52" t="s">
        <v>114</v>
      </c>
      <c r="N1321" s="61" t="s">
        <v>137</v>
      </c>
      <c r="O1321" s="62">
        <f t="shared" si="548"/>
        <v>974.34996120000017</v>
      </c>
      <c r="Q1321" s="62">
        <f t="shared" si="550"/>
        <v>138.31112379829742</v>
      </c>
    </row>
    <row r="1322" spans="1:19">
      <c r="A1322" s="83" t="s">
        <v>176</v>
      </c>
      <c r="B1322" s="57">
        <v>23</v>
      </c>
      <c r="D1322" s="59" t="s">
        <v>142</v>
      </c>
      <c r="E1322" s="59"/>
      <c r="F1322" s="60" t="s">
        <v>679</v>
      </c>
      <c r="I1322" s="55"/>
      <c r="J1322" s="55">
        <v>9.5</v>
      </c>
      <c r="L1322" s="52" t="s">
        <v>114</v>
      </c>
      <c r="N1322" s="61" t="s">
        <v>137</v>
      </c>
      <c r="O1322" s="62">
        <f t="shared" si="548"/>
        <v>448.92154999999997</v>
      </c>
      <c r="P1322" s="64">
        <f t="shared" ref="P1322:P1326" si="551">O1322*0.6</f>
        <v>269.35292999999996</v>
      </c>
      <c r="Q1322" s="62">
        <f t="shared" ref="Q1322:Q1326" si="552">0.216*P1322^0.939</f>
        <v>41.354791096230116</v>
      </c>
    </row>
    <row r="1323" spans="1:19">
      <c r="A1323" s="83" t="s">
        <v>176</v>
      </c>
      <c r="B1323" s="57">
        <v>23</v>
      </c>
      <c r="D1323" s="59" t="s">
        <v>142</v>
      </c>
      <c r="E1323" s="59"/>
      <c r="F1323" s="52" t="s">
        <v>102</v>
      </c>
      <c r="I1323" s="55"/>
      <c r="J1323" s="55">
        <v>12.6</v>
      </c>
      <c r="L1323" s="52" t="s">
        <v>114</v>
      </c>
      <c r="N1323" s="61" t="s">
        <v>137</v>
      </c>
      <c r="O1323" s="62">
        <f t="shared" si="548"/>
        <v>1047.3968735999997</v>
      </c>
      <c r="P1323" s="64">
        <f t="shared" si="551"/>
        <v>628.4381241599998</v>
      </c>
      <c r="Q1323" s="62">
        <f t="shared" si="552"/>
        <v>91.626745444688524</v>
      </c>
    </row>
    <row r="1324" spans="1:19">
      <c r="A1324" s="83" t="s">
        <v>176</v>
      </c>
      <c r="B1324" s="57">
        <v>24</v>
      </c>
      <c r="D1324" s="59" t="s">
        <v>142</v>
      </c>
      <c r="E1324" s="59"/>
      <c r="F1324" s="60" t="s">
        <v>679</v>
      </c>
      <c r="G1324" s="55">
        <v>20</v>
      </c>
      <c r="I1324" s="55"/>
      <c r="J1324" s="55">
        <v>12.3</v>
      </c>
      <c r="L1324" s="52" t="s">
        <v>101</v>
      </c>
      <c r="N1324" s="65" t="s">
        <v>138</v>
      </c>
      <c r="O1324" s="62">
        <f>(3.1416/6)*J1324^2*G1324</f>
        <v>1584.30888</v>
      </c>
      <c r="P1324" s="64">
        <f t="shared" si="551"/>
        <v>950.585328</v>
      </c>
      <c r="Q1324" s="62">
        <f t="shared" si="552"/>
        <v>135.14108470162392</v>
      </c>
    </row>
    <row r="1325" spans="1:19">
      <c r="A1325" s="83" t="s">
        <v>176</v>
      </c>
      <c r="B1325" s="57">
        <v>24</v>
      </c>
      <c r="D1325" s="59" t="s">
        <v>142</v>
      </c>
      <c r="E1325" s="59"/>
      <c r="F1325" s="60" t="s">
        <v>632</v>
      </c>
      <c r="I1325" s="55"/>
      <c r="J1325" s="55">
        <v>13.5</v>
      </c>
      <c r="L1325" s="52" t="s">
        <v>114</v>
      </c>
      <c r="N1325" s="61" t="s">
        <v>137</v>
      </c>
      <c r="O1325" s="62">
        <f>3.1416/6*J1325^3</f>
        <v>1288.25235</v>
      </c>
      <c r="P1325" s="64">
        <f t="shared" si="551"/>
        <v>772.95141000000001</v>
      </c>
      <c r="Q1325" s="62">
        <f t="shared" si="552"/>
        <v>111.2829580022314</v>
      </c>
    </row>
    <row r="1326" spans="1:19">
      <c r="A1326" s="83" t="s">
        <v>176</v>
      </c>
      <c r="B1326" s="57">
        <v>24</v>
      </c>
      <c r="D1326" s="59" t="s">
        <v>142</v>
      </c>
      <c r="E1326" s="59"/>
      <c r="F1326" s="52" t="s">
        <v>102</v>
      </c>
      <c r="I1326" s="55"/>
      <c r="J1326" s="55">
        <v>12.9</v>
      </c>
      <c r="L1326" s="52" t="s">
        <v>114</v>
      </c>
      <c r="N1326" s="61" t="s">
        <v>137</v>
      </c>
      <c r="O1326" s="62">
        <f>3.1416/6*J1326^3</f>
        <v>1124.0063603999997</v>
      </c>
      <c r="P1326" s="64">
        <f t="shared" si="551"/>
        <v>674.40381623999986</v>
      </c>
      <c r="Q1326" s="62">
        <f t="shared" si="552"/>
        <v>97.90607699503505</v>
      </c>
    </row>
    <row r="1327" spans="1:19">
      <c r="A1327" s="83" t="s">
        <v>176</v>
      </c>
      <c r="B1327" s="57">
        <v>25</v>
      </c>
      <c r="C1327" s="72" t="s">
        <v>404</v>
      </c>
      <c r="D1327" s="59" t="s">
        <v>442</v>
      </c>
      <c r="F1327" s="73" t="s">
        <v>624</v>
      </c>
      <c r="G1327" s="55">
        <v>8.1999999999999993</v>
      </c>
      <c r="I1327" s="55"/>
      <c r="J1327" s="55">
        <v>6.5</v>
      </c>
      <c r="L1327" s="52" t="s">
        <v>101</v>
      </c>
      <c r="N1327" s="65" t="s">
        <v>138</v>
      </c>
      <c r="O1327" s="62">
        <f>(3.1416/6)*J1327^2*G1327</f>
        <v>181.40122</v>
      </c>
      <c r="Q1327" s="62">
        <f t="shared" ref="Q1327" si="553">0.216*O1327^0.939</f>
        <v>28.530993989758372</v>
      </c>
    </row>
    <row r="1328" spans="1:19">
      <c r="A1328" s="83" t="s">
        <v>176</v>
      </c>
      <c r="B1328" s="57">
        <v>25</v>
      </c>
      <c r="D1328" s="59" t="s">
        <v>142</v>
      </c>
      <c r="E1328" s="59"/>
      <c r="F1328" s="52" t="s">
        <v>64</v>
      </c>
      <c r="I1328" s="55"/>
      <c r="J1328" s="55">
        <v>12.1</v>
      </c>
      <c r="L1328" s="52" t="s">
        <v>114</v>
      </c>
      <c r="N1328" s="61" t="s">
        <v>137</v>
      </c>
      <c r="O1328" s="62">
        <f>3.1416/6*J1328^3</f>
        <v>927.5893395999999</v>
      </c>
      <c r="P1328" s="64">
        <f t="shared" ref="P1328" si="554">O1328*0.6</f>
        <v>556.55360375999987</v>
      </c>
      <c r="Q1328" s="62">
        <f>0.216*P1328^0.939</f>
        <v>81.749446978287608</v>
      </c>
    </row>
    <row r="1329" spans="1:17">
      <c r="A1329" s="83" t="s">
        <v>176</v>
      </c>
      <c r="B1329" s="57">
        <v>26</v>
      </c>
      <c r="C1329" s="67" t="s">
        <v>404</v>
      </c>
      <c r="D1329" s="81" t="s">
        <v>141</v>
      </c>
      <c r="E1329" s="60" t="s">
        <v>595</v>
      </c>
      <c r="F1329" s="60" t="s">
        <v>576</v>
      </c>
      <c r="G1329" s="55">
        <v>27.8</v>
      </c>
      <c r="H1329" s="55">
        <v>4.0999999999999996</v>
      </c>
      <c r="I1329" s="80">
        <v>1.3</v>
      </c>
      <c r="L1329" s="60" t="s">
        <v>578</v>
      </c>
      <c r="M1329" s="60" t="s">
        <v>662</v>
      </c>
      <c r="N1329" s="61" t="s">
        <v>580</v>
      </c>
      <c r="O1329" s="62">
        <f>(3.1416/6)*J1329^2*G1329</f>
        <v>0</v>
      </c>
      <c r="Q1329" s="62">
        <f>0.288*O1329^0.811</f>
        <v>0</v>
      </c>
    </row>
    <row r="1330" spans="1:17">
      <c r="A1330" s="83" t="s">
        <v>176</v>
      </c>
      <c r="B1330" s="57">
        <v>27</v>
      </c>
      <c r="D1330" s="59" t="s">
        <v>142</v>
      </c>
      <c r="E1330" s="59"/>
      <c r="F1330" s="52" t="s">
        <v>80</v>
      </c>
      <c r="I1330" s="55">
        <v>48.8</v>
      </c>
      <c r="J1330" s="55">
        <v>5.2</v>
      </c>
      <c r="L1330" s="60" t="s">
        <v>232</v>
      </c>
      <c r="M1330" s="52" t="s">
        <v>182</v>
      </c>
      <c r="N1330" s="61" t="s">
        <v>139</v>
      </c>
      <c r="O1330" s="66">
        <f>3.1416/4*(J1330^2)*I1330</f>
        <v>1036.3761408</v>
      </c>
      <c r="P1330" s="64">
        <f t="shared" ref="P1330:P1333" si="555">O1330*0.6</f>
        <v>621.82568447999995</v>
      </c>
      <c r="Q1330" s="62">
        <f t="shared" ref="Q1330:Q1333" si="556">0.216*P1330^0.939</f>
        <v>90.721165228138275</v>
      </c>
    </row>
    <row r="1331" spans="1:17">
      <c r="A1331" s="83" t="s">
        <v>176</v>
      </c>
      <c r="B1331" s="57">
        <v>27</v>
      </c>
      <c r="D1331" s="59" t="s">
        <v>142</v>
      </c>
      <c r="E1331" s="59"/>
      <c r="F1331" s="52" t="s">
        <v>590</v>
      </c>
      <c r="I1331" s="55"/>
      <c r="J1331" s="55">
        <v>7.5</v>
      </c>
      <c r="L1331" s="52" t="s">
        <v>114</v>
      </c>
      <c r="N1331" s="61" t="s">
        <v>137</v>
      </c>
      <c r="O1331" s="62">
        <f>3.1416/6*J1331^3</f>
        <v>220.89374999999998</v>
      </c>
      <c r="P1331" s="64">
        <f t="shared" si="555"/>
        <v>132.53625</v>
      </c>
      <c r="Q1331" s="62">
        <f t="shared" si="556"/>
        <v>21.24838927871081</v>
      </c>
    </row>
    <row r="1332" spans="1:17">
      <c r="A1332" s="83" t="s">
        <v>176</v>
      </c>
      <c r="B1332" s="57">
        <v>28</v>
      </c>
      <c r="D1332" s="59" t="s">
        <v>142</v>
      </c>
      <c r="E1332" s="59"/>
      <c r="F1332" s="52" t="s">
        <v>627</v>
      </c>
      <c r="G1332" s="55">
        <v>11.9</v>
      </c>
      <c r="I1332" s="55"/>
      <c r="J1332" s="55">
        <v>8.5</v>
      </c>
      <c r="L1332" s="52" t="s">
        <v>101</v>
      </c>
      <c r="N1332" s="65" t="s">
        <v>138</v>
      </c>
      <c r="O1332" s="62">
        <f>(3.1416/6)*J1332^2*G1332</f>
        <v>450.17818999999997</v>
      </c>
      <c r="P1332" s="64">
        <f t="shared" si="555"/>
        <v>270.10691399999996</v>
      </c>
      <c r="Q1332" s="62">
        <f t="shared" si="556"/>
        <v>41.463482401899363</v>
      </c>
    </row>
    <row r="1333" spans="1:17">
      <c r="A1333" s="83" t="s">
        <v>176</v>
      </c>
      <c r="B1333" s="57">
        <v>28</v>
      </c>
      <c r="D1333" s="59" t="s">
        <v>142</v>
      </c>
      <c r="E1333" s="59"/>
      <c r="F1333" s="52" t="s">
        <v>152</v>
      </c>
      <c r="I1333" s="55"/>
      <c r="J1333" s="55">
        <v>12.74</v>
      </c>
      <c r="L1333" s="52" t="s">
        <v>114</v>
      </c>
      <c r="N1333" s="61" t="s">
        <v>137</v>
      </c>
      <c r="O1333" s="62">
        <f>3.1416/6*J1333^3</f>
        <v>1082.6994642463999</v>
      </c>
      <c r="P1333" s="64">
        <f t="shared" si="555"/>
        <v>649.61967854783995</v>
      </c>
      <c r="Q1333" s="62">
        <f t="shared" si="556"/>
        <v>94.523700163504913</v>
      </c>
    </row>
    <row r="1334" spans="1:17">
      <c r="A1334" s="83" t="s">
        <v>176</v>
      </c>
      <c r="B1334" s="57">
        <v>29</v>
      </c>
      <c r="C1334" s="67" t="s">
        <v>404</v>
      </c>
      <c r="D1334" s="81" t="s">
        <v>141</v>
      </c>
      <c r="E1334" s="60" t="s">
        <v>595</v>
      </c>
      <c r="F1334" s="60" t="s">
        <v>576</v>
      </c>
      <c r="G1334" s="55">
        <v>17</v>
      </c>
      <c r="H1334" s="55">
        <v>3.3</v>
      </c>
      <c r="I1334" s="80">
        <v>1.3</v>
      </c>
      <c r="J1334" s="55">
        <v>3.3</v>
      </c>
      <c r="L1334" s="60" t="s">
        <v>578</v>
      </c>
      <c r="M1334" s="74" t="s">
        <v>555</v>
      </c>
      <c r="N1334" s="61" t="s">
        <v>580</v>
      </c>
      <c r="O1334" s="62">
        <f>(3.1416/6)*J1334^2*G1334</f>
        <v>96.934067999999982</v>
      </c>
      <c r="Q1334" s="62">
        <f>0.288*O1334^0.811</f>
        <v>11.760475453753505</v>
      </c>
    </row>
    <row r="1335" spans="1:17">
      <c r="A1335" s="83" t="s">
        <v>176</v>
      </c>
      <c r="B1335" s="57">
        <v>29</v>
      </c>
      <c r="C1335" s="72" t="s">
        <v>404</v>
      </c>
      <c r="D1335" s="59" t="s">
        <v>442</v>
      </c>
      <c r="F1335" s="73" t="s">
        <v>624</v>
      </c>
      <c r="I1335" s="55"/>
      <c r="J1335" s="55">
        <v>6.5</v>
      </c>
      <c r="L1335" s="52" t="s">
        <v>114</v>
      </c>
      <c r="N1335" s="61" t="s">
        <v>137</v>
      </c>
      <c r="O1335" s="62">
        <f>3.1416/6*J1335^3</f>
        <v>143.79364999999999</v>
      </c>
      <c r="Q1335" s="62">
        <f t="shared" ref="Q1335:Q1338" si="557">0.216*O1335^0.939</f>
        <v>22.938833905201253</v>
      </c>
    </row>
    <row r="1336" spans="1:17">
      <c r="A1336" s="83" t="s">
        <v>183</v>
      </c>
      <c r="B1336" s="57">
        <v>2</v>
      </c>
      <c r="D1336" s="59" t="s">
        <v>442</v>
      </c>
      <c r="F1336" s="73" t="s">
        <v>625</v>
      </c>
      <c r="G1336" s="55">
        <v>3.8</v>
      </c>
      <c r="I1336" s="55"/>
      <c r="J1336" s="55">
        <v>3.2</v>
      </c>
      <c r="L1336" s="52" t="s">
        <v>101</v>
      </c>
      <c r="N1336" s="65" t="s">
        <v>138</v>
      </c>
      <c r="O1336" s="62">
        <f>(3.1416/6)*J1336^2*G1336</f>
        <v>20.374323199999999</v>
      </c>
      <c r="Q1336" s="62">
        <f t="shared" si="557"/>
        <v>3.6617009070923996</v>
      </c>
    </row>
    <row r="1337" spans="1:17">
      <c r="A1337" s="83" t="s">
        <v>183</v>
      </c>
      <c r="B1337" s="57">
        <v>2</v>
      </c>
      <c r="D1337" s="59" t="s">
        <v>442</v>
      </c>
      <c r="F1337" s="52" t="s">
        <v>109</v>
      </c>
      <c r="G1337" s="55">
        <v>4.5999999999999996</v>
      </c>
      <c r="I1337" s="55"/>
      <c r="J1337" s="55">
        <v>3.29</v>
      </c>
      <c r="L1337" s="52" t="s">
        <v>101</v>
      </c>
      <c r="N1337" s="65" t="s">
        <v>138</v>
      </c>
      <c r="O1337" s="62">
        <f>(3.1416/6)*J1337^2*G1337</f>
        <v>26.070494295999993</v>
      </c>
      <c r="Q1337" s="62">
        <f t="shared" si="557"/>
        <v>4.6154910315516471</v>
      </c>
    </row>
    <row r="1338" spans="1:17">
      <c r="A1338" s="83" t="s">
        <v>183</v>
      </c>
      <c r="B1338" s="57">
        <v>2</v>
      </c>
      <c r="C1338" s="72" t="s">
        <v>404</v>
      </c>
      <c r="D1338" s="59" t="s">
        <v>641</v>
      </c>
      <c r="E1338" s="54" t="s">
        <v>644</v>
      </c>
      <c r="F1338" s="52" t="s">
        <v>5</v>
      </c>
      <c r="I1338" s="55"/>
      <c r="J1338" s="55">
        <v>3.9</v>
      </c>
      <c r="L1338" s="52" t="s">
        <v>114</v>
      </c>
      <c r="N1338" s="61" t="s">
        <v>137</v>
      </c>
      <c r="O1338" s="62">
        <f>3.1416/6*J1338^3</f>
        <v>31.059428399999994</v>
      </c>
      <c r="Q1338" s="62">
        <f t="shared" si="557"/>
        <v>5.4403070151311272</v>
      </c>
    </row>
    <row r="1339" spans="1:17">
      <c r="A1339" s="83" t="s">
        <v>183</v>
      </c>
      <c r="B1339" s="57">
        <v>4</v>
      </c>
      <c r="D1339" s="59" t="s">
        <v>142</v>
      </c>
      <c r="E1339" s="59"/>
      <c r="F1339" s="60" t="s">
        <v>632</v>
      </c>
      <c r="G1339" s="55">
        <v>17</v>
      </c>
      <c r="I1339" s="55"/>
      <c r="J1339" s="55">
        <v>11</v>
      </c>
      <c r="L1339" s="52" t="s">
        <v>101</v>
      </c>
      <c r="N1339" s="65" t="s">
        <v>138</v>
      </c>
      <c r="O1339" s="62">
        <f>(3.1416/6)*J1339^2*G1339</f>
        <v>1077.0452</v>
      </c>
      <c r="P1339" s="64">
        <f t="shared" ref="P1339:P1340" si="558">O1339*0.6</f>
        <v>646.22712000000001</v>
      </c>
      <c r="Q1339" s="62">
        <f t="shared" ref="Q1339:Q1340" si="559">0.216*P1339^0.939</f>
        <v>94.060099783446361</v>
      </c>
    </row>
    <row r="1340" spans="1:17">
      <c r="A1340" s="83" t="s">
        <v>183</v>
      </c>
      <c r="B1340" s="57">
        <v>4</v>
      </c>
      <c r="D1340" s="59" t="s">
        <v>142</v>
      </c>
      <c r="E1340" s="59"/>
      <c r="F1340" s="60" t="s">
        <v>632</v>
      </c>
      <c r="G1340" s="55">
        <v>13.3</v>
      </c>
      <c r="I1340" s="55"/>
      <c r="J1340" s="55">
        <v>9</v>
      </c>
      <c r="L1340" s="52" t="s">
        <v>101</v>
      </c>
      <c r="N1340" s="65" t="s">
        <v>138</v>
      </c>
      <c r="O1340" s="62">
        <f>(3.1416/6)*J1340^2*G1340</f>
        <v>564.07427999999993</v>
      </c>
      <c r="P1340" s="64">
        <f t="shared" si="558"/>
        <v>338.44456799999995</v>
      </c>
      <c r="Q1340" s="62">
        <f t="shared" si="559"/>
        <v>51.243945286971879</v>
      </c>
    </row>
    <row r="1341" spans="1:17">
      <c r="A1341" s="83" t="s">
        <v>183</v>
      </c>
      <c r="B1341" s="57">
        <v>5</v>
      </c>
      <c r="C1341" s="72" t="s">
        <v>404</v>
      </c>
      <c r="D1341" s="59" t="s">
        <v>442</v>
      </c>
      <c r="F1341" s="73" t="s">
        <v>624</v>
      </c>
      <c r="G1341" s="55">
        <v>8.36</v>
      </c>
      <c r="I1341" s="55"/>
      <c r="J1341" s="55">
        <v>5.6</v>
      </c>
      <c r="L1341" s="52" t="s">
        <v>101</v>
      </c>
      <c r="N1341" s="65" t="s">
        <v>138</v>
      </c>
      <c r="O1341" s="62">
        <f>(3.1416/6)*J1341^2*G1341</f>
        <v>137.27200255999998</v>
      </c>
      <c r="Q1341" s="62">
        <f t="shared" ref="Q1341" si="560">0.216*O1341^0.939</f>
        <v>21.960550382856685</v>
      </c>
    </row>
    <row r="1342" spans="1:17">
      <c r="A1342" s="83" t="s">
        <v>183</v>
      </c>
      <c r="B1342" s="57">
        <v>6</v>
      </c>
      <c r="D1342" s="60" t="s">
        <v>765</v>
      </c>
      <c r="E1342" s="59"/>
      <c r="F1342" s="60" t="s">
        <v>667</v>
      </c>
      <c r="G1342" s="55">
        <v>11.5</v>
      </c>
      <c r="I1342" s="55"/>
      <c r="J1342" s="55">
        <v>9.6</v>
      </c>
      <c r="L1342" s="52" t="s">
        <v>101</v>
      </c>
      <c r="N1342" s="65" t="s">
        <v>138</v>
      </c>
      <c r="O1342" s="62">
        <f>(3.1416/6)*J1342^2*G1342</f>
        <v>554.93222399999991</v>
      </c>
    </row>
    <row r="1343" spans="1:17">
      <c r="A1343" s="83" t="s">
        <v>183</v>
      </c>
      <c r="B1343" s="57">
        <v>6</v>
      </c>
      <c r="D1343" s="59" t="s">
        <v>142</v>
      </c>
      <c r="E1343" s="59"/>
      <c r="F1343" s="60" t="s">
        <v>679</v>
      </c>
      <c r="G1343" s="55">
        <v>10.1</v>
      </c>
      <c r="I1343" s="55"/>
      <c r="J1343" s="55">
        <v>7.5</v>
      </c>
      <c r="L1343" s="52" t="s">
        <v>101</v>
      </c>
      <c r="N1343" s="65" t="s">
        <v>138</v>
      </c>
      <c r="O1343" s="62">
        <f>(3.1416/6)*J1343^2*G1343</f>
        <v>297.47024999999996</v>
      </c>
      <c r="P1343" s="64">
        <f t="shared" ref="P1343" si="561">O1343*0.6</f>
        <v>178.48214999999996</v>
      </c>
      <c r="Q1343" s="62">
        <f>0.216*P1343^0.939</f>
        <v>28.099672474274602</v>
      </c>
    </row>
    <row r="1344" spans="1:17">
      <c r="A1344" s="83" t="s">
        <v>183</v>
      </c>
      <c r="B1344" s="57">
        <v>7</v>
      </c>
      <c r="D1344" s="59" t="s">
        <v>442</v>
      </c>
      <c r="F1344" s="73" t="s">
        <v>625</v>
      </c>
      <c r="I1344" s="55"/>
      <c r="J1344" s="55">
        <v>5</v>
      </c>
      <c r="L1344" s="52" t="s">
        <v>114</v>
      </c>
      <c r="N1344" s="61" t="s">
        <v>137</v>
      </c>
      <c r="O1344" s="62">
        <f>3.1416/6*J1344^3</f>
        <v>65.449999999999989</v>
      </c>
      <c r="Q1344" s="62">
        <f t="shared" ref="Q1344:Q1345" si="562">0.216*O1344^0.939</f>
        <v>10.954508920012959</v>
      </c>
    </row>
    <row r="1345" spans="1:19">
      <c r="A1345" s="83" t="s">
        <v>183</v>
      </c>
      <c r="B1345" s="57">
        <v>7</v>
      </c>
      <c r="D1345" s="59" t="s">
        <v>442</v>
      </c>
      <c r="F1345" s="73" t="s">
        <v>625</v>
      </c>
      <c r="I1345" s="55"/>
      <c r="J1345" s="55">
        <v>4.2</v>
      </c>
      <c r="L1345" s="52" t="s">
        <v>114</v>
      </c>
      <c r="N1345" s="61" t="s">
        <v>137</v>
      </c>
      <c r="O1345" s="62">
        <f>3.1416/6*J1345^3</f>
        <v>38.792476800000003</v>
      </c>
      <c r="Q1345" s="62">
        <f t="shared" si="562"/>
        <v>6.7032846560547519</v>
      </c>
    </row>
    <row r="1346" spans="1:19">
      <c r="A1346" s="83" t="s">
        <v>183</v>
      </c>
      <c r="B1346" s="57">
        <v>8</v>
      </c>
      <c r="D1346" s="59" t="s">
        <v>142</v>
      </c>
      <c r="E1346" s="59"/>
      <c r="F1346" s="52" t="s">
        <v>8</v>
      </c>
      <c r="I1346" s="55"/>
      <c r="J1346" s="55">
        <v>6.08</v>
      </c>
      <c r="L1346" s="52" t="s">
        <v>114</v>
      </c>
      <c r="N1346" s="61" t="s">
        <v>137</v>
      </c>
      <c r="O1346" s="62">
        <f>3.1416/6*J1346^3</f>
        <v>117.6820908032</v>
      </c>
      <c r="P1346" s="64">
        <f>O1346*0.3</f>
        <v>35.304627240959995</v>
      </c>
      <c r="Q1346" s="62">
        <f t="shared" ref="Q1346:Q1348" si="563">0.216*P1346^0.939</f>
        <v>6.1357499443227974</v>
      </c>
      <c r="S1346" s="63"/>
    </row>
    <row r="1347" spans="1:19">
      <c r="A1347" s="83" t="s">
        <v>183</v>
      </c>
      <c r="B1347" s="57">
        <v>8</v>
      </c>
      <c r="D1347" s="59" t="s">
        <v>142</v>
      </c>
      <c r="E1347" s="59"/>
      <c r="F1347" s="60" t="s">
        <v>671</v>
      </c>
      <c r="I1347" s="55"/>
      <c r="J1347" s="55">
        <v>10.1</v>
      </c>
      <c r="L1347" s="52" t="s">
        <v>114</v>
      </c>
      <c r="N1347" s="61" t="s">
        <v>137</v>
      </c>
      <c r="O1347" s="62">
        <f>3.1416/6*J1347^3</f>
        <v>539.46560359999989</v>
      </c>
      <c r="P1347" s="64">
        <f t="shared" ref="P1347:P1348" si="564">O1347*0.6</f>
        <v>323.67936215999993</v>
      </c>
      <c r="Q1347" s="62">
        <f t="shared" si="563"/>
        <v>49.141877521245817</v>
      </c>
    </row>
    <row r="1348" spans="1:19">
      <c r="A1348" s="83" t="s">
        <v>183</v>
      </c>
      <c r="B1348" s="57">
        <v>8</v>
      </c>
      <c r="D1348" s="59" t="s">
        <v>142</v>
      </c>
      <c r="E1348" s="59"/>
      <c r="F1348" s="60" t="s">
        <v>679</v>
      </c>
      <c r="G1348" s="55">
        <v>12.6</v>
      </c>
      <c r="I1348" s="55"/>
      <c r="J1348" s="55">
        <v>11.3</v>
      </c>
      <c r="L1348" s="52" t="s">
        <v>101</v>
      </c>
      <c r="N1348" s="65" t="s">
        <v>138</v>
      </c>
      <c r="O1348" s="62">
        <f>(3.1416/6)*J1348^2*G1348</f>
        <v>842.41689840000004</v>
      </c>
      <c r="P1348" s="64">
        <f t="shared" si="564"/>
        <v>505.45013904000001</v>
      </c>
      <c r="Q1348" s="62">
        <f t="shared" si="563"/>
        <v>74.680582021786336</v>
      </c>
    </row>
    <row r="1349" spans="1:19">
      <c r="A1349" s="83" t="s">
        <v>183</v>
      </c>
      <c r="B1349" s="57">
        <v>9</v>
      </c>
      <c r="D1349" s="59" t="s">
        <v>442</v>
      </c>
      <c r="F1349" s="73" t="s">
        <v>625</v>
      </c>
      <c r="G1349" s="55">
        <v>5</v>
      </c>
      <c r="I1349" s="55"/>
      <c r="J1349" s="55">
        <v>4</v>
      </c>
      <c r="L1349" s="52" t="s">
        <v>101</v>
      </c>
      <c r="N1349" s="65" t="s">
        <v>138</v>
      </c>
      <c r="O1349" s="62">
        <f>(3.1416/6)*J1349^2*G1349</f>
        <v>41.887999999999998</v>
      </c>
      <c r="Q1349" s="62">
        <f t="shared" ref="Q1349:Q1351" si="565">0.216*O1349^0.939</f>
        <v>7.2043683379950467</v>
      </c>
    </row>
    <row r="1350" spans="1:19">
      <c r="A1350" s="83" t="s">
        <v>183</v>
      </c>
      <c r="B1350" s="57">
        <v>9</v>
      </c>
      <c r="D1350" s="59" t="s">
        <v>442</v>
      </c>
      <c r="F1350" s="52" t="s">
        <v>109</v>
      </c>
      <c r="I1350" s="55"/>
      <c r="J1350" s="55">
        <v>6.45</v>
      </c>
      <c r="L1350" s="52" t="s">
        <v>114</v>
      </c>
      <c r="M1350" s="52" t="s">
        <v>184</v>
      </c>
      <c r="N1350" s="61" t="s">
        <v>137</v>
      </c>
      <c r="O1350" s="62">
        <f>3.1416/6*J1350^3</f>
        <v>140.50079504999997</v>
      </c>
      <c r="Q1350" s="62">
        <f t="shared" si="565"/>
        <v>22.445233472953031</v>
      </c>
    </row>
    <row r="1351" spans="1:19">
      <c r="A1351" s="83" t="s">
        <v>183</v>
      </c>
      <c r="B1351" s="57">
        <v>10</v>
      </c>
      <c r="C1351" s="72" t="s">
        <v>404</v>
      </c>
      <c r="D1351" s="59" t="s">
        <v>442</v>
      </c>
      <c r="F1351" s="73" t="s">
        <v>624</v>
      </c>
      <c r="G1351" s="55">
        <v>6</v>
      </c>
      <c r="I1351" s="55"/>
      <c r="J1351" s="55">
        <v>4.8</v>
      </c>
      <c r="L1351" s="52" t="s">
        <v>101</v>
      </c>
      <c r="N1351" s="65" t="s">
        <v>138</v>
      </c>
      <c r="O1351" s="62">
        <f>(3.1416/6)*J1351^2*G1351</f>
        <v>72.382463999999985</v>
      </c>
      <c r="Q1351" s="62">
        <f t="shared" si="565"/>
        <v>12.040637429692005</v>
      </c>
    </row>
    <row r="1352" spans="1:19">
      <c r="A1352" s="83" t="s">
        <v>183</v>
      </c>
      <c r="B1352" s="57">
        <v>10</v>
      </c>
      <c r="D1352" s="59" t="s">
        <v>142</v>
      </c>
      <c r="E1352" s="59"/>
      <c r="F1352" s="52" t="s">
        <v>8</v>
      </c>
      <c r="I1352" s="55"/>
      <c r="J1352" s="55">
        <v>4.9000000000000004</v>
      </c>
      <c r="L1352" s="52" t="s">
        <v>114</v>
      </c>
      <c r="N1352" s="61" t="s">
        <v>137</v>
      </c>
      <c r="O1352" s="62">
        <f t="shared" ref="O1352:O1358" si="566">3.1416/6*J1352^3</f>
        <v>61.601016400000013</v>
      </c>
      <c r="P1352" s="64">
        <f t="shared" ref="P1352:P1353" si="567">O1352*0.3</f>
        <v>18.480304920000002</v>
      </c>
      <c r="Q1352" s="62">
        <f t="shared" ref="Q1352:Q1354" si="568">0.216*P1352^0.939</f>
        <v>3.34113194495673</v>
      </c>
      <c r="S1352" s="63"/>
    </row>
    <row r="1353" spans="1:19">
      <c r="A1353" s="83" t="s">
        <v>183</v>
      </c>
      <c r="B1353" s="57">
        <v>10</v>
      </c>
      <c r="D1353" s="59" t="s">
        <v>142</v>
      </c>
      <c r="E1353" s="59"/>
      <c r="F1353" s="52" t="s">
        <v>8</v>
      </c>
      <c r="I1353" s="55"/>
      <c r="J1353" s="55">
        <v>5</v>
      </c>
      <c r="L1353" s="52" t="s">
        <v>114</v>
      </c>
      <c r="N1353" s="61" t="s">
        <v>137</v>
      </c>
      <c r="O1353" s="62">
        <f t="shared" si="566"/>
        <v>65.449999999999989</v>
      </c>
      <c r="P1353" s="64">
        <f t="shared" si="567"/>
        <v>19.634999999999994</v>
      </c>
      <c r="Q1353" s="62">
        <f t="shared" si="568"/>
        <v>3.5367940519289136</v>
      </c>
      <c r="S1353" s="63"/>
    </row>
    <row r="1354" spans="1:19">
      <c r="A1354" s="83" t="s">
        <v>183</v>
      </c>
      <c r="B1354" s="57">
        <v>10</v>
      </c>
      <c r="D1354" s="59" t="s">
        <v>142</v>
      </c>
      <c r="E1354" s="59"/>
      <c r="F1354" s="60" t="s">
        <v>679</v>
      </c>
      <c r="I1354" s="55"/>
      <c r="J1354" s="55">
        <v>14.8</v>
      </c>
      <c r="L1354" s="52" t="s">
        <v>114</v>
      </c>
      <c r="N1354" s="61" t="s">
        <v>137</v>
      </c>
      <c r="O1354" s="62">
        <f t="shared" si="566"/>
        <v>1697.4022912</v>
      </c>
      <c r="P1354" s="64">
        <f t="shared" ref="P1354" si="569">O1354*0.6</f>
        <v>1018.44137472</v>
      </c>
      <c r="Q1354" s="62">
        <f t="shared" si="568"/>
        <v>144.18022120602097</v>
      </c>
    </row>
    <row r="1355" spans="1:19">
      <c r="A1355" s="83" t="s">
        <v>183</v>
      </c>
      <c r="B1355" s="57">
        <v>10</v>
      </c>
      <c r="D1355" s="59" t="s">
        <v>442</v>
      </c>
      <c r="F1355" s="52" t="s">
        <v>109</v>
      </c>
      <c r="I1355" s="55"/>
      <c r="J1355" s="55">
        <v>8.5</v>
      </c>
      <c r="L1355" s="52" t="s">
        <v>114</v>
      </c>
      <c r="N1355" s="61" t="s">
        <v>137</v>
      </c>
      <c r="O1355" s="62">
        <f t="shared" si="566"/>
        <v>321.55584999999996</v>
      </c>
      <c r="Q1355" s="62">
        <f t="shared" ref="Q1355" si="570">0.216*O1355^0.939</f>
        <v>48.839085676083648</v>
      </c>
    </row>
    <row r="1356" spans="1:19">
      <c r="A1356" s="83" t="s">
        <v>183</v>
      </c>
      <c r="B1356" s="57">
        <v>11</v>
      </c>
      <c r="D1356" s="59" t="s">
        <v>142</v>
      </c>
      <c r="E1356" s="59"/>
      <c r="F1356" s="52" t="s">
        <v>103</v>
      </c>
      <c r="I1356" s="55"/>
      <c r="J1356" s="55">
        <v>7.7</v>
      </c>
      <c r="L1356" s="52" t="s">
        <v>114</v>
      </c>
      <c r="N1356" s="61" t="s">
        <v>137</v>
      </c>
      <c r="O1356" s="62">
        <f t="shared" si="566"/>
        <v>239.04067880000002</v>
      </c>
      <c r="P1356" s="64">
        <f t="shared" ref="P1356:P1357" si="571">O1356*0.6</f>
        <v>143.42440728</v>
      </c>
      <c r="Q1356" s="62">
        <f t="shared" ref="Q1356:Q1364" si="572">0.216*P1356^0.939</f>
        <v>22.88351886832675</v>
      </c>
    </row>
    <row r="1357" spans="1:19">
      <c r="A1357" s="83" t="s">
        <v>183</v>
      </c>
      <c r="B1357" s="57">
        <v>11</v>
      </c>
      <c r="D1357" s="59" t="s">
        <v>142</v>
      </c>
      <c r="E1357" s="59"/>
      <c r="F1357" s="52" t="s">
        <v>171</v>
      </c>
      <c r="I1357" s="55"/>
      <c r="J1357" s="55">
        <v>15</v>
      </c>
      <c r="L1357" s="52" t="s">
        <v>114</v>
      </c>
      <c r="N1357" s="61" t="s">
        <v>137</v>
      </c>
      <c r="O1357" s="62">
        <f t="shared" si="566"/>
        <v>1767.1499999999999</v>
      </c>
      <c r="P1357" s="64">
        <f t="shared" si="571"/>
        <v>1060.29</v>
      </c>
      <c r="Q1357" s="62">
        <f t="shared" si="572"/>
        <v>149.73644292115523</v>
      </c>
    </row>
    <row r="1358" spans="1:19">
      <c r="A1358" s="83" t="s">
        <v>183</v>
      </c>
      <c r="B1358" s="57">
        <v>11</v>
      </c>
      <c r="D1358" s="59" t="s">
        <v>142</v>
      </c>
      <c r="E1358" s="59"/>
      <c r="F1358" s="52" t="s">
        <v>8</v>
      </c>
      <c r="I1358" s="55"/>
      <c r="J1358" s="55">
        <v>7.1</v>
      </c>
      <c r="L1358" s="52" t="s">
        <v>114</v>
      </c>
      <c r="N1358" s="61" t="s">
        <v>137</v>
      </c>
      <c r="O1358" s="62">
        <f t="shared" si="566"/>
        <v>187.40219959999996</v>
      </c>
      <c r="P1358" s="64">
        <f>O1358*0.3</f>
        <v>56.220659879999985</v>
      </c>
      <c r="Q1358" s="62">
        <f t="shared" si="572"/>
        <v>9.4974286077206429</v>
      </c>
      <c r="S1358" s="63"/>
    </row>
    <row r="1359" spans="1:19">
      <c r="A1359" s="83" t="s">
        <v>183</v>
      </c>
      <c r="B1359" s="57">
        <v>11</v>
      </c>
      <c r="D1359" s="59" t="s">
        <v>142</v>
      </c>
      <c r="E1359" s="59"/>
      <c r="F1359" s="52" t="s">
        <v>152</v>
      </c>
      <c r="G1359" s="55">
        <v>14.9</v>
      </c>
      <c r="I1359" s="55"/>
      <c r="J1359" s="55">
        <v>11.1</v>
      </c>
      <c r="L1359" s="52" t="s">
        <v>101</v>
      </c>
      <c r="N1359" s="65" t="s">
        <v>138</v>
      </c>
      <c r="O1359" s="62">
        <f>(3.1416/6)*J1359^2*G1359</f>
        <v>961.24006439999994</v>
      </c>
      <c r="P1359" s="64">
        <f t="shared" ref="P1359" si="573">O1359*0.6</f>
        <v>576.74403863999999</v>
      </c>
      <c r="Q1359" s="62">
        <f t="shared" si="572"/>
        <v>84.531172982207266</v>
      </c>
    </row>
    <row r="1360" spans="1:19">
      <c r="A1360" s="83" t="s">
        <v>183</v>
      </c>
      <c r="B1360" s="57">
        <v>12</v>
      </c>
      <c r="D1360" s="59" t="s">
        <v>142</v>
      </c>
      <c r="E1360" s="59"/>
      <c r="F1360" s="52" t="s">
        <v>8</v>
      </c>
      <c r="I1360" s="55"/>
      <c r="J1360" s="55">
        <v>7.3</v>
      </c>
      <c r="L1360" s="52" t="s">
        <v>114</v>
      </c>
      <c r="N1360" s="61" t="s">
        <v>137</v>
      </c>
      <c r="O1360" s="62">
        <f>3.1416/6*J1360^3</f>
        <v>203.68930119999999</v>
      </c>
      <c r="P1360" s="64">
        <f>O1360*0.3</f>
        <v>61.106790359999991</v>
      </c>
      <c r="Q1360" s="62">
        <f t="shared" si="572"/>
        <v>10.270504241090995</v>
      </c>
      <c r="S1360" s="63"/>
    </row>
    <row r="1361" spans="1:19">
      <c r="A1361" s="83" t="s">
        <v>183</v>
      </c>
      <c r="B1361" s="57">
        <v>12</v>
      </c>
      <c r="D1361" s="59" t="s">
        <v>142</v>
      </c>
      <c r="E1361" s="59"/>
      <c r="F1361" s="73" t="s">
        <v>589</v>
      </c>
      <c r="G1361" s="55">
        <v>12.6</v>
      </c>
      <c r="I1361" s="55"/>
      <c r="J1361" s="55">
        <v>9.5</v>
      </c>
      <c r="L1361" s="52" t="s">
        <v>101</v>
      </c>
      <c r="N1361" s="65" t="s">
        <v>138</v>
      </c>
      <c r="O1361" s="62">
        <f>(3.1416/6)*J1361^2*G1361</f>
        <v>595.41174000000001</v>
      </c>
      <c r="P1361" s="64">
        <f t="shared" ref="P1361:P1364" si="574">O1361*0.6</f>
        <v>357.24704400000002</v>
      </c>
      <c r="Q1361" s="62">
        <f t="shared" si="572"/>
        <v>53.912728001629148</v>
      </c>
    </row>
    <row r="1362" spans="1:19">
      <c r="A1362" s="83" t="s">
        <v>183</v>
      </c>
      <c r="B1362" s="57">
        <v>12</v>
      </c>
      <c r="D1362" s="59" t="s">
        <v>142</v>
      </c>
      <c r="E1362" s="59"/>
      <c r="F1362" s="73" t="s">
        <v>589</v>
      </c>
      <c r="G1362" s="55">
        <v>8.5</v>
      </c>
      <c r="I1362" s="55"/>
      <c r="J1362" s="55">
        <v>5.8</v>
      </c>
      <c r="L1362" s="52" t="s">
        <v>101</v>
      </c>
      <c r="N1362" s="65" t="s">
        <v>138</v>
      </c>
      <c r="O1362" s="62">
        <f>(3.1416/6)*J1362^2*G1362</f>
        <v>149.71818399999998</v>
      </c>
      <c r="P1362" s="64">
        <f t="shared" si="574"/>
        <v>89.830910399999979</v>
      </c>
      <c r="Q1362" s="62">
        <f t="shared" si="572"/>
        <v>14.747573808065116</v>
      </c>
    </row>
    <row r="1363" spans="1:19">
      <c r="A1363" s="83" t="s">
        <v>183</v>
      </c>
      <c r="B1363" s="57">
        <v>12</v>
      </c>
      <c r="D1363" s="59" t="s">
        <v>142</v>
      </c>
      <c r="E1363" s="59"/>
      <c r="F1363" s="52" t="s">
        <v>64</v>
      </c>
      <c r="I1363" s="55"/>
      <c r="J1363" s="55">
        <v>7.86</v>
      </c>
      <c r="L1363" s="52" t="s">
        <v>114</v>
      </c>
      <c r="N1363" s="61" t="s">
        <v>137</v>
      </c>
      <c r="O1363" s="62">
        <f>3.1416/6*J1363^3</f>
        <v>254.25369668159999</v>
      </c>
      <c r="P1363" s="64">
        <f t="shared" si="574"/>
        <v>152.55221800895998</v>
      </c>
      <c r="Q1363" s="62">
        <f t="shared" si="572"/>
        <v>24.248436845481681</v>
      </c>
    </row>
    <row r="1364" spans="1:19">
      <c r="A1364" s="83" t="s">
        <v>183</v>
      </c>
      <c r="B1364" s="57">
        <v>13</v>
      </c>
      <c r="D1364" s="59" t="s">
        <v>142</v>
      </c>
      <c r="E1364" s="59"/>
      <c r="F1364" s="60" t="s">
        <v>679</v>
      </c>
      <c r="I1364" s="55"/>
      <c r="J1364" s="55">
        <v>6</v>
      </c>
      <c r="L1364" s="52" t="s">
        <v>114</v>
      </c>
      <c r="N1364" s="61" t="s">
        <v>137</v>
      </c>
      <c r="O1364" s="62">
        <f>3.1416/6*J1364^3</f>
        <v>113.09759999999999</v>
      </c>
      <c r="P1364" s="64">
        <f t="shared" si="574"/>
        <v>67.858559999999983</v>
      </c>
      <c r="Q1364" s="62">
        <f t="shared" si="572"/>
        <v>11.332624725769584</v>
      </c>
    </row>
    <row r="1365" spans="1:19">
      <c r="A1365" s="83" t="s">
        <v>183</v>
      </c>
      <c r="B1365" s="57">
        <v>15</v>
      </c>
      <c r="D1365" s="59" t="s">
        <v>442</v>
      </c>
      <c r="F1365" s="52" t="s">
        <v>109</v>
      </c>
      <c r="G1365" s="55">
        <v>20.5</v>
      </c>
      <c r="I1365" s="55"/>
      <c r="J1365" s="55">
        <v>18.7</v>
      </c>
      <c r="L1365" s="52" t="s">
        <v>101</v>
      </c>
      <c r="N1365" s="65" t="s">
        <v>138</v>
      </c>
      <c r="O1365" s="62">
        <f>(3.1416/6)*J1365^2*G1365</f>
        <v>3753.5025219999998</v>
      </c>
      <c r="Q1365" s="62">
        <f t="shared" ref="Q1365:Q1367" si="575">0.216*O1365^0.939</f>
        <v>490.73815267265616</v>
      </c>
    </row>
    <row r="1366" spans="1:19">
      <c r="A1366" s="83" t="s">
        <v>183</v>
      </c>
      <c r="B1366" s="57">
        <v>15</v>
      </c>
      <c r="D1366" s="59" t="s">
        <v>442</v>
      </c>
      <c r="F1366" s="52" t="s">
        <v>109</v>
      </c>
      <c r="G1366" s="55">
        <v>12.88</v>
      </c>
      <c r="I1366" s="55"/>
      <c r="J1366" s="55">
        <v>6.13</v>
      </c>
      <c r="L1366" s="52" t="s">
        <v>101</v>
      </c>
      <c r="N1366" s="65" t="s">
        <v>138</v>
      </c>
      <c r="O1366" s="62">
        <f>(3.1416/6)*J1366^2*G1366</f>
        <v>253.41741113920003</v>
      </c>
      <c r="Q1366" s="62">
        <f t="shared" si="575"/>
        <v>39.053159723042491</v>
      </c>
    </row>
    <row r="1367" spans="1:19">
      <c r="A1367" s="83" t="s">
        <v>183</v>
      </c>
      <c r="B1367" s="57">
        <v>15</v>
      </c>
      <c r="D1367" s="59" t="s">
        <v>442</v>
      </c>
      <c r="F1367" s="73" t="s">
        <v>625</v>
      </c>
      <c r="I1367" s="55"/>
      <c r="J1367" s="55">
        <v>4.07</v>
      </c>
      <c r="L1367" s="52" t="s">
        <v>114</v>
      </c>
      <c r="N1367" s="61" t="s">
        <v>137</v>
      </c>
      <c r="O1367" s="62">
        <f>3.1416/6*J1367^3</f>
        <v>35.300663274800002</v>
      </c>
      <c r="Q1367" s="62">
        <f t="shared" si="575"/>
        <v>6.1351030504471407</v>
      </c>
    </row>
    <row r="1368" spans="1:19">
      <c r="A1368" s="83" t="s">
        <v>183</v>
      </c>
      <c r="B1368" s="57">
        <v>15</v>
      </c>
      <c r="D1368" s="59" t="s">
        <v>142</v>
      </c>
      <c r="E1368" s="59"/>
      <c r="F1368" s="60" t="s">
        <v>679</v>
      </c>
      <c r="I1368" s="55"/>
      <c r="J1368" s="55">
        <v>8.8000000000000007</v>
      </c>
      <c r="L1368" s="52" t="s">
        <v>114</v>
      </c>
      <c r="N1368" s="61" t="s">
        <v>137</v>
      </c>
      <c r="O1368" s="62">
        <f>3.1416/6*J1368^3</f>
        <v>356.8187392000001</v>
      </c>
      <c r="P1368" s="64">
        <f t="shared" ref="P1368:P1373" si="576">O1368*0.6</f>
        <v>214.09124352000006</v>
      </c>
      <c r="Q1368" s="62">
        <f t="shared" ref="Q1368:Q1373" si="577">0.216*P1368^0.939</f>
        <v>33.333899574209383</v>
      </c>
    </row>
    <row r="1369" spans="1:19">
      <c r="A1369" s="83" t="s">
        <v>183</v>
      </c>
      <c r="B1369" s="57">
        <v>16</v>
      </c>
      <c r="D1369" s="59" t="s">
        <v>142</v>
      </c>
      <c r="E1369" s="59"/>
      <c r="F1369" s="73" t="s">
        <v>589</v>
      </c>
      <c r="G1369" s="55">
        <v>11.3</v>
      </c>
      <c r="I1369" s="55"/>
      <c r="J1369" s="55">
        <v>8.9</v>
      </c>
      <c r="L1369" s="52" t="s">
        <v>101</v>
      </c>
      <c r="N1369" s="65" t="s">
        <v>138</v>
      </c>
      <c r="O1369" s="62">
        <f>(3.1416/6)*J1369^2*G1369</f>
        <v>468.66022280000004</v>
      </c>
      <c r="P1369" s="64">
        <f t="shared" si="576"/>
        <v>281.19613368</v>
      </c>
      <c r="Q1369" s="62">
        <f t="shared" si="577"/>
        <v>43.059950490006592</v>
      </c>
    </row>
    <row r="1370" spans="1:19">
      <c r="A1370" s="83" t="s">
        <v>183</v>
      </c>
      <c r="B1370" s="57">
        <v>16</v>
      </c>
      <c r="D1370" s="59" t="s">
        <v>142</v>
      </c>
      <c r="E1370" s="59"/>
      <c r="F1370" s="73" t="s">
        <v>589</v>
      </c>
      <c r="G1370" s="55">
        <v>8.3000000000000007</v>
      </c>
      <c r="I1370" s="55"/>
      <c r="J1370" s="55">
        <v>7.3</v>
      </c>
      <c r="L1370" s="52" t="s">
        <v>101</v>
      </c>
      <c r="N1370" s="65" t="s">
        <v>138</v>
      </c>
      <c r="O1370" s="62">
        <f>(3.1416/6)*J1370^2*G1370</f>
        <v>231.5919452</v>
      </c>
      <c r="P1370" s="64">
        <f t="shared" si="576"/>
        <v>138.95516712</v>
      </c>
      <c r="Q1370" s="62">
        <f t="shared" si="577"/>
        <v>22.213300680292225</v>
      </c>
    </row>
    <row r="1371" spans="1:19">
      <c r="A1371" s="83" t="s">
        <v>183</v>
      </c>
      <c r="B1371" s="57">
        <v>16</v>
      </c>
      <c r="D1371" s="59" t="s">
        <v>142</v>
      </c>
      <c r="E1371" s="59"/>
      <c r="F1371" s="52" t="s">
        <v>152</v>
      </c>
      <c r="G1371" s="55">
        <v>16.399999999999999</v>
      </c>
      <c r="I1371" s="55"/>
      <c r="J1371" s="55">
        <v>11.6</v>
      </c>
      <c r="L1371" s="52" t="s">
        <v>101</v>
      </c>
      <c r="N1371" s="65" t="s">
        <v>138</v>
      </c>
      <c r="O1371" s="62">
        <f>(3.1416/6)*J1371^2*G1371</f>
        <v>1155.4721023999998</v>
      </c>
      <c r="P1371" s="64">
        <f t="shared" si="576"/>
        <v>693.28326143999982</v>
      </c>
      <c r="Q1371" s="62">
        <f t="shared" si="577"/>
        <v>100.47752118110485</v>
      </c>
    </row>
    <row r="1372" spans="1:19">
      <c r="A1372" s="83" t="s">
        <v>183</v>
      </c>
      <c r="B1372" s="57">
        <v>16</v>
      </c>
      <c r="D1372" s="59" t="s">
        <v>142</v>
      </c>
      <c r="E1372" s="59"/>
      <c r="F1372" s="60" t="s">
        <v>679</v>
      </c>
      <c r="I1372" s="55"/>
      <c r="J1372" s="55">
        <v>5.0999999999999996</v>
      </c>
      <c r="L1372" s="52" t="s">
        <v>114</v>
      </c>
      <c r="N1372" s="61" t="s">
        <v>137</v>
      </c>
      <c r="O1372" s="62">
        <f>3.1416/6*J1372^3</f>
        <v>69.456063599999979</v>
      </c>
      <c r="P1372" s="64">
        <f t="shared" si="576"/>
        <v>41.673638159999989</v>
      </c>
      <c r="Q1372" s="62">
        <f t="shared" si="577"/>
        <v>7.1697435393493789</v>
      </c>
    </row>
    <row r="1373" spans="1:19">
      <c r="A1373" s="83" t="s">
        <v>183</v>
      </c>
      <c r="B1373" s="57">
        <v>16</v>
      </c>
      <c r="D1373" s="59" t="s">
        <v>142</v>
      </c>
      <c r="E1373" s="59"/>
      <c r="F1373" s="60" t="s">
        <v>679</v>
      </c>
      <c r="G1373" s="55">
        <v>6.89</v>
      </c>
      <c r="I1373" s="55"/>
      <c r="J1373" s="55">
        <v>7.2</v>
      </c>
      <c r="L1373" s="52" t="s">
        <v>101</v>
      </c>
      <c r="N1373" s="65" t="s">
        <v>138</v>
      </c>
      <c r="O1373" s="62">
        <f>(3.1416/6)*J1373^2*G1373</f>
        <v>187.01819135999997</v>
      </c>
      <c r="P1373" s="64">
        <f t="shared" si="576"/>
        <v>112.21091481599998</v>
      </c>
      <c r="Q1373" s="62">
        <f t="shared" si="577"/>
        <v>18.173422065380965</v>
      </c>
    </row>
    <row r="1374" spans="1:19">
      <c r="A1374" s="83" t="s">
        <v>183</v>
      </c>
      <c r="B1374" s="57">
        <v>17</v>
      </c>
      <c r="D1374" s="59" t="s">
        <v>442</v>
      </c>
      <c r="F1374" s="52" t="s">
        <v>109</v>
      </c>
      <c r="G1374" s="55">
        <v>22</v>
      </c>
      <c r="I1374" s="55"/>
      <c r="J1374" s="55">
        <v>13.9</v>
      </c>
      <c r="L1374" s="52" t="s">
        <v>101</v>
      </c>
      <c r="N1374" s="65" t="s">
        <v>138</v>
      </c>
      <c r="O1374" s="62">
        <f>(3.1416/6)*J1374^2*G1374</f>
        <v>2225.624632</v>
      </c>
      <c r="Q1374" s="62">
        <f t="shared" ref="Q1374" si="578">0.216*O1374^0.939</f>
        <v>300.40772977820268</v>
      </c>
    </row>
    <row r="1375" spans="1:19">
      <c r="A1375" s="83" t="s">
        <v>183</v>
      </c>
      <c r="B1375" s="57">
        <v>18</v>
      </c>
      <c r="D1375" s="59" t="s">
        <v>142</v>
      </c>
      <c r="E1375" s="59"/>
      <c r="F1375" s="52" t="s">
        <v>8</v>
      </c>
      <c r="I1375" s="55"/>
      <c r="J1375" s="55">
        <v>6.5</v>
      </c>
      <c r="L1375" s="52" t="s">
        <v>114</v>
      </c>
      <c r="N1375" s="61" t="s">
        <v>137</v>
      </c>
      <c r="O1375" s="62">
        <f>3.1416/6*J1375^3</f>
        <v>143.79364999999999</v>
      </c>
      <c r="P1375" s="64">
        <f>O1375*0.3</f>
        <v>43.138094999999993</v>
      </c>
      <c r="Q1375" s="62">
        <f t="shared" ref="Q1375:Q1384" si="579">0.216*P1375^0.939</f>
        <v>7.4060765212289574</v>
      </c>
      <c r="S1375" s="63"/>
    </row>
    <row r="1376" spans="1:19">
      <c r="A1376" s="83" t="s">
        <v>183</v>
      </c>
      <c r="B1376" s="57">
        <v>18</v>
      </c>
      <c r="D1376" s="59" t="s">
        <v>142</v>
      </c>
      <c r="E1376" s="59"/>
      <c r="F1376" s="52" t="s">
        <v>152</v>
      </c>
      <c r="G1376" s="55">
        <v>20.2</v>
      </c>
      <c r="I1376" s="55"/>
      <c r="J1376" s="55">
        <v>8.3000000000000007</v>
      </c>
      <c r="L1376" s="52" t="s">
        <v>101</v>
      </c>
      <c r="N1376" s="65" t="s">
        <v>138</v>
      </c>
      <c r="O1376" s="62">
        <f>(3.1416/6)*J1376^2*G1376</f>
        <v>728.63024080000002</v>
      </c>
      <c r="P1376" s="64">
        <f t="shared" ref="P1376:P1379" si="580">O1376*0.6</f>
        <v>437.17814448000001</v>
      </c>
      <c r="Q1376" s="62">
        <f t="shared" si="579"/>
        <v>65.167645253259181</v>
      </c>
    </row>
    <row r="1377" spans="1:19">
      <c r="A1377" s="83" t="s">
        <v>183</v>
      </c>
      <c r="B1377" s="57">
        <v>19</v>
      </c>
      <c r="D1377" s="59" t="s">
        <v>142</v>
      </c>
      <c r="E1377" s="59"/>
      <c r="F1377" s="52" t="s">
        <v>152</v>
      </c>
      <c r="G1377" s="55">
        <v>15.2</v>
      </c>
      <c r="I1377" s="55"/>
      <c r="J1377" s="55">
        <v>12</v>
      </c>
      <c r="L1377" s="52" t="s">
        <v>101</v>
      </c>
      <c r="N1377" s="65" t="s">
        <v>138</v>
      </c>
      <c r="O1377" s="62">
        <f>(3.1416/6)*J1377^2*G1377</f>
        <v>1146.0556799999999</v>
      </c>
      <c r="P1377" s="64">
        <f t="shared" si="580"/>
        <v>687.63340799999992</v>
      </c>
      <c r="Q1377" s="62">
        <f t="shared" si="579"/>
        <v>99.708445253585495</v>
      </c>
    </row>
    <row r="1378" spans="1:19">
      <c r="A1378" s="83" t="s">
        <v>183</v>
      </c>
      <c r="B1378" s="57">
        <v>19</v>
      </c>
      <c r="D1378" s="59" t="s">
        <v>142</v>
      </c>
      <c r="E1378" s="59"/>
      <c r="F1378" s="52" t="s">
        <v>152</v>
      </c>
      <c r="G1378" s="55">
        <v>14.7</v>
      </c>
      <c r="I1378" s="55"/>
      <c r="J1378" s="55">
        <v>10.3</v>
      </c>
      <c r="L1378" s="52" t="s">
        <v>101</v>
      </c>
      <c r="N1378" s="65" t="s">
        <v>138</v>
      </c>
      <c r="O1378" s="62">
        <f>(3.1416/6)*J1378^2*G1378</f>
        <v>816.56624280000005</v>
      </c>
      <c r="P1378" s="64">
        <f t="shared" si="580"/>
        <v>489.93974567999999</v>
      </c>
      <c r="Q1378" s="62">
        <f t="shared" si="579"/>
        <v>72.526667143350764</v>
      </c>
    </row>
    <row r="1379" spans="1:19">
      <c r="A1379" s="83" t="s">
        <v>183</v>
      </c>
      <c r="B1379" s="57">
        <v>19</v>
      </c>
      <c r="D1379" s="59" t="s">
        <v>142</v>
      </c>
      <c r="E1379" s="59"/>
      <c r="F1379" s="52" t="s">
        <v>103</v>
      </c>
      <c r="I1379" s="55"/>
      <c r="J1379" s="55">
        <v>11</v>
      </c>
      <c r="L1379" s="52" t="s">
        <v>114</v>
      </c>
      <c r="N1379" s="61" t="s">
        <v>137</v>
      </c>
      <c r="O1379" s="62">
        <f t="shared" ref="O1379:O1384" si="581">3.1416/6*J1379^3</f>
        <v>696.91159999999991</v>
      </c>
      <c r="P1379" s="64">
        <f t="shared" si="580"/>
        <v>418.14695999999992</v>
      </c>
      <c r="Q1379" s="62">
        <f t="shared" si="579"/>
        <v>62.500231982415187</v>
      </c>
    </row>
    <row r="1380" spans="1:19">
      <c r="A1380" s="83" t="s">
        <v>183</v>
      </c>
      <c r="B1380" s="57">
        <v>19</v>
      </c>
      <c r="D1380" s="59" t="s">
        <v>142</v>
      </c>
      <c r="E1380" s="59"/>
      <c r="F1380" s="52" t="s">
        <v>8</v>
      </c>
      <c r="I1380" s="55"/>
      <c r="J1380" s="55">
        <v>5.3</v>
      </c>
      <c r="L1380" s="52" t="s">
        <v>114</v>
      </c>
      <c r="N1380" s="61" t="s">
        <v>137</v>
      </c>
      <c r="O1380" s="62">
        <f t="shared" si="581"/>
        <v>77.95199719999998</v>
      </c>
      <c r="P1380" s="64">
        <f t="shared" ref="P1380:P1381" si="582">O1380*0.3</f>
        <v>23.385599159999995</v>
      </c>
      <c r="Q1380" s="62">
        <f t="shared" si="579"/>
        <v>4.1676994625925534</v>
      </c>
      <c r="S1380" s="63"/>
    </row>
    <row r="1381" spans="1:19">
      <c r="A1381" s="83" t="s">
        <v>183</v>
      </c>
      <c r="B1381" s="57">
        <v>19</v>
      </c>
      <c r="D1381" s="59" t="s">
        <v>142</v>
      </c>
      <c r="E1381" s="59"/>
      <c r="F1381" s="52" t="s">
        <v>8</v>
      </c>
      <c r="I1381" s="55"/>
      <c r="J1381" s="55">
        <v>5.8</v>
      </c>
      <c r="L1381" s="52" t="s">
        <v>114</v>
      </c>
      <c r="N1381" s="61" t="s">
        <v>137</v>
      </c>
      <c r="O1381" s="62">
        <f t="shared" si="581"/>
        <v>102.16064319999998</v>
      </c>
      <c r="P1381" s="64">
        <f t="shared" si="582"/>
        <v>30.648192959999992</v>
      </c>
      <c r="Q1381" s="62">
        <f t="shared" si="579"/>
        <v>5.3726423013891988</v>
      </c>
      <c r="S1381" s="63"/>
    </row>
    <row r="1382" spans="1:19">
      <c r="A1382" s="83" t="s">
        <v>183</v>
      </c>
      <c r="B1382" s="57">
        <v>19</v>
      </c>
      <c r="D1382" s="59" t="s">
        <v>142</v>
      </c>
      <c r="E1382" s="59"/>
      <c r="F1382" s="60" t="s">
        <v>679</v>
      </c>
      <c r="I1382" s="55"/>
      <c r="J1382" s="55">
        <v>18</v>
      </c>
      <c r="L1382" s="52" t="s">
        <v>114</v>
      </c>
      <c r="N1382" s="61" t="s">
        <v>137</v>
      </c>
      <c r="O1382" s="62">
        <f t="shared" si="581"/>
        <v>3053.6351999999997</v>
      </c>
      <c r="P1382" s="64">
        <f t="shared" ref="P1382:P1384" si="583">O1382*0.6</f>
        <v>1832.1811199999997</v>
      </c>
      <c r="Q1382" s="62">
        <f t="shared" si="579"/>
        <v>250.25403125448051</v>
      </c>
    </row>
    <row r="1383" spans="1:19">
      <c r="A1383" s="83" t="s">
        <v>183</v>
      </c>
      <c r="B1383" s="57">
        <v>19</v>
      </c>
      <c r="D1383" s="59" t="s">
        <v>142</v>
      </c>
      <c r="E1383" s="59"/>
      <c r="F1383" s="60" t="s">
        <v>679</v>
      </c>
      <c r="I1383" s="55"/>
      <c r="J1383" s="55">
        <v>15.1</v>
      </c>
      <c r="L1383" s="52" t="s">
        <v>114</v>
      </c>
      <c r="N1383" s="61" t="s">
        <v>137</v>
      </c>
      <c r="O1383" s="62">
        <f t="shared" si="581"/>
        <v>1802.7291435999996</v>
      </c>
      <c r="P1383" s="64">
        <f t="shared" si="583"/>
        <v>1081.6374861599998</v>
      </c>
      <c r="Q1383" s="62">
        <f t="shared" si="579"/>
        <v>152.56555588361928</v>
      </c>
    </row>
    <row r="1384" spans="1:19">
      <c r="A1384" s="83" t="s">
        <v>183</v>
      </c>
      <c r="B1384" s="57">
        <v>20</v>
      </c>
      <c r="D1384" s="59" t="s">
        <v>142</v>
      </c>
      <c r="E1384" s="59"/>
      <c r="F1384" s="60" t="s">
        <v>632</v>
      </c>
      <c r="I1384" s="55"/>
      <c r="J1384" s="55">
        <v>18.66</v>
      </c>
      <c r="L1384" s="52" t="s">
        <v>114</v>
      </c>
      <c r="N1384" s="61" t="s">
        <v>137</v>
      </c>
      <c r="O1384" s="62">
        <f t="shared" si="581"/>
        <v>3402.0019335456</v>
      </c>
      <c r="P1384" s="64">
        <f t="shared" si="583"/>
        <v>2041.2011601273598</v>
      </c>
      <c r="Q1384" s="62">
        <f t="shared" si="579"/>
        <v>276.97241862448476</v>
      </c>
    </row>
    <row r="1385" spans="1:19">
      <c r="A1385" s="83" t="s">
        <v>183</v>
      </c>
      <c r="B1385" s="57">
        <v>20</v>
      </c>
      <c r="D1385" s="59" t="s">
        <v>442</v>
      </c>
      <c r="F1385" s="52" t="s">
        <v>109</v>
      </c>
      <c r="I1385" s="55"/>
      <c r="J1385" s="55">
        <v>4.5</v>
      </c>
      <c r="L1385" s="52" t="s">
        <v>258</v>
      </c>
      <c r="N1385" s="61" t="s">
        <v>544</v>
      </c>
      <c r="O1385" s="62">
        <f>(3.1416/6*J1385^3)*0.5</f>
        <v>23.856524999999998</v>
      </c>
      <c r="Q1385" s="62">
        <f t="shared" ref="Q1385:Q1386" si="584">0.216*O1385^0.939</f>
        <v>4.2464586207446535</v>
      </c>
    </row>
    <row r="1386" spans="1:19">
      <c r="A1386" s="83" t="s">
        <v>183</v>
      </c>
      <c r="B1386" s="57">
        <v>20</v>
      </c>
      <c r="D1386" s="59" t="s">
        <v>442</v>
      </c>
      <c r="F1386" s="52" t="s">
        <v>109</v>
      </c>
      <c r="I1386" s="55"/>
      <c r="J1386" s="55">
        <v>4.25</v>
      </c>
      <c r="L1386" s="52" t="s">
        <v>258</v>
      </c>
      <c r="N1386" s="61" t="s">
        <v>544</v>
      </c>
      <c r="O1386" s="62">
        <f>(3.1416/6*J1386^3)*0.5</f>
        <v>20.097240624999998</v>
      </c>
      <c r="Q1386" s="62">
        <f t="shared" si="584"/>
        <v>3.6149214196920796</v>
      </c>
    </row>
    <row r="1387" spans="1:19">
      <c r="A1387" s="83" t="s">
        <v>183</v>
      </c>
      <c r="B1387" s="57">
        <v>20</v>
      </c>
      <c r="D1387" s="59" t="s">
        <v>142</v>
      </c>
      <c r="E1387" s="59"/>
      <c r="F1387" s="52" t="s">
        <v>92</v>
      </c>
      <c r="I1387" s="55"/>
      <c r="J1387" s="55">
        <v>15</v>
      </c>
      <c r="L1387" s="52" t="s">
        <v>114</v>
      </c>
      <c r="N1387" s="61" t="s">
        <v>137</v>
      </c>
      <c r="O1387" s="62">
        <f>3.1416/6*J1387^3</f>
        <v>1767.1499999999999</v>
      </c>
      <c r="P1387" s="64">
        <f t="shared" ref="P1387" si="585">O1387*0.6</f>
        <v>1060.29</v>
      </c>
      <c r="Q1387" s="62">
        <f>0.216*P1387^0.939</f>
        <v>149.73644292115523</v>
      </c>
    </row>
    <row r="1388" spans="1:19">
      <c r="A1388" s="83" t="s">
        <v>183</v>
      </c>
      <c r="B1388" s="57">
        <v>20</v>
      </c>
      <c r="D1388" s="59" t="s">
        <v>442</v>
      </c>
      <c r="F1388" s="73" t="s">
        <v>625</v>
      </c>
      <c r="I1388" s="55"/>
      <c r="J1388" s="55">
        <v>4.5999999999999996</v>
      </c>
      <c r="L1388" s="52" t="s">
        <v>114</v>
      </c>
      <c r="M1388" s="52" t="s">
        <v>185</v>
      </c>
      <c r="N1388" s="61" t="s">
        <v>137</v>
      </c>
      <c r="O1388" s="62">
        <f>3.1416/6*J1388^3</f>
        <v>50.965129599999983</v>
      </c>
      <c r="Q1388" s="62">
        <f t="shared" ref="Q1388" si="586">0.216*O1388^0.939</f>
        <v>8.6613028223832362</v>
      </c>
    </row>
    <row r="1389" spans="1:19">
      <c r="A1389" s="83" t="s">
        <v>183</v>
      </c>
      <c r="B1389" s="57">
        <v>22</v>
      </c>
      <c r="D1389" s="59" t="s">
        <v>142</v>
      </c>
      <c r="E1389" s="59"/>
      <c r="F1389" s="75" t="s">
        <v>593</v>
      </c>
      <c r="G1389" s="55">
        <v>36</v>
      </c>
      <c r="I1389" s="55"/>
      <c r="J1389" s="55">
        <v>28.1</v>
      </c>
      <c r="L1389" s="52" t="s">
        <v>101</v>
      </c>
      <c r="N1389" s="65" t="s">
        <v>138</v>
      </c>
      <c r="O1389" s="62">
        <f>(3.1416/6)*J1389^2*G1389</f>
        <v>14883.832656000002</v>
      </c>
      <c r="P1389" s="64">
        <f t="shared" ref="P1389" si="587">O1389*0.6</f>
        <v>8930.2995936000007</v>
      </c>
      <c r="Q1389" s="62">
        <f>0.216*P1389^0.939</f>
        <v>1107.4317032875742</v>
      </c>
    </row>
    <row r="1390" spans="1:19">
      <c r="A1390" s="83" t="s">
        <v>183</v>
      </c>
      <c r="B1390" s="57">
        <v>22</v>
      </c>
      <c r="D1390" s="59" t="s">
        <v>442</v>
      </c>
      <c r="F1390" s="52" t="s">
        <v>109</v>
      </c>
      <c r="G1390" s="55">
        <v>15</v>
      </c>
      <c r="I1390" s="55"/>
      <c r="J1390" s="55">
        <v>8.9</v>
      </c>
      <c r="L1390" s="52" t="s">
        <v>101</v>
      </c>
      <c r="N1390" s="65" t="s">
        <v>138</v>
      </c>
      <c r="O1390" s="62">
        <f>(3.1416/6)*J1390^2*G1390</f>
        <v>622.11534000000006</v>
      </c>
      <c r="Q1390" s="62">
        <f t="shared" ref="Q1390" si="588">0.216*O1390^0.939</f>
        <v>90.760846099053936</v>
      </c>
    </row>
    <row r="1391" spans="1:19">
      <c r="A1391" s="83" t="s">
        <v>183</v>
      </c>
      <c r="B1391" s="57">
        <v>23</v>
      </c>
      <c r="D1391" s="59" t="s">
        <v>142</v>
      </c>
      <c r="E1391" s="59"/>
      <c r="F1391" s="52" t="s">
        <v>58</v>
      </c>
      <c r="G1391" s="55">
        <v>16.3</v>
      </c>
      <c r="I1391" s="55"/>
      <c r="J1391" s="55">
        <v>14.6</v>
      </c>
      <c r="L1391" s="52" t="s">
        <v>101</v>
      </c>
      <c r="N1391" s="65" t="s">
        <v>138</v>
      </c>
      <c r="O1391" s="62">
        <f>(3.1416/6)*J1391^2*G1391</f>
        <v>1819.2523888000001</v>
      </c>
      <c r="P1391" s="64">
        <f t="shared" ref="P1391" si="589">O1391*0.6</f>
        <v>1091.5514332800001</v>
      </c>
      <c r="Q1391" s="62">
        <f t="shared" ref="Q1391:Q1403" si="590">0.216*P1391^0.939</f>
        <v>153.87825720478025</v>
      </c>
    </row>
    <row r="1392" spans="1:19">
      <c r="A1392" s="83" t="s">
        <v>183</v>
      </c>
      <c r="B1392" s="57">
        <v>23</v>
      </c>
      <c r="D1392" s="59" t="s">
        <v>142</v>
      </c>
      <c r="E1392" s="59"/>
      <c r="F1392" s="52" t="s">
        <v>8</v>
      </c>
      <c r="I1392" s="55"/>
      <c r="J1392" s="55">
        <v>5.49</v>
      </c>
      <c r="L1392" s="52" t="s">
        <v>114</v>
      </c>
      <c r="N1392" s="61" t="s">
        <v>137</v>
      </c>
      <c r="O1392" s="62">
        <f>3.1416/6*J1392^3</f>
        <v>86.639646416399998</v>
      </c>
      <c r="P1392" s="64">
        <f t="shared" ref="P1392:P1393" si="591">O1392*0.3</f>
        <v>25.991893924919999</v>
      </c>
      <c r="Q1392" s="62">
        <f t="shared" si="590"/>
        <v>4.6024233419235969</v>
      </c>
      <c r="S1392" s="63"/>
    </row>
    <row r="1393" spans="1:19">
      <c r="A1393" s="83" t="s">
        <v>183</v>
      </c>
      <c r="B1393" s="57">
        <v>23</v>
      </c>
      <c r="D1393" s="59" t="s">
        <v>142</v>
      </c>
      <c r="E1393" s="59"/>
      <c r="F1393" s="52" t="s">
        <v>8</v>
      </c>
      <c r="I1393" s="55"/>
      <c r="J1393" s="55">
        <v>6.4</v>
      </c>
      <c r="L1393" s="52" t="s">
        <v>114</v>
      </c>
      <c r="N1393" s="61" t="s">
        <v>137</v>
      </c>
      <c r="O1393" s="62">
        <f>3.1416/6*J1393^3</f>
        <v>137.25859840000001</v>
      </c>
      <c r="P1393" s="64">
        <f t="shared" si="591"/>
        <v>41.177579520000002</v>
      </c>
      <c r="Q1393" s="62">
        <f t="shared" si="590"/>
        <v>7.0895758942112943</v>
      </c>
      <c r="S1393" s="63"/>
    </row>
    <row r="1394" spans="1:19">
      <c r="A1394" s="83" t="s">
        <v>183</v>
      </c>
      <c r="B1394" s="57">
        <v>24</v>
      </c>
      <c r="D1394" s="59" t="s">
        <v>142</v>
      </c>
      <c r="E1394" s="59"/>
      <c r="F1394" s="52" t="s">
        <v>11</v>
      </c>
      <c r="I1394" s="55">
        <v>21</v>
      </c>
      <c r="J1394" s="55">
        <v>16.16</v>
      </c>
      <c r="K1394" s="71">
        <v>5.8</v>
      </c>
      <c r="L1394" s="74" t="s">
        <v>530</v>
      </c>
      <c r="M1394" s="74" t="s">
        <v>533</v>
      </c>
      <c r="N1394" s="61" t="s">
        <v>531</v>
      </c>
      <c r="O1394" s="94">
        <f>3.1416/3*I1394*(J1394+J1394/2*K1394/2+K1394)</f>
        <v>998.22455039999988</v>
      </c>
      <c r="P1394" s="64">
        <f t="shared" ref="P1394" si="592">O1394*0.6</f>
        <v>598.93473023999991</v>
      </c>
      <c r="Q1394" s="62">
        <f t="shared" si="590"/>
        <v>87.581645177758816</v>
      </c>
    </row>
    <row r="1395" spans="1:19">
      <c r="A1395" s="83" t="s">
        <v>183</v>
      </c>
      <c r="B1395" s="57">
        <v>24</v>
      </c>
      <c r="D1395" s="59" t="s">
        <v>142</v>
      </c>
      <c r="E1395" s="59"/>
      <c r="F1395" s="52" t="s">
        <v>8</v>
      </c>
      <c r="I1395" s="55"/>
      <c r="J1395" s="55">
        <v>6.06</v>
      </c>
      <c r="L1395" s="52" t="s">
        <v>114</v>
      </c>
      <c r="N1395" s="61" t="s">
        <v>137</v>
      </c>
      <c r="O1395" s="62">
        <f t="shared" ref="O1395:O1401" si="593">3.1416/6*J1395^3</f>
        <v>116.52457037759997</v>
      </c>
      <c r="P1395" s="64">
        <f t="shared" ref="P1395:P1399" si="594">O1395*0.3</f>
        <v>34.95737111327999</v>
      </c>
      <c r="Q1395" s="62">
        <f t="shared" si="590"/>
        <v>6.0790631033720155</v>
      </c>
      <c r="S1395" s="63"/>
    </row>
    <row r="1396" spans="1:19">
      <c r="A1396" s="83" t="s">
        <v>183</v>
      </c>
      <c r="B1396" s="57">
        <v>24</v>
      </c>
      <c r="D1396" s="59" t="s">
        <v>142</v>
      </c>
      <c r="E1396" s="59"/>
      <c r="F1396" s="52" t="s">
        <v>8</v>
      </c>
      <c r="I1396" s="55"/>
      <c r="J1396" s="55">
        <v>5.0999999999999996</v>
      </c>
      <c r="L1396" s="52" t="s">
        <v>114</v>
      </c>
      <c r="N1396" s="61" t="s">
        <v>137</v>
      </c>
      <c r="O1396" s="62">
        <f t="shared" si="593"/>
        <v>69.456063599999979</v>
      </c>
      <c r="P1396" s="64">
        <f t="shared" si="594"/>
        <v>20.836819079999994</v>
      </c>
      <c r="Q1396" s="62">
        <f t="shared" si="590"/>
        <v>3.7396973393918316</v>
      </c>
      <c r="S1396" s="63"/>
    </row>
    <row r="1397" spans="1:19">
      <c r="A1397" s="83" t="s">
        <v>183</v>
      </c>
      <c r="B1397" s="57">
        <v>24</v>
      </c>
      <c r="D1397" s="59" t="s">
        <v>142</v>
      </c>
      <c r="E1397" s="59"/>
      <c r="F1397" s="52" t="s">
        <v>8</v>
      </c>
      <c r="I1397" s="55"/>
      <c r="J1397" s="55">
        <v>7.08</v>
      </c>
      <c r="L1397" s="52" t="s">
        <v>114</v>
      </c>
      <c r="N1397" s="61" t="s">
        <v>137</v>
      </c>
      <c r="O1397" s="62">
        <f t="shared" si="593"/>
        <v>185.8229759232</v>
      </c>
      <c r="P1397" s="64">
        <f t="shared" si="594"/>
        <v>55.746892776960003</v>
      </c>
      <c r="Q1397" s="62">
        <f t="shared" si="590"/>
        <v>9.4222572256583899</v>
      </c>
      <c r="S1397" s="63"/>
    </row>
    <row r="1398" spans="1:19">
      <c r="A1398" s="83" t="s">
        <v>183</v>
      </c>
      <c r="B1398" s="57">
        <v>24</v>
      </c>
      <c r="D1398" s="59" t="s">
        <v>142</v>
      </c>
      <c r="E1398" s="59"/>
      <c r="F1398" s="52" t="s">
        <v>8</v>
      </c>
      <c r="I1398" s="55"/>
      <c r="J1398" s="55">
        <v>6</v>
      </c>
      <c r="L1398" s="52" t="s">
        <v>114</v>
      </c>
      <c r="N1398" s="61" t="s">
        <v>137</v>
      </c>
      <c r="O1398" s="62">
        <f t="shared" si="593"/>
        <v>113.09759999999999</v>
      </c>
      <c r="P1398" s="64">
        <f t="shared" si="594"/>
        <v>33.929279999999991</v>
      </c>
      <c r="Q1398" s="62">
        <f t="shared" si="590"/>
        <v>5.9110324243386305</v>
      </c>
      <c r="S1398" s="63"/>
    </row>
    <row r="1399" spans="1:19">
      <c r="A1399" s="83" t="s">
        <v>183</v>
      </c>
      <c r="B1399" s="57">
        <v>24</v>
      </c>
      <c r="D1399" s="59" t="s">
        <v>142</v>
      </c>
      <c r="E1399" s="59"/>
      <c r="F1399" s="52" t="s">
        <v>8</v>
      </c>
      <c r="I1399" s="55"/>
      <c r="J1399" s="55">
        <v>4.7300000000000004</v>
      </c>
      <c r="L1399" s="52" t="s">
        <v>114</v>
      </c>
      <c r="N1399" s="61" t="s">
        <v>137</v>
      </c>
      <c r="O1399" s="62">
        <f t="shared" si="593"/>
        <v>55.409350581200016</v>
      </c>
      <c r="P1399" s="64">
        <f t="shared" si="594"/>
        <v>16.622805174360003</v>
      </c>
      <c r="Q1399" s="62">
        <f t="shared" si="590"/>
        <v>3.0247891237281879</v>
      </c>
      <c r="S1399" s="63"/>
    </row>
    <row r="1400" spans="1:19">
      <c r="A1400" s="83" t="s">
        <v>183</v>
      </c>
      <c r="B1400" s="57">
        <v>25</v>
      </c>
      <c r="D1400" s="59" t="s">
        <v>142</v>
      </c>
      <c r="E1400" s="59"/>
      <c r="F1400" s="52" t="s">
        <v>103</v>
      </c>
      <c r="I1400" s="55"/>
      <c r="J1400" s="55">
        <v>8.1</v>
      </c>
      <c r="L1400" s="52" t="s">
        <v>114</v>
      </c>
      <c r="N1400" s="61" t="s">
        <v>137</v>
      </c>
      <c r="O1400" s="62">
        <f t="shared" si="593"/>
        <v>278.26250759999994</v>
      </c>
      <c r="P1400" s="64">
        <f t="shared" ref="P1400" si="595">O1400*0.6</f>
        <v>166.95750455999996</v>
      </c>
      <c r="Q1400" s="62">
        <f t="shared" si="590"/>
        <v>26.392512347665924</v>
      </c>
    </row>
    <row r="1401" spans="1:19">
      <c r="A1401" s="83" t="s">
        <v>183</v>
      </c>
      <c r="B1401" s="57">
        <v>25</v>
      </c>
      <c r="D1401" s="59" t="s">
        <v>142</v>
      </c>
      <c r="E1401" s="59"/>
      <c r="F1401" s="52" t="s">
        <v>8</v>
      </c>
      <c r="I1401" s="55"/>
      <c r="J1401" s="55">
        <v>4.2</v>
      </c>
      <c r="L1401" s="52" t="s">
        <v>114</v>
      </c>
      <c r="N1401" s="61" t="s">
        <v>137</v>
      </c>
      <c r="O1401" s="62">
        <f t="shared" si="593"/>
        <v>38.792476800000003</v>
      </c>
      <c r="P1401" s="64">
        <f>O1401*0.3</f>
        <v>11.63774304</v>
      </c>
      <c r="Q1401" s="62">
        <f t="shared" si="590"/>
        <v>2.1642355191849854</v>
      </c>
      <c r="S1401" s="63"/>
    </row>
    <row r="1402" spans="1:19">
      <c r="A1402" s="83" t="s">
        <v>183</v>
      </c>
      <c r="B1402" s="57">
        <v>25</v>
      </c>
      <c r="D1402" s="59" t="s">
        <v>142</v>
      </c>
      <c r="E1402" s="59"/>
      <c r="F1402" s="60" t="s">
        <v>679</v>
      </c>
      <c r="G1402" s="55">
        <v>11.5</v>
      </c>
      <c r="I1402" s="55"/>
      <c r="J1402" s="55">
        <v>7.9</v>
      </c>
      <c r="L1402" s="52" t="s">
        <v>101</v>
      </c>
      <c r="N1402" s="65" t="s">
        <v>138</v>
      </c>
      <c r="O1402" s="62">
        <f>(3.1416/6)*J1402^2*G1402</f>
        <v>375.79557399999999</v>
      </c>
      <c r="P1402" s="64">
        <f t="shared" ref="P1402:P1403" si="596">O1402*0.6</f>
        <v>225.47734439999999</v>
      </c>
      <c r="Q1402" s="62">
        <f t="shared" si="590"/>
        <v>34.995917557885647</v>
      </c>
    </row>
    <row r="1403" spans="1:19">
      <c r="A1403" s="83" t="s">
        <v>183</v>
      </c>
      <c r="B1403" s="57">
        <v>26</v>
      </c>
      <c r="D1403" s="59" t="s">
        <v>142</v>
      </c>
      <c r="E1403" s="59"/>
      <c r="F1403" s="52" t="s">
        <v>172</v>
      </c>
      <c r="I1403" s="55"/>
      <c r="J1403" s="55">
        <v>18.07</v>
      </c>
      <c r="L1403" s="52" t="s">
        <v>114</v>
      </c>
      <c r="N1403" s="61" t="s">
        <v>137</v>
      </c>
      <c r="O1403" s="62">
        <f>3.1416/6*J1403^3</f>
        <v>3089.3996681547997</v>
      </c>
      <c r="P1403" s="64">
        <f t="shared" si="596"/>
        <v>1853.6398008928797</v>
      </c>
      <c r="Q1403" s="62">
        <f t="shared" si="590"/>
        <v>253.00526041131565</v>
      </c>
    </row>
    <row r="1404" spans="1:19" s="69" customFormat="1">
      <c r="A1404" s="83" t="s">
        <v>250</v>
      </c>
      <c r="B1404" s="70">
        <v>1</v>
      </c>
      <c r="C1404" s="72" t="s">
        <v>404</v>
      </c>
      <c r="D1404" s="81" t="s">
        <v>141</v>
      </c>
      <c r="E1404" s="60" t="s">
        <v>595</v>
      </c>
      <c r="F1404" s="60" t="s">
        <v>576</v>
      </c>
      <c r="G1404" s="56">
        <v>18.3</v>
      </c>
      <c r="H1404" s="69">
        <v>3.8</v>
      </c>
      <c r="I1404" s="80">
        <v>1.3</v>
      </c>
      <c r="J1404" s="56">
        <v>3.8</v>
      </c>
      <c r="L1404" s="60" t="s">
        <v>578</v>
      </c>
      <c r="M1404" s="74" t="s">
        <v>555</v>
      </c>
      <c r="N1404" s="61" t="s">
        <v>580</v>
      </c>
      <c r="O1404" s="62">
        <f>(3.1416/6)*J1404^2*G1404</f>
        <v>138.36234719999999</v>
      </c>
      <c r="Q1404" s="62">
        <f>0.288*O1404^0.811</f>
        <v>15.694880796683538</v>
      </c>
    </row>
    <row r="1405" spans="1:19" s="69" customFormat="1">
      <c r="A1405" s="83" t="s">
        <v>250</v>
      </c>
      <c r="B1405" s="70">
        <v>1</v>
      </c>
      <c r="C1405" s="72" t="s">
        <v>404</v>
      </c>
      <c r="D1405" s="59" t="s">
        <v>442</v>
      </c>
      <c r="E1405" s="67"/>
      <c r="F1405" s="73" t="s">
        <v>625</v>
      </c>
      <c r="G1405" s="56"/>
      <c r="H1405" s="56"/>
      <c r="I1405" s="56"/>
      <c r="J1405" s="56">
        <v>4.5</v>
      </c>
      <c r="L1405" s="69" t="s">
        <v>114</v>
      </c>
      <c r="N1405" s="61" t="s">
        <v>137</v>
      </c>
      <c r="O1405" s="62">
        <f>3.1416/6*J1405^3</f>
        <v>47.713049999999996</v>
      </c>
      <c r="Q1405" s="62">
        <f t="shared" ref="Q1405" si="597">0.216*O1405^0.939</f>
        <v>8.1413056988589698</v>
      </c>
    </row>
    <row r="1406" spans="1:19" s="69" customFormat="1">
      <c r="A1406" s="83" t="s">
        <v>250</v>
      </c>
      <c r="B1406" s="70">
        <v>2</v>
      </c>
      <c r="C1406" s="72" t="s">
        <v>404</v>
      </c>
      <c r="D1406" s="59" t="s">
        <v>142</v>
      </c>
      <c r="E1406" s="59"/>
      <c r="F1406" s="69" t="s">
        <v>102</v>
      </c>
      <c r="G1406" s="56"/>
      <c r="H1406" s="56"/>
      <c r="I1406" s="56"/>
      <c r="J1406" s="56">
        <v>12.3</v>
      </c>
      <c r="L1406" s="69" t="s">
        <v>114</v>
      </c>
      <c r="N1406" s="61" t="s">
        <v>137</v>
      </c>
      <c r="O1406" s="62">
        <f>3.1416/6*J1406^3</f>
        <v>974.34996120000017</v>
      </c>
      <c r="P1406" s="64">
        <f t="shared" ref="P1406:P1407" si="598">O1406*0.6</f>
        <v>584.60997672000008</v>
      </c>
      <c r="Q1406" s="62">
        <f t="shared" ref="Q1406:Q1407" si="599">0.216*P1406^0.939</f>
        <v>85.613279640369072</v>
      </c>
    </row>
    <row r="1407" spans="1:19" s="69" customFormat="1">
      <c r="A1407" s="83" t="s">
        <v>250</v>
      </c>
      <c r="B1407" s="70">
        <v>2</v>
      </c>
      <c r="C1407" s="72" t="s">
        <v>404</v>
      </c>
      <c r="D1407" s="59" t="s">
        <v>142</v>
      </c>
      <c r="E1407" s="59"/>
      <c r="F1407" s="69" t="s">
        <v>102</v>
      </c>
      <c r="G1407" s="56"/>
      <c r="H1407" s="56"/>
      <c r="I1407" s="56"/>
      <c r="J1407" s="56">
        <v>11.6</v>
      </c>
      <c r="L1407" s="69" t="s">
        <v>114</v>
      </c>
      <c r="N1407" s="61" t="s">
        <v>137</v>
      </c>
      <c r="O1407" s="62">
        <f>3.1416/6*J1407^3</f>
        <v>817.28514559999985</v>
      </c>
      <c r="P1407" s="64">
        <f t="shared" si="598"/>
        <v>490.37108735999988</v>
      </c>
      <c r="Q1407" s="62">
        <f t="shared" si="599"/>
        <v>72.586622833657415</v>
      </c>
    </row>
    <row r="1408" spans="1:19" s="69" customFormat="1">
      <c r="A1408" s="83" t="s">
        <v>250</v>
      </c>
      <c r="B1408" s="70">
        <v>2</v>
      </c>
      <c r="C1408" s="72" t="s">
        <v>404</v>
      </c>
      <c r="D1408" s="59" t="s">
        <v>442</v>
      </c>
      <c r="E1408" s="67"/>
      <c r="F1408" s="73" t="s">
        <v>625</v>
      </c>
      <c r="G1408" s="56"/>
      <c r="H1408" s="56"/>
      <c r="I1408" s="56"/>
      <c r="J1408" s="56">
        <v>3.6</v>
      </c>
      <c r="L1408" s="69" t="s">
        <v>114</v>
      </c>
      <c r="N1408" s="61" t="s">
        <v>137</v>
      </c>
      <c r="O1408" s="62">
        <f>3.1416/6*J1408^3</f>
        <v>24.4290816</v>
      </c>
      <c r="Q1408" s="62">
        <f t="shared" ref="Q1408" si="600">0.216*O1408^0.939</f>
        <v>4.3420873484926918</v>
      </c>
    </row>
    <row r="1409" spans="1:17" s="69" customFormat="1">
      <c r="A1409" s="83" t="s">
        <v>250</v>
      </c>
      <c r="B1409" s="70">
        <v>3</v>
      </c>
      <c r="C1409" s="72" t="s">
        <v>404</v>
      </c>
      <c r="D1409" s="59" t="s">
        <v>142</v>
      </c>
      <c r="E1409" s="59"/>
      <c r="F1409" s="69" t="s">
        <v>626</v>
      </c>
      <c r="G1409" s="56">
        <v>6</v>
      </c>
      <c r="I1409" s="56"/>
      <c r="J1409" s="56">
        <v>3.12</v>
      </c>
      <c r="L1409" s="69" t="s">
        <v>101</v>
      </c>
      <c r="N1409" s="65" t="s">
        <v>138</v>
      </c>
      <c r="O1409" s="62">
        <f>(3.1416/6)*J1409^2*G1409</f>
        <v>30.581591039999999</v>
      </c>
      <c r="P1409" s="64">
        <f t="shared" ref="P1409:P1410" si="601">O1409*0.6</f>
        <v>18.348954623999997</v>
      </c>
      <c r="Q1409" s="62">
        <f t="shared" ref="Q1409:Q1410" si="602">0.216*P1409^0.939</f>
        <v>3.3188283167822541</v>
      </c>
    </row>
    <row r="1410" spans="1:17" s="69" customFormat="1">
      <c r="A1410" s="83" t="s">
        <v>250</v>
      </c>
      <c r="B1410" s="70">
        <v>4</v>
      </c>
      <c r="C1410" s="72" t="s">
        <v>404</v>
      </c>
      <c r="D1410" s="59" t="s">
        <v>142</v>
      </c>
      <c r="E1410" s="59"/>
      <c r="F1410" s="69" t="s">
        <v>102</v>
      </c>
      <c r="G1410" s="56"/>
      <c r="H1410" s="56"/>
      <c r="I1410" s="56"/>
      <c r="J1410" s="56">
        <v>10</v>
      </c>
      <c r="L1410" s="69" t="s">
        <v>114</v>
      </c>
      <c r="N1410" s="61" t="s">
        <v>137</v>
      </c>
      <c r="O1410" s="62">
        <f>3.1416/6*J1410^3</f>
        <v>523.59999999999991</v>
      </c>
      <c r="P1410" s="64">
        <f t="shared" si="601"/>
        <v>314.15999999999991</v>
      </c>
      <c r="Q1410" s="62">
        <f t="shared" si="602"/>
        <v>47.783552577342846</v>
      </c>
    </row>
    <row r="1411" spans="1:17" s="69" customFormat="1">
      <c r="A1411" s="83" t="s">
        <v>250</v>
      </c>
      <c r="B1411" s="70">
        <v>4</v>
      </c>
      <c r="C1411" s="72" t="s">
        <v>404</v>
      </c>
      <c r="D1411" s="59" t="s">
        <v>442</v>
      </c>
      <c r="E1411" s="67"/>
      <c r="F1411" s="73" t="s">
        <v>624</v>
      </c>
      <c r="G1411" s="56"/>
      <c r="H1411" s="56"/>
      <c r="I1411" s="56"/>
      <c r="J1411" s="56">
        <v>9.4</v>
      </c>
      <c r="L1411" s="75" t="s">
        <v>322</v>
      </c>
      <c r="N1411" s="61" t="s">
        <v>538</v>
      </c>
      <c r="O1411" s="62">
        <f>(3.1416/6*J1411^3)*0.8</f>
        <v>347.91502592000006</v>
      </c>
      <c r="Q1411" s="62">
        <f t="shared" ref="Q1411" si="603">0.216*O1411^0.939</f>
        <v>52.58926154179219</v>
      </c>
    </row>
    <row r="1412" spans="1:17" s="71" customFormat="1">
      <c r="A1412" s="85" t="s">
        <v>250</v>
      </c>
      <c r="B1412" s="70">
        <v>4</v>
      </c>
      <c r="C1412" s="72" t="s">
        <v>404</v>
      </c>
      <c r="D1412" s="81" t="s">
        <v>141</v>
      </c>
      <c r="E1412" s="60" t="s">
        <v>595</v>
      </c>
      <c r="F1412" s="75" t="s">
        <v>615</v>
      </c>
      <c r="G1412" s="78">
        <v>13.5</v>
      </c>
      <c r="H1412" s="78">
        <v>1.6</v>
      </c>
      <c r="I1412" s="76">
        <v>2.09</v>
      </c>
      <c r="J1412" s="78"/>
      <c r="L1412" s="71" t="s">
        <v>577</v>
      </c>
      <c r="M1412" s="75" t="s">
        <v>550</v>
      </c>
      <c r="N1412" s="61" t="s">
        <v>140</v>
      </c>
      <c r="O1412" s="66">
        <f>G1412*H1412*I1412</f>
        <v>45.143999999999998</v>
      </c>
      <c r="Q1412" s="62">
        <f t="shared" ref="Q1412:Q1413" si="604">0.288*O1412^0.811</f>
        <v>6.3280968596990999</v>
      </c>
    </row>
    <row r="1413" spans="1:17" s="71" customFormat="1">
      <c r="A1413" s="85" t="s">
        <v>250</v>
      </c>
      <c r="B1413" s="70">
        <v>4</v>
      </c>
      <c r="C1413" s="72" t="s">
        <v>404</v>
      </c>
      <c r="D1413" s="81" t="s">
        <v>141</v>
      </c>
      <c r="E1413" s="60" t="s">
        <v>595</v>
      </c>
      <c r="F1413" s="75" t="s">
        <v>615</v>
      </c>
      <c r="G1413" s="78">
        <v>13.5</v>
      </c>
      <c r="H1413" s="78">
        <v>1.5</v>
      </c>
      <c r="I1413" s="76">
        <v>2.09</v>
      </c>
      <c r="J1413" s="78"/>
      <c r="L1413" s="71" t="s">
        <v>577</v>
      </c>
      <c r="M1413" s="75" t="s">
        <v>550</v>
      </c>
      <c r="N1413" s="61" t="s">
        <v>140</v>
      </c>
      <c r="O1413" s="66">
        <f>G1413*H1413*I1413</f>
        <v>42.322499999999998</v>
      </c>
      <c r="Q1413" s="62">
        <f t="shared" si="604"/>
        <v>6.0053983891186524</v>
      </c>
    </row>
    <row r="1414" spans="1:17" s="69" customFormat="1">
      <c r="A1414" s="83" t="s">
        <v>250</v>
      </c>
      <c r="B1414" s="70">
        <v>5</v>
      </c>
      <c r="C1414" s="72" t="s">
        <v>406</v>
      </c>
      <c r="D1414" s="59" t="s">
        <v>142</v>
      </c>
      <c r="E1414" s="59"/>
      <c r="F1414" s="60" t="s">
        <v>679</v>
      </c>
      <c r="G1414" s="56"/>
      <c r="H1414" s="56"/>
      <c r="I1414" s="56"/>
      <c r="J1414" s="56">
        <v>11.87</v>
      </c>
      <c r="L1414" s="69" t="s">
        <v>114</v>
      </c>
      <c r="N1414" s="61" t="s">
        <v>137</v>
      </c>
      <c r="O1414" s="62">
        <f>3.1416/6*J1414^3</f>
        <v>875.69283189079977</v>
      </c>
      <c r="P1414" s="64">
        <f t="shared" ref="P1414:P1417" si="605">O1414*0.6</f>
        <v>525.41569913447984</v>
      </c>
      <c r="Q1414" s="62">
        <f t="shared" ref="Q1414:Q1417" si="606">0.216*P1414^0.939</f>
        <v>77.447269455847589</v>
      </c>
    </row>
    <row r="1415" spans="1:17" s="69" customFormat="1">
      <c r="A1415" s="83" t="s">
        <v>250</v>
      </c>
      <c r="B1415" s="70" t="s">
        <v>263</v>
      </c>
      <c r="C1415" s="72" t="s">
        <v>404</v>
      </c>
      <c r="D1415" s="59" t="s">
        <v>142</v>
      </c>
      <c r="E1415" s="59"/>
      <c r="F1415" s="69" t="s">
        <v>102</v>
      </c>
      <c r="G1415" s="56"/>
      <c r="H1415" s="56"/>
      <c r="I1415" s="56"/>
      <c r="J1415" s="56">
        <v>10.4</v>
      </c>
      <c r="L1415" s="69" t="s">
        <v>114</v>
      </c>
      <c r="N1415" s="61" t="s">
        <v>137</v>
      </c>
      <c r="O1415" s="62">
        <f>3.1416/6*J1415^3</f>
        <v>588.97879040000009</v>
      </c>
      <c r="P1415" s="64">
        <f t="shared" si="605"/>
        <v>353.38727424000007</v>
      </c>
      <c r="Q1415" s="62">
        <f t="shared" si="606"/>
        <v>53.365594517812077</v>
      </c>
    </row>
    <row r="1416" spans="1:17" s="69" customFormat="1">
      <c r="A1416" s="83" t="s">
        <v>250</v>
      </c>
      <c r="B1416" s="70" t="s">
        <v>263</v>
      </c>
      <c r="C1416" s="72" t="s">
        <v>404</v>
      </c>
      <c r="D1416" s="59" t="s">
        <v>142</v>
      </c>
      <c r="E1416" s="59"/>
      <c r="F1416" s="69" t="s">
        <v>102</v>
      </c>
      <c r="G1416" s="56">
        <v>11.5</v>
      </c>
      <c r="I1416" s="56"/>
      <c r="J1416" s="56">
        <v>7.6</v>
      </c>
      <c r="L1416" s="69" t="s">
        <v>101</v>
      </c>
      <c r="N1416" s="65" t="s">
        <v>138</v>
      </c>
      <c r="O1416" s="62">
        <f>(3.1416/6)*J1416^2*G1416</f>
        <v>347.79606399999994</v>
      </c>
      <c r="P1416" s="64">
        <f t="shared" si="605"/>
        <v>208.67763839999995</v>
      </c>
      <c r="Q1416" s="62">
        <f t="shared" si="606"/>
        <v>32.541804647399232</v>
      </c>
    </row>
    <row r="1417" spans="1:17" s="69" customFormat="1">
      <c r="A1417" s="83" t="s">
        <v>250</v>
      </c>
      <c r="B1417" s="70">
        <v>6</v>
      </c>
      <c r="C1417" s="72" t="s">
        <v>406</v>
      </c>
      <c r="D1417" s="59" t="s">
        <v>142</v>
      </c>
      <c r="E1417" s="59"/>
      <c r="F1417" s="69" t="s">
        <v>102</v>
      </c>
      <c r="G1417" s="56"/>
      <c r="H1417" s="56"/>
      <c r="I1417" s="56"/>
      <c r="J1417" s="56">
        <v>6.7</v>
      </c>
      <c r="L1417" s="69" t="s">
        <v>114</v>
      </c>
      <c r="N1417" s="61" t="s">
        <v>137</v>
      </c>
      <c r="O1417" s="62">
        <f t="shared" ref="O1417:O1424" si="607">3.1416/6*J1417^3</f>
        <v>157.4795068</v>
      </c>
      <c r="P1417" s="64">
        <f t="shared" si="605"/>
        <v>94.48770408</v>
      </c>
      <c r="Q1417" s="62">
        <f t="shared" si="606"/>
        <v>15.464331628033708</v>
      </c>
    </row>
    <row r="1418" spans="1:17" s="69" customFormat="1">
      <c r="A1418" s="83" t="s">
        <v>250</v>
      </c>
      <c r="B1418" s="70">
        <v>7</v>
      </c>
      <c r="C1418" s="72" t="s">
        <v>404</v>
      </c>
      <c r="D1418" s="54" t="s">
        <v>670</v>
      </c>
      <c r="E1418" s="67"/>
      <c r="F1418" s="82" t="s">
        <v>634</v>
      </c>
      <c r="G1418" s="56"/>
      <c r="H1418" s="56"/>
      <c r="I1418" s="56"/>
      <c r="J1418" s="56">
        <v>2.4</v>
      </c>
      <c r="L1418" s="69" t="s">
        <v>114</v>
      </c>
      <c r="N1418" s="61" t="s">
        <v>137</v>
      </c>
      <c r="O1418" s="62">
        <f t="shared" si="607"/>
        <v>7.2382463999999995</v>
      </c>
    </row>
    <row r="1419" spans="1:17" s="69" customFormat="1">
      <c r="A1419" s="83" t="s">
        <v>250</v>
      </c>
      <c r="B1419" s="70">
        <v>7</v>
      </c>
      <c r="C1419" s="72" t="s">
        <v>404</v>
      </c>
      <c r="D1419" s="54" t="s">
        <v>670</v>
      </c>
      <c r="E1419" s="67"/>
      <c r="F1419" s="82" t="s">
        <v>634</v>
      </c>
      <c r="G1419" s="56"/>
      <c r="H1419" s="56"/>
      <c r="I1419" s="56"/>
      <c r="J1419" s="56">
        <v>2</v>
      </c>
      <c r="L1419" s="69" t="s">
        <v>114</v>
      </c>
      <c r="N1419" s="61" t="s">
        <v>137</v>
      </c>
      <c r="O1419" s="62">
        <f t="shared" si="607"/>
        <v>4.1887999999999996</v>
      </c>
    </row>
    <row r="1420" spans="1:17" s="69" customFormat="1">
      <c r="A1420" s="83" t="s">
        <v>250</v>
      </c>
      <c r="B1420" s="70">
        <v>7</v>
      </c>
      <c r="C1420" s="72" t="s">
        <v>404</v>
      </c>
      <c r="D1420" s="54" t="s">
        <v>670</v>
      </c>
      <c r="E1420" s="67"/>
      <c r="F1420" s="82" t="s">
        <v>634</v>
      </c>
      <c r="G1420" s="56"/>
      <c r="H1420" s="56"/>
      <c r="I1420" s="56"/>
      <c r="J1420" s="56">
        <v>2.1</v>
      </c>
      <c r="L1420" s="69" t="s">
        <v>114</v>
      </c>
      <c r="N1420" s="61" t="s">
        <v>137</v>
      </c>
      <c r="O1420" s="62">
        <f t="shared" si="607"/>
        <v>4.8490596000000004</v>
      </c>
    </row>
    <row r="1421" spans="1:17" s="69" customFormat="1">
      <c r="A1421" s="83" t="s">
        <v>250</v>
      </c>
      <c r="B1421" s="70">
        <v>7</v>
      </c>
      <c r="C1421" s="72" t="s">
        <v>404</v>
      </c>
      <c r="D1421" s="54" t="s">
        <v>670</v>
      </c>
      <c r="E1421" s="67"/>
      <c r="F1421" s="82" t="s">
        <v>634</v>
      </c>
      <c r="G1421" s="56"/>
      <c r="H1421" s="56"/>
      <c r="I1421" s="56"/>
      <c r="J1421" s="56">
        <v>2.1</v>
      </c>
      <c r="L1421" s="69" t="s">
        <v>114</v>
      </c>
      <c r="N1421" s="61" t="s">
        <v>137</v>
      </c>
      <c r="O1421" s="62">
        <f t="shared" si="607"/>
        <v>4.8490596000000004</v>
      </c>
    </row>
    <row r="1422" spans="1:17" s="69" customFormat="1">
      <c r="A1422" s="83" t="s">
        <v>250</v>
      </c>
      <c r="B1422" s="70">
        <v>7</v>
      </c>
      <c r="C1422" s="72" t="s">
        <v>404</v>
      </c>
      <c r="D1422" s="54" t="s">
        <v>670</v>
      </c>
      <c r="E1422" s="67"/>
      <c r="F1422" s="82" t="s">
        <v>634</v>
      </c>
      <c r="G1422" s="56"/>
      <c r="H1422" s="56"/>
      <c r="I1422" s="56"/>
      <c r="J1422" s="56">
        <v>2</v>
      </c>
      <c r="L1422" s="69" t="s">
        <v>114</v>
      </c>
      <c r="N1422" s="61" t="s">
        <v>137</v>
      </c>
      <c r="O1422" s="62">
        <f t="shared" si="607"/>
        <v>4.1887999999999996</v>
      </c>
    </row>
    <row r="1423" spans="1:17" s="69" customFormat="1">
      <c r="A1423" s="83" t="s">
        <v>250</v>
      </c>
      <c r="B1423" s="70">
        <v>7</v>
      </c>
      <c r="C1423" s="72" t="s">
        <v>404</v>
      </c>
      <c r="D1423" s="54" t="s">
        <v>670</v>
      </c>
      <c r="E1423" s="67"/>
      <c r="F1423" s="82" t="s">
        <v>634</v>
      </c>
      <c r="G1423" s="56"/>
      <c r="H1423" s="56"/>
      <c r="I1423" s="56"/>
      <c r="J1423" s="56">
        <v>2.6</v>
      </c>
      <c r="L1423" s="69" t="s">
        <v>114</v>
      </c>
      <c r="N1423" s="61" t="s">
        <v>137</v>
      </c>
      <c r="O1423" s="62">
        <f t="shared" si="607"/>
        <v>9.2027936000000015</v>
      </c>
    </row>
    <row r="1424" spans="1:17" s="69" customFormat="1">
      <c r="A1424" s="83" t="s">
        <v>250</v>
      </c>
      <c r="B1424" s="70">
        <v>7</v>
      </c>
      <c r="C1424" s="72" t="s">
        <v>404</v>
      </c>
      <c r="D1424" s="54" t="s">
        <v>670</v>
      </c>
      <c r="E1424" s="67"/>
      <c r="F1424" s="82" t="s">
        <v>634</v>
      </c>
      <c r="G1424" s="56"/>
      <c r="H1424" s="56"/>
      <c r="I1424" s="56"/>
      <c r="J1424" s="56">
        <v>2.2999999999999998</v>
      </c>
      <c r="L1424" s="69" t="s">
        <v>114</v>
      </c>
      <c r="N1424" s="61" t="s">
        <v>137</v>
      </c>
      <c r="O1424" s="62">
        <f t="shared" si="607"/>
        <v>6.3706411999999979</v>
      </c>
    </row>
    <row r="1425" spans="1:19" s="71" customFormat="1">
      <c r="A1425" s="85" t="s">
        <v>250</v>
      </c>
      <c r="B1425" s="70">
        <v>8</v>
      </c>
      <c r="C1425" s="72" t="s">
        <v>404</v>
      </c>
      <c r="D1425" s="81" t="s">
        <v>141</v>
      </c>
      <c r="E1425" s="60" t="s">
        <v>595</v>
      </c>
      <c r="F1425" s="75" t="s">
        <v>615</v>
      </c>
      <c r="G1425" s="78">
        <v>20.5</v>
      </c>
      <c r="H1425" s="78">
        <v>2.9</v>
      </c>
      <c r="I1425" s="76">
        <v>2.09</v>
      </c>
      <c r="L1425" s="71" t="s">
        <v>577</v>
      </c>
      <c r="M1425" s="75" t="s">
        <v>551</v>
      </c>
      <c r="N1425" s="61" t="s">
        <v>140</v>
      </c>
      <c r="O1425" s="66">
        <f>G1425*H1425*I1425</f>
        <v>124.25049999999999</v>
      </c>
      <c r="Q1425" s="62">
        <f>0.288*O1425^0.811</f>
        <v>14.383622731263591</v>
      </c>
    </row>
    <row r="1426" spans="1:19" s="69" customFormat="1">
      <c r="A1426" s="83" t="s">
        <v>250</v>
      </c>
      <c r="B1426" s="70">
        <v>8</v>
      </c>
      <c r="C1426" s="72" t="s">
        <v>404</v>
      </c>
      <c r="D1426" s="54" t="s">
        <v>637</v>
      </c>
      <c r="E1426" s="59" t="s">
        <v>638</v>
      </c>
      <c r="F1426" s="69" t="s">
        <v>75</v>
      </c>
      <c r="G1426" s="56"/>
      <c r="H1426" s="56"/>
      <c r="I1426" s="56"/>
      <c r="J1426" s="56">
        <v>6.3</v>
      </c>
      <c r="L1426" s="69" t="s">
        <v>114</v>
      </c>
      <c r="N1426" s="61" t="s">
        <v>137</v>
      </c>
      <c r="O1426" s="62">
        <f t="shared" ref="O1426:O1437" si="608">3.1416/6*J1426^3</f>
        <v>130.92460919999996</v>
      </c>
      <c r="Q1426" s="62">
        <f t="shared" ref="Q1426" si="609">0.216*O1426^0.939</f>
        <v>21.005679698280236</v>
      </c>
    </row>
    <row r="1427" spans="1:19" s="69" customFormat="1">
      <c r="A1427" s="83" t="s">
        <v>250</v>
      </c>
      <c r="B1427" s="70">
        <v>8</v>
      </c>
      <c r="C1427" s="72" t="s">
        <v>404</v>
      </c>
      <c r="D1427" s="59" t="s">
        <v>142</v>
      </c>
      <c r="E1427" s="59"/>
      <c r="F1427" s="69" t="s">
        <v>102</v>
      </c>
      <c r="G1427" s="56"/>
      <c r="H1427" s="56"/>
      <c r="I1427" s="56"/>
      <c r="J1427" s="56">
        <v>6.12</v>
      </c>
      <c r="L1427" s="69" t="s">
        <v>114</v>
      </c>
      <c r="N1427" s="61" t="s">
        <v>137</v>
      </c>
      <c r="O1427" s="62">
        <f t="shared" si="608"/>
        <v>120.0200779008</v>
      </c>
      <c r="P1427" s="64">
        <f t="shared" ref="P1427:P1428" si="610">O1427*0.6</f>
        <v>72.012046740480002</v>
      </c>
      <c r="Q1427" s="62">
        <f t="shared" ref="Q1427:Q1428" si="611">0.216*P1427^0.939</f>
        <v>11.982769116050978</v>
      </c>
    </row>
    <row r="1428" spans="1:19" s="69" customFormat="1">
      <c r="A1428" s="83" t="s">
        <v>250</v>
      </c>
      <c r="B1428" s="70">
        <v>8</v>
      </c>
      <c r="C1428" s="72" t="s">
        <v>404</v>
      </c>
      <c r="D1428" s="59" t="s">
        <v>142</v>
      </c>
      <c r="E1428" s="59"/>
      <c r="F1428" s="69" t="s">
        <v>102</v>
      </c>
      <c r="G1428" s="56"/>
      <c r="H1428" s="56"/>
      <c r="I1428" s="56"/>
      <c r="J1428" s="56">
        <v>7.7</v>
      </c>
      <c r="L1428" s="69" t="s">
        <v>114</v>
      </c>
      <c r="N1428" s="61" t="s">
        <v>137</v>
      </c>
      <c r="O1428" s="62">
        <f t="shared" si="608"/>
        <v>239.04067880000002</v>
      </c>
      <c r="P1428" s="64">
        <f t="shared" si="610"/>
        <v>143.42440728</v>
      </c>
      <c r="Q1428" s="62">
        <f t="shared" si="611"/>
        <v>22.88351886832675</v>
      </c>
    </row>
    <row r="1429" spans="1:19" s="69" customFormat="1">
      <c r="A1429" s="83" t="s">
        <v>250</v>
      </c>
      <c r="B1429" s="70">
        <v>8</v>
      </c>
      <c r="C1429" s="72" t="s">
        <v>404</v>
      </c>
      <c r="D1429" s="54" t="s">
        <v>670</v>
      </c>
      <c r="E1429" s="67"/>
      <c r="F1429" s="82" t="s">
        <v>634</v>
      </c>
      <c r="G1429" s="56"/>
      <c r="H1429" s="56"/>
      <c r="I1429" s="56"/>
      <c r="J1429" s="56">
        <v>2.2000000000000002</v>
      </c>
      <c r="L1429" s="69" t="s">
        <v>114</v>
      </c>
      <c r="N1429" s="61" t="s">
        <v>137</v>
      </c>
      <c r="O1429" s="62">
        <f t="shared" si="608"/>
        <v>5.5752928000000015</v>
      </c>
    </row>
    <row r="1430" spans="1:19" s="69" customFormat="1">
      <c r="A1430" s="83" t="s">
        <v>250</v>
      </c>
      <c r="B1430" s="70">
        <v>8</v>
      </c>
      <c r="C1430" s="72" t="s">
        <v>404</v>
      </c>
      <c r="D1430" s="54" t="s">
        <v>670</v>
      </c>
      <c r="E1430" s="67"/>
      <c r="F1430" s="82" t="s">
        <v>634</v>
      </c>
      <c r="G1430" s="56"/>
      <c r="H1430" s="56"/>
      <c r="I1430" s="56"/>
      <c r="J1430" s="56">
        <v>2.2000000000000002</v>
      </c>
      <c r="L1430" s="69" t="s">
        <v>114</v>
      </c>
      <c r="N1430" s="61" t="s">
        <v>137</v>
      </c>
      <c r="O1430" s="62">
        <f t="shared" si="608"/>
        <v>5.5752928000000015</v>
      </c>
    </row>
    <row r="1431" spans="1:19" s="69" customFormat="1">
      <c r="A1431" s="83" t="s">
        <v>250</v>
      </c>
      <c r="B1431" s="70">
        <v>8</v>
      </c>
      <c r="C1431" s="72" t="s">
        <v>404</v>
      </c>
      <c r="D1431" s="54" t="s">
        <v>670</v>
      </c>
      <c r="E1431" s="67"/>
      <c r="F1431" s="82" t="s">
        <v>634</v>
      </c>
      <c r="G1431" s="56"/>
      <c r="H1431" s="56"/>
      <c r="I1431" s="56"/>
      <c r="J1431" s="56">
        <v>2.0499999999999998</v>
      </c>
      <c r="L1431" s="69" t="s">
        <v>114</v>
      </c>
      <c r="N1431" s="61" t="s">
        <v>137</v>
      </c>
      <c r="O1431" s="62">
        <f t="shared" si="608"/>
        <v>4.5108794499999991</v>
      </c>
    </row>
    <row r="1432" spans="1:19" s="69" customFormat="1">
      <c r="A1432" s="83" t="s">
        <v>250</v>
      </c>
      <c r="B1432" s="70">
        <v>10</v>
      </c>
      <c r="C1432" s="72" t="s">
        <v>406</v>
      </c>
      <c r="D1432" s="59" t="s">
        <v>142</v>
      </c>
      <c r="E1432" s="59"/>
      <c r="F1432" s="69" t="s">
        <v>11</v>
      </c>
      <c r="G1432" s="56"/>
      <c r="H1432" s="56"/>
      <c r="I1432" s="56"/>
      <c r="J1432" s="56">
        <v>22</v>
      </c>
      <c r="L1432" s="69" t="s">
        <v>114</v>
      </c>
      <c r="M1432" s="75" t="s">
        <v>370</v>
      </c>
      <c r="N1432" s="61" t="s">
        <v>137</v>
      </c>
      <c r="O1432" s="62">
        <f t="shared" si="608"/>
        <v>5575.2927999999993</v>
      </c>
      <c r="P1432" s="64">
        <f t="shared" ref="P1432" si="612">O1432*0.6</f>
        <v>3345.1756799999994</v>
      </c>
      <c r="Q1432" s="62">
        <f t="shared" ref="Q1432:Q1434" si="613">0.216*P1432^0.939</f>
        <v>440.43632183312815</v>
      </c>
    </row>
    <row r="1433" spans="1:19" s="69" customFormat="1">
      <c r="A1433" s="83" t="s">
        <v>250</v>
      </c>
      <c r="B1433" s="70">
        <v>11</v>
      </c>
      <c r="C1433" s="72" t="s">
        <v>406</v>
      </c>
      <c r="D1433" s="59" t="s">
        <v>142</v>
      </c>
      <c r="E1433" s="59"/>
      <c r="F1433" s="69" t="s">
        <v>8</v>
      </c>
      <c r="G1433" s="56"/>
      <c r="H1433" s="56"/>
      <c r="I1433" s="56"/>
      <c r="J1433" s="56">
        <v>3.7</v>
      </c>
      <c r="L1433" s="69" t="s">
        <v>114</v>
      </c>
      <c r="N1433" s="61" t="s">
        <v>137</v>
      </c>
      <c r="O1433" s="62">
        <f t="shared" si="608"/>
        <v>26.521910800000001</v>
      </c>
      <c r="P1433" s="64">
        <f t="shared" ref="P1433:P1434" si="614">O1433*0.3</f>
        <v>7.95657324</v>
      </c>
      <c r="Q1433" s="62">
        <f t="shared" si="613"/>
        <v>1.5143823035471977</v>
      </c>
      <c r="S1433" s="63"/>
    </row>
    <row r="1434" spans="1:19" s="69" customFormat="1">
      <c r="A1434" s="83" t="s">
        <v>250</v>
      </c>
      <c r="B1434" s="70">
        <v>11</v>
      </c>
      <c r="C1434" s="72" t="s">
        <v>406</v>
      </c>
      <c r="D1434" s="59" t="s">
        <v>142</v>
      </c>
      <c r="E1434" s="59"/>
      <c r="F1434" s="69" t="s">
        <v>8</v>
      </c>
      <c r="G1434" s="56"/>
      <c r="H1434" s="56"/>
      <c r="I1434" s="56"/>
      <c r="J1434" s="56">
        <v>4.7</v>
      </c>
      <c r="L1434" s="69" t="s">
        <v>114</v>
      </c>
      <c r="N1434" s="61" t="s">
        <v>137</v>
      </c>
      <c r="O1434" s="62">
        <f t="shared" si="608"/>
        <v>54.36172280000001</v>
      </c>
      <c r="P1434" s="64">
        <f t="shared" si="614"/>
        <v>16.308516840000003</v>
      </c>
      <c r="Q1434" s="62">
        <f t="shared" si="613"/>
        <v>2.9710566664467191</v>
      </c>
      <c r="S1434" s="63"/>
    </row>
    <row r="1435" spans="1:19" s="69" customFormat="1">
      <c r="A1435" s="83" t="s">
        <v>250</v>
      </c>
      <c r="B1435" s="70">
        <v>12</v>
      </c>
      <c r="C1435" s="72" t="s">
        <v>404</v>
      </c>
      <c r="D1435" s="59" t="s">
        <v>442</v>
      </c>
      <c r="E1435" s="67"/>
      <c r="F1435" s="69" t="s">
        <v>625</v>
      </c>
      <c r="G1435" s="56"/>
      <c r="H1435" s="56"/>
      <c r="I1435" s="56"/>
      <c r="J1435" s="56">
        <v>3.79</v>
      </c>
      <c r="L1435" s="69" t="s">
        <v>114</v>
      </c>
      <c r="N1435" s="61" t="s">
        <v>137</v>
      </c>
      <c r="O1435" s="62">
        <f t="shared" si="608"/>
        <v>28.504752060399998</v>
      </c>
      <c r="Q1435" s="62">
        <f t="shared" ref="Q1435:Q1437" si="615">0.216*O1435^0.939</f>
        <v>5.0190447235712661</v>
      </c>
    </row>
    <row r="1436" spans="1:19" s="69" customFormat="1">
      <c r="A1436" s="83" t="s">
        <v>250</v>
      </c>
      <c r="B1436" s="70">
        <v>12</v>
      </c>
      <c r="C1436" s="72" t="s">
        <v>404</v>
      </c>
      <c r="D1436" s="59" t="s">
        <v>442</v>
      </c>
      <c r="E1436" s="67"/>
      <c r="F1436" s="69" t="s">
        <v>625</v>
      </c>
      <c r="G1436" s="56"/>
      <c r="H1436" s="56"/>
      <c r="I1436" s="56"/>
      <c r="J1436" s="56">
        <v>3.4</v>
      </c>
      <c r="L1436" s="69" t="s">
        <v>114</v>
      </c>
      <c r="N1436" s="61" t="s">
        <v>137</v>
      </c>
      <c r="O1436" s="62">
        <f t="shared" si="608"/>
        <v>20.579574399999995</v>
      </c>
      <c r="Q1436" s="62">
        <f t="shared" si="615"/>
        <v>3.6963281557863703</v>
      </c>
    </row>
    <row r="1437" spans="1:19" s="69" customFormat="1">
      <c r="A1437" s="83" t="s">
        <v>250</v>
      </c>
      <c r="B1437" s="70">
        <v>12</v>
      </c>
      <c r="C1437" s="72" t="s">
        <v>404</v>
      </c>
      <c r="D1437" s="59" t="s">
        <v>442</v>
      </c>
      <c r="E1437" s="67"/>
      <c r="F1437" s="69" t="s">
        <v>625</v>
      </c>
      <c r="G1437" s="56"/>
      <c r="H1437" s="56"/>
      <c r="I1437" s="56"/>
      <c r="J1437" s="56">
        <v>2.36</v>
      </c>
      <c r="L1437" s="69" t="s">
        <v>114</v>
      </c>
      <c r="N1437" s="61" t="s">
        <v>137</v>
      </c>
      <c r="O1437" s="62">
        <f t="shared" si="608"/>
        <v>6.8823324415999982</v>
      </c>
      <c r="Q1437" s="62">
        <f t="shared" si="615"/>
        <v>1.3215619420911229</v>
      </c>
    </row>
    <row r="1438" spans="1:19" s="69" customFormat="1">
      <c r="A1438" s="83" t="s">
        <v>250</v>
      </c>
      <c r="B1438" s="70">
        <v>12</v>
      </c>
      <c r="C1438" s="72" t="s">
        <v>404</v>
      </c>
      <c r="D1438" s="59" t="s">
        <v>142</v>
      </c>
      <c r="E1438" s="59"/>
      <c r="F1438" s="69" t="s">
        <v>102</v>
      </c>
      <c r="G1438" s="56">
        <v>7.9</v>
      </c>
      <c r="I1438" s="56"/>
      <c r="J1438" s="56">
        <v>6</v>
      </c>
      <c r="L1438" s="69" t="s">
        <v>101</v>
      </c>
      <c r="N1438" s="65" t="s">
        <v>138</v>
      </c>
      <c r="O1438" s="62">
        <f>(3.1416/6)*J1438^2*G1438</f>
        <v>148.91183999999998</v>
      </c>
      <c r="P1438" s="64">
        <f t="shared" ref="P1438:P1440" si="616">O1438*0.6</f>
        <v>89.347103999999987</v>
      </c>
      <c r="Q1438" s="62">
        <f t="shared" ref="Q1438:Q1440" si="617">0.216*P1438^0.939</f>
        <v>14.67297988496216</v>
      </c>
    </row>
    <row r="1439" spans="1:19" s="69" customFormat="1">
      <c r="A1439" s="83" t="s">
        <v>250</v>
      </c>
      <c r="B1439" s="70">
        <v>12</v>
      </c>
      <c r="C1439" s="72" t="s">
        <v>404</v>
      </c>
      <c r="D1439" s="59" t="s">
        <v>142</v>
      </c>
      <c r="E1439" s="59"/>
      <c r="F1439" s="69" t="s">
        <v>102</v>
      </c>
      <c r="G1439" s="56"/>
      <c r="H1439" s="56"/>
      <c r="I1439" s="56"/>
      <c r="J1439" s="56">
        <v>7.9</v>
      </c>
      <c r="L1439" s="69" t="s">
        <v>114</v>
      </c>
      <c r="N1439" s="61" t="s">
        <v>137</v>
      </c>
      <c r="O1439" s="62">
        <f t="shared" ref="O1439:O1444" si="618">3.1416/6*J1439^3</f>
        <v>258.15522040000002</v>
      </c>
      <c r="P1439" s="64">
        <f t="shared" si="616"/>
        <v>154.89313224</v>
      </c>
      <c r="Q1439" s="62">
        <f t="shared" si="617"/>
        <v>24.597668903217016</v>
      </c>
    </row>
    <row r="1440" spans="1:19" s="69" customFormat="1">
      <c r="A1440" s="83" t="s">
        <v>250</v>
      </c>
      <c r="B1440" s="70">
        <v>12</v>
      </c>
      <c r="C1440" s="72" t="s">
        <v>404</v>
      </c>
      <c r="D1440" s="59" t="s">
        <v>142</v>
      </c>
      <c r="E1440" s="59"/>
      <c r="F1440" s="69" t="s">
        <v>102</v>
      </c>
      <c r="G1440" s="56"/>
      <c r="H1440" s="56"/>
      <c r="I1440" s="56"/>
      <c r="J1440" s="56">
        <v>7.1</v>
      </c>
      <c r="L1440" s="69" t="s">
        <v>114</v>
      </c>
      <c r="N1440" s="61" t="s">
        <v>137</v>
      </c>
      <c r="O1440" s="62">
        <f t="shared" si="618"/>
        <v>187.40219959999996</v>
      </c>
      <c r="P1440" s="64">
        <f t="shared" si="616"/>
        <v>112.44131975999997</v>
      </c>
      <c r="Q1440" s="62">
        <f t="shared" si="617"/>
        <v>18.208459460976265</v>
      </c>
    </row>
    <row r="1441" spans="1:17" s="69" customFormat="1">
      <c r="A1441" s="83" t="s">
        <v>250</v>
      </c>
      <c r="B1441" s="70">
        <v>12</v>
      </c>
      <c r="C1441" s="72" t="s">
        <v>404</v>
      </c>
      <c r="D1441" s="59" t="s">
        <v>442</v>
      </c>
      <c r="E1441" s="67"/>
      <c r="F1441" s="69" t="s">
        <v>625</v>
      </c>
      <c r="G1441" s="56"/>
      <c r="H1441" s="56"/>
      <c r="I1441" s="56"/>
      <c r="J1441" s="56">
        <v>4</v>
      </c>
      <c r="L1441" s="69" t="s">
        <v>114</v>
      </c>
      <c r="N1441" s="61" t="s">
        <v>137</v>
      </c>
      <c r="O1441" s="62">
        <f t="shared" si="618"/>
        <v>33.510399999999997</v>
      </c>
      <c r="Q1441" s="62">
        <f t="shared" ref="Q1441:Q1442" si="619">0.216*O1441^0.939</f>
        <v>5.8424823179413421</v>
      </c>
    </row>
    <row r="1442" spans="1:17" s="69" customFormat="1">
      <c r="A1442" s="83" t="s">
        <v>250</v>
      </c>
      <c r="B1442" s="70">
        <v>12</v>
      </c>
      <c r="C1442" s="52" t="s">
        <v>404</v>
      </c>
      <c r="D1442" s="59" t="s">
        <v>442</v>
      </c>
      <c r="E1442" s="67"/>
      <c r="F1442" s="69" t="s">
        <v>109</v>
      </c>
      <c r="G1442" s="56"/>
      <c r="H1442" s="56"/>
      <c r="I1442" s="56"/>
      <c r="J1442" s="56">
        <v>5.7</v>
      </c>
      <c r="L1442" s="69" t="s">
        <v>114</v>
      </c>
      <c r="N1442" s="61" t="s">
        <v>137</v>
      </c>
      <c r="O1442" s="62">
        <f t="shared" si="618"/>
        <v>96.9670548</v>
      </c>
      <c r="Q1442" s="62">
        <f t="shared" si="619"/>
        <v>15.845059689497919</v>
      </c>
    </row>
    <row r="1443" spans="1:17" s="69" customFormat="1">
      <c r="A1443" s="83" t="s">
        <v>250</v>
      </c>
      <c r="B1443" s="70" t="s">
        <v>254</v>
      </c>
      <c r="C1443" s="72" t="s">
        <v>406</v>
      </c>
      <c r="D1443" s="59" t="s">
        <v>142</v>
      </c>
      <c r="E1443" s="59"/>
      <c r="F1443" s="73" t="s">
        <v>589</v>
      </c>
      <c r="G1443" s="56"/>
      <c r="H1443" s="56"/>
      <c r="I1443" s="56"/>
      <c r="J1443" s="56">
        <v>10.6</v>
      </c>
      <c r="L1443" s="69" t="s">
        <v>114</v>
      </c>
      <c r="N1443" s="61" t="s">
        <v>137</v>
      </c>
      <c r="O1443" s="62">
        <f t="shared" si="618"/>
        <v>623.61597759999984</v>
      </c>
      <c r="P1443" s="64">
        <f t="shared" ref="P1443" si="620">O1443*0.6</f>
        <v>374.16958655999991</v>
      </c>
      <c r="Q1443" s="62">
        <f>0.216*P1443^0.939</f>
        <v>56.307345995660285</v>
      </c>
    </row>
    <row r="1444" spans="1:17" s="69" customFormat="1">
      <c r="A1444" s="83" t="s">
        <v>250</v>
      </c>
      <c r="B1444" s="70" t="s">
        <v>254</v>
      </c>
      <c r="C1444" s="72" t="s">
        <v>406</v>
      </c>
      <c r="D1444" s="59" t="s">
        <v>442</v>
      </c>
      <c r="E1444" s="67"/>
      <c r="F1444" s="69" t="s">
        <v>625</v>
      </c>
      <c r="G1444" s="56"/>
      <c r="H1444" s="56"/>
      <c r="I1444" s="56"/>
      <c r="J1444" s="56">
        <v>3.7</v>
      </c>
      <c r="L1444" s="69" t="s">
        <v>114</v>
      </c>
      <c r="N1444" s="61" t="s">
        <v>137</v>
      </c>
      <c r="O1444" s="62">
        <f t="shared" si="618"/>
        <v>26.521910800000001</v>
      </c>
      <c r="Q1444" s="62">
        <f t="shared" ref="Q1444" si="621">0.216*O1444^0.939</f>
        <v>4.6904948970579659</v>
      </c>
    </row>
    <row r="1445" spans="1:17" s="69" customFormat="1">
      <c r="A1445" s="83" t="s">
        <v>250</v>
      </c>
      <c r="B1445" s="70" t="s">
        <v>254</v>
      </c>
      <c r="C1445" s="72" t="s">
        <v>406</v>
      </c>
      <c r="D1445" s="54" t="s">
        <v>670</v>
      </c>
      <c r="E1445" s="67"/>
      <c r="F1445" s="82" t="s">
        <v>634</v>
      </c>
      <c r="G1445" s="56">
        <v>3.5</v>
      </c>
      <c r="J1445" s="56">
        <v>1.6</v>
      </c>
      <c r="L1445" s="75" t="s">
        <v>101</v>
      </c>
      <c r="M1445" s="74" t="s">
        <v>568</v>
      </c>
      <c r="N1445" s="105" t="s">
        <v>138</v>
      </c>
      <c r="O1445" s="66">
        <f>3.1416/6*J1445^2*G1445</f>
        <v>4.6914560000000005</v>
      </c>
    </row>
    <row r="1446" spans="1:17" s="69" customFormat="1">
      <c r="A1446" s="83" t="s">
        <v>250</v>
      </c>
      <c r="B1446" s="70" t="s">
        <v>264</v>
      </c>
      <c r="C1446" s="72" t="s">
        <v>406</v>
      </c>
      <c r="D1446" s="59" t="s">
        <v>142</v>
      </c>
      <c r="E1446" s="59"/>
      <c r="F1446" s="69" t="s">
        <v>102</v>
      </c>
      <c r="G1446" s="56"/>
      <c r="H1446" s="56"/>
      <c r="I1446" s="56"/>
      <c r="J1446" s="56">
        <v>9.6</v>
      </c>
      <c r="L1446" s="69" t="s">
        <v>114</v>
      </c>
      <c r="N1446" s="61" t="s">
        <v>137</v>
      </c>
      <c r="O1446" s="62">
        <f>3.1416/6*J1446^3</f>
        <v>463.24776959999997</v>
      </c>
      <c r="P1446" s="64">
        <f t="shared" ref="P1446" si="622">O1446*0.6</f>
        <v>277.94866175999999</v>
      </c>
      <c r="Q1446" s="62">
        <f>0.216*P1446^0.939</f>
        <v>42.592830175963414</v>
      </c>
    </row>
    <row r="1447" spans="1:17" s="69" customFormat="1">
      <c r="A1447" s="83" t="s">
        <v>250</v>
      </c>
      <c r="B1447" s="70">
        <v>15</v>
      </c>
      <c r="C1447" s="72" t="s">
        <v>406</v>
      </c>
      <c r="D1447" s="67" t="s">
        <v>557</v>
      </c>
      <c r="E1447" s="67"/>
      <c r="F1447" s="73" t="s">
        <v>669</v>
      </c>
      <c r="G1447" s="56"/>
      <c r="H1447" s="56"/>
      <c r="I1447" s="56"/>
      <c r="J1447" s="56">
        <v>14.5</v>
      </c>
      <c r="L1447" s="69" t="s">
        <v>114</v>
      </c>
      <c r="N1447" s="61" t="s">
        <v>137</v>
      </c>
      <c r="O1447" s="62">
        <f>3.1416/6*J1447^3</f>
        <v>1596.2600499999999</v>
      </c>
      <c r="Q1447" s="62">
        <f>0.216*O1447^0.939</f>
        <v>219.87106165058097</v>
      </c>
    </row>
    <row r="1448" spans="1:17" s="69" customFormat="1">
      <c r="A1448" s="83" t="s">
        <v>250</v>
      </c>
      <c r="B1448" s="70">
        <v>16</v>
      </c>
      <c r="C1448" s="72" t="s">
        <v>404</v>
      </c>
      <c r="D1448" s="54" t="s">
        <v>670</v>
      </c>
      <c r="E1448" s="67"/>
      <c r="F1448" s="82" t="s">
        <v>634</v>
      </c>
      <c r="G1448" s="56">
        <v>2.2000000000000002</v>
      </c>
      <c r="I1448" s="56"/>
      <c r="J1448" s="56">
        <v>1.3</v>
      </c>
      <c r="L1448" s="69" t="s">
        <v>101</v>
      </c>
      <c r="N1448" s="65" t="s">
        <v>138</v>
      </c>
      <c r="O1448" s="62">
        <f>(3.1416/6)*J1448^2*G1448</f>
        <v>1.9467448000000003</v>
      </c>
    </row>
    <row r="1449" spans="1:17" s="69" customFormat="1">
      <c r="A1449" s="83" t="s">
        <v>250</v>
      </c>
      <c r="B1449" s="70">
        <v>16</v>
      </c>
      <c r="C1449" s="72" t="s">
        <v>404</v>
      </c>
      <c r="D1449" s="54" t="s">
        <v>670</v>
      </c>
      <c r="E1449" s="67"/>
      <c r="F1449" s="82" t="s">
        <v>634</v>
      </c>
      <c r="G1449" s="56"/>
      <c r="H1449" s="56"/>
      <c r="I1449" s="56"/>
      <c r="J1449" s="56">
        <v>3.3</v>
      </c>
      <c r="L1449" s="69" t="s">
        <v>114</v>
      </c>
      <c r="N1449" s="61" t="s">
        <v>137</v>
      </c>
      <c r="O1449" s="62">
        <f>3.1416/6*J1449^3</f>
        <v>18.816613199999995</v>
      </c>
    </row>
    <row r="1450" spans="1:17" s="69" customFormat="1">
      <c r="A1450" s="83" t="s">
        <v>250</v>
      </c>
      <c r="B1450" s="70">
        <v>16</v>
      </c>
      <c r="C1450" s="72" t="s">
        <v>404</v>
      </c>
      <c r="D1450" s="54" t="s">
        <v>670</v>
      </c>
      <c r="E1450" s="67"/>
      <c r="F1450" s="82" t="s">
        <v>634</v>
      </c>
      <c r="G1450" s="56"/>
      <c r="H1450" s="56"/>
      <c r="I1450" s="56"/>
      <c r="J1450" s="56">
        <v>3.3</v>
      </c>
      <c r="L1450" s="69" t="s">
        <v>114</v>
      </c>
      <c r="N1450" s="61" t="s">
        <v>137</v>
      </c>
      <c r="O1450" s="62">
        <f>3.1416/6*J1450^3</f>
        <v>18.816613199999995</v>
      </c>
    </row>
    <row r="1451" spans="1:17" s="69" customFormat="1">
      <c r="A1451" s="83" t="s">
        <v>250</v>
      </c>
      <c r="B1451" s="70">
        <v>16</v>
      </c>
      <c r="C1451" s="72" t="s">
        <v>404</v>
      </c>
      <c r="D1451" s="54" t="s">
        <v>670</v>
      </c>
      <c r="E1451" s="67"/>
      <c r="F1451" s="82" t="s">
        <v>634</v>
      </c>
      <c r="G1451" s="56"/>
      <c r="H1451" s="56"/>
      <c r="I1451" s="56"/>
      <c r="J1451" s="56">
        <v>3.2</v>
      </c>
      <c r="L1451" s="69" t="s">
        <v>114</v>
      </c>
      <c r="N1451" s="61" t="s">
        <v>137</v>
      </c>
      <c r="O1451" s="62">
        <f>3.1416/6*J1451^3</f>
        <v>17.157324800000001</v>
      </c>
    </row>
    <row r="1452" spans="1:17" s="69" customFormat="1">
      <c r="A1452" s="83" t="s">
        <v>250</v>
      </c>
      <c r="B1452" s="70">
        <v>16</v>
      </c>
      <c r="C1452" s="72" t="s">
        <v>404</v>
      </c>
      <c r="D1452" s="59" t="s">
        <v>442</v>
      </c>
      <c r="E1452" s="67"/>
      <c r="F1452" s="73" t="s">
        <v>624</v>
      </c>
      <c r="G1452" s="56">
        <v>5.6</v>
      </c>
      <c r="I1452" s="56"/>
      <c r="J1452" s="56">
        <v>5</v>
      </c>
      <c r="L1452" s="69" t="s">
        <v>101</v>
      </c>
      <c r="N1452" s="65" t="s">
        <v>138</v>
      </c>
      <c r="O1452" s="62">
        <f>(3.1416/6)*J1452^2*G1452</f>
        <v>73.303999999999988</v>
      </c>
      <c r="Q1452" s="62">
        <f t="shared" ref="Q1452:Q1455" si="623">0.216*O1452^0.939</f>
        <v>12.184525932914527</v>
      </c>
    </row>
    <row r="1453" spans="1:17" s="69" customFormat="1">
      <c r="A1453" s="83" t="s">
        <v>250</v>
      </c>
      <c r="B1453" s="70">
        <v>17</v>
      </c>
      <c r="C1453" s="72" t="s">
        <v>404</v>
      </c>
      <c r="D1453" s="59" t="s">
        <v>442</v>
      </c>
      <c r="E1453" s="67"/>
      <c r="F1453" s="73" t="s">
        <v>624</v>
      </c>
      <c r="G1453" s="56">
        <v>7</v>
      </c>
      <c r="I1453" s="56"/>
      <c r="J1453" s="56">
        <v>5</v>
      </c>
      <c r="L1453" s="69" t="s">
        <v>101</v>
      </c>
      <c r="N1453" s="65" t="s">
        <v>138</v>
      </c>
      <c r="O1453" s="62">
        <f>(3.1416/6)*J1453^2*G1453</f>
        <v>91.629999999999981</v>
      </c>
      <c r="Q1453" s="62">
        <f t="shared" si="623"/>
        <v>15.024746001370819</v>
      </c>
    </row>
    <row r="1454" spans="1:17" s="69" customFormat="1">
      <c r="A1454" s="83" t="s">
        <v>250</v>
      </c>
      <c r="B1454" s="70">
        <v>17</v>
      </c>
      <c r="C1454" s="72" t="s">
        <v>404</v>
      </c>
      <c r="D1454" s="59" t="s">
        <v>442</v>
      </c>
      <c r="E1454" s="67"/>
      <c r="F1454" s="73" t="s">
        <v>624</v>
      </c>
      <c r="G1454" s="56">
        <v>5</v>
      </c>
      <c r="I1454" s="56"/>
      <c r="J1454" s="56">
        <v>4.5999999999999996</v>
      </c>
      <c r="L1454" s="69" t="s">
        <v>101</v>
      </c>
      <c r="N1454" s="65" t="s">
        <v>138</v>
      </c>
      <c r="O1454" s="62">
        <f>(3.1416/6)*J1454^2*G1454</f>
        <v>55.396879999999989</v>
      </c>
      <c r="Q1454" s="62">
        <f t="shared" si="623"/>
        <v>9.3666966003809087</v>
      </c>
    </row>
    <row r="1455" spans="1:17" s="69" customFormat="1">
      <c r="A1455" s="83" t="s">
        <v>250</v>
      </c>
      <c r="B1455" s="70">
        <v>17</v>
      </c>
      <c r="C1455" s="72" t="s">
        <v>404</v>
      </c>
      <c r="D1455" s="59" t="s">
        <v>442</v>
      </c>
      <c r="E1455" s="67"/>
      <c r="F1455" s="73" t="s">
        <v>624</v>
      </c>
      <c r="G1455" s="56">
        <v>5.5</v>
      </c>
      <c r="I1455" s="56"/>
      <c r="J1455" s="56">
        <v>4.2</v>
      </c>
      <c r="L1455" s="69" t="s">
        <v>101</v>
      </c>
      <c r="N1455" s="65" t="s">
        <v>138</v>
      </c>
      <c r="O1455" s="62">
        <f>(3.1416/6)*J1455^2*G1455</f>
        <v>50.799671999999994</v>
      </c>
      <c r="Q1455" s="62">
        <f t="shared" si="623"/>
        <v>8.6348966500646203</v>
      </c>
    </row>
    <row r="1456" spans="1:17" s="69" customFormat="1">
      <c r="A1456" s="83" t="s">
        <v>250</v>
      </c>
      <c r="B1456" s="70">
        <v>17</v>
      </c>
      <c r="C1456" s="72" t="s">
        <v>404</v>
      </c>
      <c r="D1456" s="54" t="s">
        <v>670</v>
      </c>
      <c r="E1456" s="67"/>
      <c r="F1456" s="82" t="s">
        <v>634</v>
      </c>
      <c r="G1456" s="56"/>
      <c r="H1456" s="56"/>
      <c r="I1456" s="56"/>
      <c r="J1456" s="56">
        <v>2.4300000000000002</v>
      </c>
      <c r="L1456" s="69" t="s">
        <v>114</v>
      </c>
      <c r="N1456" s="61" t="s">
        <v>137</v>
      </c>
      <c r="O1456" s="62">
        <f>3.1416/6*J1456^3</f>
        <v>7.5130877052000002</v>
      </c>
    </row>
    <row r="1457" spans="1:19" s="69" customFormat="1">
      <c r="A1457" s="83" t="s">
        <v>250</v>
      </c>
      <c r="B1457" s="70">
        <v>17</v>
      </c>
      <c r="C1457" s="72" t="s">
        <v>404</v>
      </c>
      <c r="D1457" s="54" t="s">
        <v>670</v>
      </c>
      <c r="E1457" s="67"/>
      <c r="F1457" s="82" t="s">
        <v>634</v>
      </c>
      <c r="G1457" s="56"/>
      <c r="H1457" s="56"/>
      <c r="I1457" s="56"/>
      <c r="J1457" s="56">
        <v>3.5</v>
      </c>
      <c r="L1457" s="69" t="s">
        <v>114</v>
      </c>
      <c r="N1457" s="61" t="s">
        <v>137</v>
      </c>
      <c r="O1457" s="62">
        <f>3.1416/6*J1457^3</f>
        <v>22.449349999999999</v>
      </c>
    </row>
    <row r="1458" spans="1:19" s="69" customFormat="1">
      <c r="A1458" s="83" t="s">
        <v>250</v>
      </c>
      <c r="B1458" s="70">
        <v>17</v>
      </c>
      <c r="C1458" s="72" t="s">
        <v>404</v>
      </c>
      <c r="D1458" s="59" t="s">
        <v>442</v>
      </c>
      <c r="E1458" s="67"/>
      <c r="F1458" s="73" t="s">
        <v>624</v>
      </c>
      <c r="G1458" s="56">
        <v>6.1</v>
      </c>
      <c r="J1458" s="56">
        <v>2.4</v>
      </c>
      <c r="L1458" s="75" t="s">
        <v>101</v>
      </c>
      <c r="M1458" s="74" t="s">
        <v>568</v>
      </c>
      <c r="N1458" s="105" t="s">
        <v>138</v>
      </c>
      <c r="O1458" s="66">
        <f>3.1416/6*J1458^2*G1458</f>
        <v>18.397209599999996</v>
      </c>
      <c r="Q1458" s="62">
        <f t="shared" ref="Q1458" si="624">0.216*O1458^0.939</f>
        <v>3.3270232676188187</v>
      </c>
    </row>
    <row r="1459" spans="1:19" s="69" customFormat="1">
      <c r="A1459" s="83" t="s">
        <v>250</v>
      </c>
      <c r="B1459" s="70">
        <v>18</v>
      </c>
      <c r="C1459" s="72" t="s">
        <v>406</v>
      </c>
      <c r="D1459" s="59" t="s">
        <v>142</v>
      </c>
      <c r="E1459" s="59"/>
      <c r="F1459" s="69" t="s">
        <v>172</v>
      </c>
      <c r="G1459" s="56">
        <v>15.15</v>
      </c>
      <c r="I1459" s="56"/>
      <c r="J1459" s="56">
        <v>12</v>
      </c>
      <c r="L1459" s="69" t="s">
        <v>101</v>
      </c>
      <c r="N1459" s="65" t="s">
        <v>138</v>
      </c>
      <c r="O1459" s="62">
        <f>(3.1416/6)*J1459^2*G1459</f>
        <v>1142.28576</v>
      </c>
      <c r="P1459" s="64">
        <f t="shared" ref="P1459:P1462" si="625">O1459*0.6</f>
        <v>685.37145599999997</v>
      </c>
      <c r="Q1459" s="62">
        <f t="shared" ref="Q1459:Q1466" si="626">0.216*P1459^0.939</f>
        <v>99.400433298122124</v>
      </c>
    </row>
    <row r="1460" spans="1:19" s="69" customFormat="1">
      <c r="A1460" s="83" t="s">
        <v>250</v>
      </c>
      <c r="B1460" s="70">
        <v>19</v>
      </c>
      <c r="C1460" s="72" t="s">
        <v>406</v>
      </c>
      <c r="D1460" s="59" t="s">
        <v>142</v>
      </c>
      <c r="E1460" s="59"/>
      <c r="F1460" s="69" t="s">
        <v>252</v>
      </c>
      <c r="G1460" s="56"/>
      <c r="H1460" s="56"/>
      <c r="I1460" s="56"/>
      <c r="J1460" s="56">
        <v>6.2</v>
      </c>
      <c r="L1460" s="69" t="s">
        <v>114</v>
      </c>
      <c r="N1460" s="61" t="s">
        <v>137</v>
      </c>
      <c r="O1460" s="62">
        <f>3.1416/6*J1460^3</f>
        <v>124.78854080000001</v>
      </c>
      <c r="P1460" s="64">
        <f t="shared" si="625"/>
        <v>74.873124480000001</v>
      </c>
      <c r="Q1460" s="62">
        <f t="shared" si="626"/>
        <v>12.429275789215042</v>
      </c>
    </row>
    <row r="1461" spans="1:19" s="69" customFormat="1">
      <c r="A1461" s="83" t="s">
        <v>250</v>
      </c>
      <c r="B1461" s="70">
        <v>19</v>
      </c>
      <c r="C1461" s="72" t="s">
        <v>406</v>
      </c>
      <c r="D1461" s="59" t="s">
        <v>142</v>
      </c>
      <c r="E1461" s="59"/>
      <c r="F1461" s="60" t="s">
        <v>679</v>
      </c>
      <c r="G1461" s="56"/>
      <c r="H1461" s="56"/>
      <c r="I1461" s="56"/>
      <c r="J1461" s="56">
        <v>7.1</v>
      </c>
      <c r="L1461" s="69" t="s">
        <v>114</v>
      </c>
      <c r="N1461" s="61" t="s">
        <v>137</v>
      </c>
      <c r="O1461" s="62">
        <f>3.1416/6*J1461^3</f>
        <v>187.40219959999996</v>
      </c>
      <c r="P1461" s="64">
        <f t="shared" si="625"/>
        <v>112.44131975999997</v>
      </c>
      <c r="Q1461" s="62">
        <f t="shared" si="626"/>
        <v>18.208459460976265</v>
      </c>
    </row>
    <row r="1462" spans="1:19" s="69" customFormat="1">
      <c r="A1462" s="83" t="s">
        <v>250</v>
      </c>
      <c r="B1462" s="70">
        <v>20</v>
      </c>
      <c r="C1462" s="72" t="s">
        <v>406</v>
      </c>
      <c r="D1462" s="59" t="s">
        <v>142</v>
      </c>
      <c r="E1462" s="59"/>
      <c r="F1462" s="69" t="s">
        <v>102</v>
      </c>
      <c r="G1462" s="56"/>
      <c r="H1462" s="56"/>
      <c r="I1462" s="56"/>
      <c r="J1462" s="56">
        <v>8.4</v>
      </c>
      <c r="L1462" s="69" t="s">
        <v>114</v>
      </c>
      <c r="N1462" s="61" t="s">
        <v>137</v>
      </c>
      <c r="O1462" s="62">
        <f>3.1416/6*J1462^3</f>
        <v>310.33981440000002</v>
      </c>
      <c r="P1462" s="64">
        <f t="shared" si="625"/>
        <v>186.20388864</v>
      </c>
      <c r="Q1462" s="62">
        <f t="shared" si="626"/>
        <v>29.239718287901937</v>
      </c>
    </row>
    <row r="1463" spans="1:19" s="69" customFormat="1">
      <c r="A1463" s="83" t="s">
        <v>250</v>
      </c>
      <c r="B1463" s="70">
        <v>20</v>
      </c>
      <c r="C1463" s="72" t="s">
        <v>406</v>
      </c>
      <c r="D1463" s="59" t="s">
        <v>142</v>
      </c>
      <c r="E1463" s="59"/>
      <c r="F1463" s="69" t="s">
        <v>8</v>
      </c>
      <c r="G1463" s="56"/>
      <c r="H1463" s="56"/>
      <c r="I1463" s="56"/>
      <c r="J1463" s="56">
        <v>5.31</v>
      </c>
      <c r="L1463" s="69" t="s">
        <v>114</v>
      </c>
      <c r="N1463" s="61" t="s">
        <v>137</v>
      </c>
      <c r="O1463" s="62">
        <f>3.1416/6*J1463^3</f>
        <v>78.394067967599966</v>
      </c>
      <c r="P1463" s="64">
        <f>O1463*0.3</f>
        <v>23.518220390279989</v>
      </c>
      <c r="Q1463" s="62">
        <f t="shared" si="626"/>
        <v>4.1898891693093994</v>
      </c>
      <c r="S1463" s="63"/>
    </row>
    <row r="1464" spans="1:19" s="69" customFormat="1">
      <c r="A1464" s="83" t="s">
        <v>250</v>
      </c>
      <c r="B1464" s="70">
        <v>21</v>
      </c>
      <c r="C1464" s="72" t="s">
        <v>404</v>
      </c>
      <c r="D1464" s="59" t="s">
        <v>142</v>
      </c>
      <c r="E1464" s="59"/>
      <c r="F1464" s="69" t="s">
        <v>102</v>
      </c>
      <c r="G1464" s="56">
        <v>13.7</v>
      </c>
      <c r="I1464" s="56"/>
      <c r="J1464" s="56">
        <v>12.2</v>
      </c>
      <c r="L1464" s="69" t="s">
        <v>101</v>
      </c>
      <c r="N1464" s="65" t="s">
        <v>138</v>
      </c>
      <c r="O1464" s="62">
        <f>(3.1416/6)*J1464^2*G1464</f>
        <v>1067.6769487999995</v>
      </c>
      <c r="P1464" s="64">
        <f t="shared" ref="P1464:P1466" si="627">O1464*0.6</f>
        <v>640.60616927999968</v>
      </c>
      <c r="Q1464" s="62">
        <f t="shared" si="626"/>
        <v>93.291657629291521</v>
      </c>
    </row>
    <row r="1465" spans="1:19" s="69" customFormat="1">
      <c r="A1465" s="83" t="s">
        <v>250</v>
      </c>
      <c r="B1465" s="70">
        <v>21</v>
      </c>
      <c r="C1465" s="72" t="s">
        <v>404</v>
      </c>
      <c r="D1465" s="59" t="s">
        <v>142</v>
      </c>
      <c r="E1465" s="59"/>
      <c r="F1465" s="69" t="s">
        <v>102</v>
      </c>
      <c r="G1465" s="56"/>
      <c r="H1465" s="56"/>
      <c r="I1465" s="56"/>
      <c r="J1465" s="56">
        <v>11.5</v>
      </c>
      <c r="L1465" s="69" t="s">
        <v>114</v>
      </c>
      <c r="N1465" s="61" t="s">
        <v>137</v>
      </c>
      <c r="O1465" s="62">
        <f>3.1416/6*J1465^3</f>
        <v>796.33014999999989</v>
      </c>
      <c r="P1465" s="64">
        <f t="shared" si="627"/>
        <v>477.79808999999989</v>
      </c>
      <c r="Q1465" s="62">
        <f t="shared" si="626"/>
        <v>70.837667326902249</v>
      </c>
    </row>
    <row r="1466" spans="1:19" s="69" customFormat="1">
      <c r="A1466" s="83" t="s">
        <v>250</v>
      </c>
      <c r="B1466" s="70">
        <v>21</v>
      </c>
      <c r="C1466" s="72" t="s">
        <v>404</v>
      </c>
      <c r="D1466" s="59" t="s">
        <v>142</v>
      </c>
      <c r="E1466" s="59"/>
      <c r="F1466" s="60" t="s">
        <v>679</v>
      </c>
      <c r="G1466" s="56"/>
      <c r="H1466" s="56"/>
      <c r="I1466" s="56"/>
      <c r="J1466" s="56">
        <v>16.2</v>
      </c>
      <c r="L1466" s="69" t="s">
        <v>114</v>
      </c>
      <c r="N1466" s="61" t="s">
        <v>137</v>
      </c>
      <c r="O1466" s="62">
        <f>3.1416/6*J1466^3</f>
        <v>2226.1000607999995</v>
      </c>
      <c r="P1466" s="64">
        <f t="shared" si="627"/>
        <v>1335.6600364799997</v>
      </c>
      <c r="Q1466" s="62">
        <f t="shared" si="626"/>
        <v>185.98684666661643</v>
      </c>
    </row>
    <row r="1467" spans="1:19" s="69" customFormat="1">
      <c r="A1467" s="83" t="s">
        <v>250</v>
      </c>
      <c r="B1467" s="70">
        <v>22</v>
      </c>
      <c r="C1467" s="72" t="s">
        <v>404</v>
      </c>
      <c r="D1467" s="59" t="s">
        <v>442</v>
      </c>
      <c r="E1467" s="67"/>
      <c r="F1467" s="73" t="s">
        <v>625</v>
      </c>
      <c r="G1467" s="56"/>
      <c r="H1467" s="56"/>
      <c r="I1467" s="56"/>
      <c r="J1467" s="56">
        <v>3.9</v>
      </c>
      <c r="L1467" s="69" t="s">
        <v>114</v>
      </c>
      <c r="N1467" s="61" t="s">
        <v>137</v>
      </c>
      <c r="O1467" s="62">
        <f>3.1416/6*J1467^3</f>
        <v>31.059428399999994</v>
      </c>
      <c r="Q1467" s="62">
        <f t="shared" ref="Q1467:Q1468" si="628">0.216*O1467^0.939</f>
        <v>5.4403070151311272</v>
      </c>
    </row>
    <row r="1468" spans="1:19" s="69" customFormat="1">
      <c r="A1468" s="83" t="s">
        <v>250</v>
      </c>
      <c r="B1468" s="70">
        <v>23</v>
      </c>
      <c r="C1468" s="72" t="s">
        <v>404</v>
      </c>
      <c r="D1468" s="59" t="s">
        <v>641</v>
      </c>
      <c r="E1468" s="54" t="s">
        <v>644</v>
      </c>
      <c r="F1468" s="69" t="s">
        <v>5</v>
      </c>
      <c r="G1468" s="56"/>
      <c r="H1468" s="56"/>
      <c r="I1468" s="56"/>
      <c r="J1468" s="56">
        <v>8.5</v>
      </c>
      <c r="L1468" s="69" t="s">
        <v>114</v>
      </c>
      <c r="N1468" s="61" t="s">
        <v>137</v>
      </c>
      <c r="O1468" s="62">
        <f>3.1416/6*J1468^3</f>
        <v>321.55584999999996</v>
      </c>
      <c r="Q1468" s="62">
        <f t="shared" si="628"/>
        <v>48.839085676083648</v>
      </c>
    </row>
    <row r="1469" spans="1:19" s="69" customFormat="1">
      <c r="A1469" s="83" t="s">
        <v>250</v>
      </c>
      <c r="B1469" s="70">
        <v>24</v>
      </c>
      <c r="C1469" s="72" t="s">
        <v>404</v>
      </c>
      <c r="D1469" s="59" t="s">
        <v>142</v>
      </c>
      <c r="E1469" s="59"/>
      <c r="F1469" s="69" t="s">
        <v>102</v>
      </c>
      <c r="G1469" s="56"/>
      <c r="H1469" s="56"/>
      <c r="I1469" s="56"/>
      <c r="J1469" s="56">
        <v>11.2</v>
      </c>
      <c r="L1469" s="69" t="s">
        <v>114</v>
      </c>
      <c r="N1469" s="61" t="s">
        <v>137</v>
      </c>
      <c r="O1469" s="62">
        <f>3.1416/6*J1469^3</f>
        <v>735.62030079999977</v>
      </c>
      <c r="P1469" s="64">
        <f t="shared" ref="P1469" si="629">O1469*0.6</f>
        <v>441.37218047999983</v>
      </c>
      <c r="Q1469" s="62">
        <f>0.216*P1469^0.939</f>
        <v>65.754518981658322</v>
      </c>
    </row>
    <row r="1470" spans="1:19" s="69" customFormat="1">
      <c r="A1470" s="83" t="s">
        <v>250</v>
      </c>
      <c r="B1470" s="93">
        <v>24</v>
      </c>
      <c r="C1470" s="67" t="s">
        <v>404</v>
      </c>
      <c r="D1470" s="59" t="s">
        <v>442</v>
      </c>
      <c r="E1470" s="67"/>
      <c r="F1470" s="75" t="s">
        <v>109</v>
      </c>
      <c r="I1470" s="106">
        <v>9.3000000000000007</v>
      </c>
      <c r="J1470" s="106">
        <v>1.7</v>
      </c>
      <c r="K1470" s="75"/>
      <c r="L1470" s="75" t="s">
        <v>122</v>
      </c>
      <c r="M1470" s="75"/>
      <c r="N1470" s="61" t="s">
        <v>536</v>
      </c>
      <c r="O1470" s="66">
        <f>3.1416/12*(J1470^2)*I1470</f>
        <v>7.0363985999999992</v>
      </c>
      <c r="Q1470" s="62">
        <f t="shared" ref="Q1470" si="630">0.216*O1470^0.939</f>
        <v>1.3493226427139795</v>
      </c>
    </row>
    <row r="1471" spans="1:19" s="69" customFormat="1">
      <c r="A1471" s="83" t="s">
        <v>250</v>
      </c>
      <c r="B1471" s="70">
        <v>28</v>
      </c>
      <c r="C1471" s="72" t="s">
        <v>404</v>
      </c>
      <c r="D1471" s="59" t="s">
        <v>142</v>
      </c>
      <c r="E1471" s="59"/>
      <c r="F1471" s="69" t="s">
        <v>3</v>
      </c>
      <c r="G1471" s="56">
        <v>9.25</v>
      </c>
      <c r="I1471" s="56"/>
      <c r="J1471" s="56">
        <v>4.5</v>
      </c>
      <c r="L1471" s="69" t="s">
        <v>101</v>
      </c>
      <c r="N1471" s="65" t="s">
        <v>138</v>
      </c>
      <c r="O1471" s="62">
        <f>(3.1416/6)*J1471^2*G1471</f>
        <v>98.076824999999985</v>
      </c>
      <c r="P1471" s="64">
        <f t="shared" ref="P1471" si="631">O1471*0.6</f>
        <v>58.846094999999991</v>
      </c>
      <c r="Q1471" s="62">
        <f>0.216*P1471^0.939</f>
        <v>9.9133085365924334</v>
      </c>
    </row>
    <row r="1472" spans="1:19" s="69" customFormat="1">
      <c r="A1472" s="83" t="s">
        <v>250</v>
      </c>
      <c r="B1472" s="70">
        <v>28</v>
      </c>
      <c r="C1472" s="72" t="s">
        <v>404</v>
      </c>
      <c r="D1472" s="59" t="s">
        <v>442</v>
      </c>
      <c r="E1472" s="67"/>
      <c r="F1472" s="73" t="s">
        <v>624</v>
      </c>
      <c r="G1472" s="56"/>
      <c r="H1472" s="56"/>
      <c r="I1472" s="56"/>
      <c r="J1472" s="56">
        <v>6.2</v>
      </c>
      <c r="L1472" s="69" t="s">
        <v>114</v>
      </c>
      <c r="N1472" s="61" t="s">
        <v>137</v>
      </c>
      <c r="O1472" s="62">
        <f t="shared" ref="O1472:O1478" si="632">3.1416/6*J1472^3</f>
        <v>124.78854080000001</v>
      </c>
      <c r="Q1472" s="62">
        <f t="shared" ref="Q1472:Q1478" si="633">0.216*O1472^0.939</f>
        <v>20.079911780353001</v>
      </c>
    </row>
    <row r="1473" spans="1:17" s="69" customFormat="1">
      <c r="A1473" s="83" t="s">
        <v>250</v>
      </c>
      <c r="B1473" s="70">
        <v>28</v>
      </c>
      <c r="C1473" s="72" t="s">
        <v>404</v>
      </c>
      <c r="D1473" s="59" t="s">
        <v>442</v>
      </c>
      <c r="E1473" s="67"/>
      <c r="F1473" s="73" t="s">
        <v>625</v>
      </c>
      <c r="G1473" s="56"/>
      <c r="H1473" s="56"/>
      <c r="I1473" s="56"/>
      <c r="J1473" s="56">
        <v>4.7</v>
      </c>
      <c r="L1473" s="69" t="s">
        <v>114</v>
      </c>
      <c r="N1473" s="61" t="s">
        <v>137</v>
      </c>
      <c r="O1473" s="62">
        <f t="shared" si="632"/>
        <v>54.36172280000001</v>
      </c>
      <c r="Q1473" s="62">
        <f t="shared" si="633"/>
        <v>9.2022510433436722</v>
      </c>
    </row>
    <row r="1474" spans="1:17" s="69" customFormat="1">
      <c r="A1474" s="83" t="s">
        <v>250</v>
      </c>
      <c r="B1474" s="70">
        <v>28</v>
      </c>
      <c r="C1474" s="72" t="s">
        <v>404</v>
      </c>
      <c r="D1474" s="59" t="s">
        <v>442</v>
      </c>
      <c r="E1474" s="67"/>
      <c r="F1474" s="73" t="s">
        <v>625</v>
      </c>
      <c r="G1474" s="56"/>
      <c r="H1474" s="56"/>
      <c r="I1474" s="56"/>
      <c r="J1474" s="56">
        <v>4.7</v>
      </c>
      <c r="L1474" s="69" t="s">
        <v>114</v>
      </c>
      <c r="N1474" s="61" t="s">
        <v>137</v>
      </c>
      <c r="O1474" s="62">
        <f t="shared" si="632"/>
        <v>54.36172280000001</v>
      </c>
      <c r="Q1474" s="62">
        <f t="shared" si="633"/>
        <v>9.2022510433436722</v>
      </c>
    </row>
    <row r="1475" spans="1:17" s="69" customFormat="1">
      <c r="A1475" s="83" t="s">
        <v>250</v>
      </c>
      <c r="B1475" s="70">
        <v>28</v>
      </c>
      <c r="C1475" s="72" t="s">
        <v>404</v>
      </c>
      <c r="D1475" s="59" t="s">
        <v>442</v>
      </c>
      <c r="E1475" s="67"/>
      <c r="F1475" s="73" t="s">
        <v>625</v>
      </c>
      <c r="G1475" s="56"/>
      <c r="H1475" s="56"/>
      <c r="I1475" s="56"/>
      <c r="J1475" s="56">
        <v>3.9</v>
      </c>
      <c r="L1475" s="69" t="s">
        <v>114</v>
      </c>
      <c r="N1475" s="61" t="s">
        <v>137</v>
      </c>
      <c r="O1475" s="62">
        <f t="shared" si="632"/>
        <v>31.059428399999994</v>
      </c>
      <c r="Q1475" s="62">
        <f t="shared" si="633"/>
        <v>5.4403070151311272</v>
      </c>
    </row>
    <row r="1476" spans="1:17" s="69" customFormat="1">
      <c r="A1476" s="83" t="s">
        <v>250</v>
      </c>
      <c r="B1476" s="70">
        <v>28</v>
      </c>
      <c r="C1476" s="72" t="s">
        <v>404</v>
      </c>
      <c r="D1476" s="59" t="s">
        <v>442</v>
      </c>
      <c r="E1476" s="67"/>
      <c r="F1476" s="73" t="s">
        <v>625</v>
      </c>
      <c r="G1476" s="56"/>
      <c r="H1476" s="56"/>
      <c r="I1476" s="56"/>
      <c r="J1476" s="56">
        <v>4.3</v>
      </c>
      <c r="L1476" s="69" t="s">
        <v>114</v>
      </c>
      <c r="N1476" s="61" t="s">
        <v>137</v>
      </c>
      <c r="O1476" s="62">
        <f t="shared" si="632"/>
        <v>41.62986519999999</v>
      </c>
      <c r="Q1476" s="62">
        <f t="shared" si="633"/>
        <v>7.1626717774398196</v>
      </c>
    </row>
    <row r="1477" spans="1:17" s="69" customFormat="1">
      <c r="A1477" s="83" t="s">
        <v>250</v>
      </c>
      <c r="B1477" s="70">
        <v>28</v>
      </c>
      <c r="C1477" s="72" t="s">
        <v>404</v>
      </c>
      <c r="D1477" s="59" t="s">
        <v>442</v>
      </c>
      <c r="E1477" s="67"/>
      <c r="F1477" s="73" t="s">
        <v>625</v>
      </c>
      <c r="G1477" s="56"/>
      <c r="H1477" s="56"/>
      <c r="I1477" s="56"/>
      <c r="J1477" s="56">
        <v>3.5</v>
      </c>
      <c r="L1477" s="69" t="s">
        <v>114</v>
      </c>
      <c r="N1477" s="61" t="s">
        <v>137</v>
      </c>
      <c r="O1477" s="62">
        <f t="shared" si="632"/>
        <v>22.449349999999999</v>
      </c>
      <c r="Q1477" s="62">
        <f t="shared" si="633"/>
        <v>4.0108284979630158</v>
      </c>
    </row>
    <row r="1478" spans="1:17" s="69" customFormat="1">
      <c r="A1478" s="83" t="s">
        <v>250</v>
      </c>
      <c r="B1478" s="70">
        <v>31</v>
      </c>
      <c r="C1478" s="72" t="s">
        <v>404</v>
      </c>
      <c r="D1478" s="59" t="s">
        <v>641</v>
      </c>
      <c r="E1478" s="54" t="s">
        <v>644</v>
      </c>
      <c r="F1478" s="69" t="s">
        <v>5</v>
      </c>
      <c r="G1478" s="56"/>
      <c r="H1478" s="56"/>
      <c r="I1478" s="56"/>
      <c r="J1478" s="56">
        <v>4.7</v>
      </c>
      <c r="L1478" s="69" t="s">
        <v>114</v>
      </c>
      <c r="N1478" s="61" t="s">
        <v>137</v>
      </c>
      <c r="O1478" s="62">
        <f t="shared" si="632"/>
        <v>54.36172280000001</v>
      </c>
      <c r="Q1478" s="62">
        <f t="shared" si="633"/>
        <v>9.2022510433436722</v>
      </c>
    </row>
    <row r="1479" spans="1:17" s="71" customFormat="1">
      <c r="A1479" s="85" t="s">
        <v>250</v>
      </c>
      <c r="B1479" s="70">
        <v>31</v>
      </c>
      <c r="C1479" s="72" t="s">
        <v>404</v>
      </c>
      <c r="D1479" s="81" t="s">
        <v>141</v>
      </c>
      <c r="E1479" s="60" t="s">
        <v>595</v>
      </c>
      <c r="F1479" s="75" t="s">
        <v>615</v>
      </c>
      <c r="G1479" s="78">
        <v>14.8</v>
      </c>
      <c r="H1479" s="78">
        <v>3.6</v>
      </c>
      <c r="I1479" s="76">
        <v>2.09</v>
      </c>
      <c r="J1479" s="78"/>
      <c r="L1479" s="71" t="s">
        <v>577</v>
      </c>
      <c r="M1479" s="75" t="s">
        <v>551</v>
      </c>
      <c r="N1479" s="61" t="s">
        <v>140</v>
      </c>
      <c r="O1479" s="66">
        <f>G1479*H1479*I1479</f>
        <v>111.3552</v>
      </c>
      <c r="Q1479" s="62">
        <f>0.288*O1479^0.811</f>
        <v>13.160570169851544</v>
      </c>
    </row>
    <row r="1480" spans="1:17" s="69" customFormat="1">
      <c r="A1480" s="83" t="s">
        <v>250</v>
      </c>
      <c r="B1480" s="70">
        <v>31</v>
      </c>
      <c r="C1480" s="72" t="s">
        <v>404</v>
      </c>
      <c r="D1480" s="54" t="s">
        <v>670</v>
      </c>
      <c r="E1480" s="67"/>
      <c r="F1480" s="82" t="s">
        <v>634</v>
      </c>
      <c r="G1480" s="56"/>
      <c r="H1480" s="56"/>
      <c r="I1480" s="56"/>
      <c r="J1480" s="56">
        <v>2.6</v>
      </c>
      <c r="L1480" s="69" t="s">
        <v>114</v>
      </c>
      <c r="N1480" s="61" t="s">
        <v>137</v>
      </c>
      <c r="O1480" s="62">
        <f>3.1416/6*J1480^3</f>
        <v>9.2027936000000015</v>
      </c>
    </row>
    <row r="1481" spans="1:17" s="69" customFormat="1">
      <c r="A1481" s="83" t="s">
        <v>250</v>
      </c>
      <c r="B1481" s="70">
        <v>31</v>
      </c>
      <c r="C1481" s="72" t="s">
        <v>404</v>
      </c>
      <c r="D1481" s="54" t="s">
        <v>670</v>
      </c>
      <c r="E1481" s="67"/>
      <c r="F1481" s="82" t="s">
        <v>634</v>
      </c>
      <c r="G1481" s="56">
        <v>3.4</v>
      </c>
      <c r="H1481" s="56"/>
      <c r="J1481" s="56">
        <v>1.3</v>
      </c>
      <c r="L1481" s="75" t="s">
        <v>101</v>
      </c>
      <c r="M1481" s="74" t="s">
        <v>568</v>
      </c>
      <c r="N1481" s="105" t="s">
        <v>138</v>
      </c>
      <c r="O1481" s="66">
        <f>3.1416/6*J1481^2*G1481</f>
        <v>3.0086056000000001</v>
      </c>
    </row>
    <row r="1482" spans="1:17" s="69" customFormat="1">
      <c r="A1482" s="83" t="s">
        <v>250</v>
      </c>
      <c r="B1482" s="70">
        <v>31</v>
      </c>
      <c r="C1482" s="72" t="s">
        <v>404</v>
      </c>
      <c r="D1482" s="54" t="s">
        <v>670</v>
      </c>
      <c r="E1482" s="67"/>
      <c r="F1482" s="82" t="s">
        <v>634</v>
      </c>
      <c r="G1482" s="56"/>
      <c r="H1482" s="56"/>
      <c r="I1482" s="56"/>
      <c r="J1482" s="56">
        <v>2.5</v>
      </c>
      <c r="L1482" s="69" t="s">
        <v>114</v>
      </c>
      <c r="N1482" s="61" t="s">
        <v>137</v>
      </c>
      <c r="O1482" s="62">
        <f>3.1416/6*J1482^3</f>
        <v>8.1812499999999986</v>
      </c>
    </row>
    <row r="1483" spans="1:17" s="69" customFormat="1">
      <c r="A1483" s="83" t="s">
        <v>250</v>
      </c>
      <c r="B1483" s="70">
        <v>31</v>
      </c>
      <c r="C1483" s="72" t="s">
        <v>404</v>
      </c>
      <c r="D1483" s="54" t="s">
        <v>670</v>
      </c>
      <c r="E1483" s="67"/>
      <c r="F1483" s="82" t="s">
        <v>634</v>
      </c>
      <c r="G1483" s="56"/>
      <c r="H1483" s="56"/>
      <c r="I1483" s="56"/>
      <c r="J1483" s="56">
        <v>2.2999999999999998</v>
      </c>
      <c r="L1483" s="69" t="s">
        <v>114</v>
      </c>
      <c r="N1483" s="61" t="s">
        <v>137</v>
      </c>
      <c r="O1483" s="62">
        <f>3.1416/6*J1483^3</f>
        <v>6.3706411999999979</v>
      </c>
    </row>
    <row r="1484" spans="1:17" s="69" customFormat="1">
      <c r="A1484" s="83" t="s">
        <v>250</v>
      </c>
      <c r="B1484" s="70">
        <v>31</v>
      </c>
      <c r="C1484" s="72" t="s">
        <v>404</v>
      </c>
      <c r="D1484" s="54" t="s">
        <v>670</v>
      </c>
      <c r="E1484" s="67"/>
      <c r="F1484" s="82" t="s">
        <v>634</v>
      </c>
      <c r="G1484" s="56"/>
      <c r="H1484" s="56"/>
      <c r="I1484" s="56"/>
      <c r="J1484" s="56">
        <v>2.8</v>
      </c>
      <c r="L1484" s="69" t="s">
        <v>114</v>
      </c>
      <c r="N1484" s="61" t="s">
        <v>137</v>
      </c>
      <c r="O1484" s="62">
        <f>3.1416/6*J1484^3</f>
        <v>11.494067199999996</v>
      </c>
    </row>
    <row r="1485" spans="1:17" s="71" customFormat="1">
      <c r="A1485" s="85" t="s">
        <v>250</v>
      </c>
      <c r="B1485" s="70">
        <v>31</v>
      </c>
      <c r="C1485" s="72" t="s">
        <v>404</v>
      </c>
      <c r="D1485" s="81" t="s">
        <v>141</v>
      </c>
      <c r="E1485" s="60" t="s">
        <v>595</v>
      </c>
      <c r="F1485" s="60" t="s">
        <v>576</v>
      </c>
      <c r="G1485" s="78">
        <v>19.5</v>
      </c>
      <c r="H1485" s="78">
        <v>2.8</v>
      </c>
      <c r="I1485" s="80">
        <v>1.3</v>
      </c>
      <c r="J1485" s="78"/>
      <c r="L1485" s="60" t="s">
        <v>578</v>
      </c>
      <c r="M1485" s="74" t="s">
        <v>555</v>
      </c>
      <c r="N1485" s="61" t="s">
        <v>580</v>
      </c>
      <c r="O1485" s="62">
        <f>G1485*H1485*I1485*0.9</f>
        <v>63.881999999999991</v>
      </c>
      <c r="Q1485" s="62">
        <f>0.288*O1485^0.811</f>
        <v>8.3859922144481143</v>
      </c>
    </row>
    <row r="1486" spans="1:17" s="69" customFormat="1">
      <c r="A1486" s="83" t="s">
        <v>250</v>
      </c>
      <c r="B1486" s="70">
        <v>31</v>
      </c>
      <c r="C1486" s="72" t="s">
        <v>404</v>
      </c>
      <c r="D1486" s="59" t="s">
        <v>442</v>
      </c>
      <c r="E1486" s="67"/>
      <c r="F1486" s="73" t="s">
        <v>625</v>
      </c>
      <c r="G1486" s="56"/>
      <c r="H1486" s="56"/>
      <c r="I1486" s="56"/>
      <c r="J1486" s="56">
        <v>4</v>
      </c>
      <c r="L1486" s="69" t="s">
        <v>114</v>
      </c>
      <c r="N1486" s="61" t="s">
        <v>137</v>
      </c>
      <c r="O1486" s="62">
        <f>3.1416/6*J1486^3</f>
        <v>33.510399999999997</v>
      </c>
      <c r="Q1486" s="62">
        <f t="shared" ref="Q1486" si="634">0.216*O1486^0.939</f>
        <v>5.8424823179413421</v>
      </c>
    </row>
    <row r="1487" spans="1:17" s="69" customFormat="1">
      <c r="A1487" s="83" t="s">
        <v>250</v>
      </c>
      <c r="B1487" s="70">
        <v>32</v>
      </c>
      <c r="C1487" s="72" t="s">
        <v>404</v>
      </c>
      <c r="D1487" s="59" t="s">
        <v>142</v>
      </c>
      <c r="E1487" s="59"/>
      <c r="F1487" s="69" t="s">
        <v>9</v>
      </c>
      <c r="G1487" s="56"/>
      <c r="H1487" s="56"/>
      <c r="I1487" s="56"/>
      <c r="J1487" s="56">
        <v>6.18</v>
      </c>
      <c r="K1487" s="69">
        <v>16.7</v>
      </c>
      <c r="L1487" s="69" t="s">
        <v>114</v>
      </c>
      <c r="M1487" s="69" t="s">
        <v>265</v>
      </c>
      <c r="N1487" s="61" t="s">
        <v>137</v>
      </c>
      <c r="O1487" s="62">
        <f>3.1416/6*J1487^3</f>
        <v>123.58480115519997</v>
      </c>
      <c r="P1487" s="64">
        <f t="shared" ref="P1487" si="635">O1487*0.6</f>
        <v>74.150880693119973</v>
      </c>
      <c r="Q1487" s="62">
        <f>0.216*P1487^0.939</f>
        <v>12.316660471198423</v>
      </c>
    </row>
    <row r="1488" spans="1:17" s="69" customFormat="1">
      <c r="A1488" s="83" t="s">
        <v>250</v>
      </c>
      <c r="B1488" s="70">
        <v>32</v>
      </c>
      <c r="C1488" s="72" t="s">
        <v>404</v>
      </c>
      <c r="D1488" s="59" t="s">
        <v>442</v>
      </c>
      <c r="E1488" s="67"/>
      <c r="F1488" s="73" t="s">
        <v>625</v>
      </c>
      <c r="G1488" s="56">
        <v>4.2</v>
      </c>
      <c r="I1488" s="56"/>
      <c r="J1488" s="56">
        <v>3.6</v>
      </c>
      <c r="L1488" s="69" t="s">
        <v>101</v>
      </c>
      <c r="N1488" s="65" t="s">
        <v>138</v>
      </c>
      <c r="O1488" s="62">
        <f>(3.1416/6)*J1488^2*G1488</f>
        <v>28.500595199999999</v>
      </c>
      <c r="Q1488" s="62">
        <f t="shared" ref="Q1488:Q1490" si="636">0.216*O1488^0.939</f>
        <v>5.0183574387356336</v>
      </c>
    </row>
    <row r="1489" spans="1:17" s="69" customFormat="1">
      <c r="A1489" s="83" t="s">
        <v>250</v>
      </c>
      <c r="B1489" s="70">
        <v>32</v>
      </c>
      <c r="C1489" s="72" t="s">
        <v>404</v>
      </c>
      <c r="D1489" s="59" t="s">
        <v>442</v>
      </c>
      <c r="E1489" s="67"/>
      <c r="F1489" s="73" t="s">
        <v>625</v>
      </c>
      <c r="G1489" s="56"/>
      <c r="H1489" s="56"/>
      <c r="I1489" s="56"/>
      <c r="J1489" s="56">
        <v>4.5</v>
      </c>
      <c r="L1489" s="69" t="s">
        <v>114</v>
      </c>
      <c r="N1489" s="61" t="s">
        <v>137</v>
      </c>
      <c r="O1489" s="62">
        <f>3.1416/6*J1489^3</f>
        <v>47.713049999999996</v>
      </c>
      <c r="Q1489" s="62">
        <f t="shared" si="636"/>
        <v>8.1413056988589698</v>
      </c>
    </row>
    <row r="1490" spans="1:17" s="69" customFormat="1">
      <c r="A1490" s="83" t="s">
        <v>250</v>
      </c>
      <c r="B1490" s="70">
        <v>32</v>
      </c>
      <c r="C1490" s="72" t="s">
        <v>404</v>
      </c>
      <c r="D1490" s="59" t="s">
        <v>442</v>
      </c>
      <c r="E1490" s="67"/>
      <c r="F1490" s="73" t="s">
        <v>625</v>
      </c>
      <c r="G1490" s="56"/>
      <c r="H1490" s="56"/>
      <c r="I1490" s="56"/>
      <c r="J1490" s="56">
        <v>2.8</v>
      </c>
      <c r="L1490" s="69" t="s">
        <v>114</v>
      </c>
      <c r="N1490" s="61" t="s">
        <v>137</v>
      </c>
      <c r="O1490" s="62">
        <f>3.1416/6*J1490^3</f>
        <v>11.494067199999996</v>
      </c>
      <c r="Q1490" s="62">
        <f t="shared" si="636"/>
        <v>2.139136929893195</v>
      </c>
    </row>
    <row r="1491" spans="1:17" s="69" customFormat="1">
      <c r="A1491" s="83" t="s">
        <v>250</v>
      </c>
      <c r="B1491" s="70">
        <v>33</v>
      </c>
      <c r="C1491" s="72" t="s">
        <v>404</v>
      </c>
      <c r="D1491" s="59" t="s">
        <v>142</v>
      </c>
      <c r="E1491" s="59"/>
      <c r="F1491" s="69" t="s">
        <v>9</v>
      </c>
      <c r="G1491" s="56"/>
      <c r="H1491" s="56"/>
      <c r="I1491" s="56"/>
      <c r="J1491" s="56">
        <v>7.4</v>
      </c>
      <c r="K1491" s="69">
        <v>18.3</v>
      </c>
      <c r="L1491" s="69" t="s">
        <v>114</v>
      </c>
      <c r="M1491" s="69" t="s">
        <v>265</v>
      </c>
      <c r="N1491" s="61" t="s">
        <v>137</v>
      </c>
      <c r="O1491" s="62">
        <f>3.1416/6*J1491^3</f>
        <v>212.1752864</v>
      </c>
      <c r="P1491" s="64">
        <f t="shared" ref="P1491" si="637">O1491*0.6</f>
        <v>127.30517184</v>
      </c>
      <c r="Q1491" s="62">
        <f>0.216*P1491^0.939</f>
        <v>20.45993217622598</v>
      </c>
    </row>
    <row r="1492" spans="1:17" s="71" customFormat="1">
      <c r="A1492" s="85" t="s">
        <v>250</v>
      </c>
      <c r="B1492" s="70">
        <v>34</v>
      </c>
      <c r="C1492" s="72" t="s">
        <v>404</v>
      </c>
      <c r="D1492" s="59" t="s">
        <v>141</v>
      </c>
      <c r="E1492" s="75" t="s">
        <v>595</v>
      </c>
      <c r="F1492" s="71" t="s">
        <v>549</v>
      </c>
      <c r="G1492" s="78">
        <v>16.7</v>
      </c>
      <c r="H1492" s="78">
        <v>2.7</v>
      </c>
      <c r="I1492" s="76">
        <f>H1492*0.9</f>
        <v>2.4300000000000002</v>
      </c>
      <c r="J1492" s="78"/>
      <c r="L1492" s="71" t="s">
        <v>577</v>
      </c>
      <c r="M1492" s="75" t="s">
        <v>673</v>
      </c>
      <c r="N1492" s="61" t="s">
        <v>140</v>
      </c>
      <c r="O1492" s="66">
        <f>G1492*H1492*I1492</f>
        <v>109.56870000000002</v>
      </c>
      <c r="Q1492" s="62">
        <f>0.288*O1492^0.811</f>
        <v>12.989075658608105</v>
      </c>
    </row>
    <row r="1493" spans="1:17" s="69" customFormat="1">
      <c r="A1493" s="83" t="s">
        <v>250</v>
      </c>
      <c r="B1493" s="70">
        <v>34</v>
      </c>
      <c r="C1493" s="72" t="s">
        <v>404</v>
      </c>
      <c r="D1493" s="54" t="s">
        <v>670</v>
      </c>
      <c r="E1493" s="67"/>
      <c r="F1493" s="82" t="s">
        <v>634</v>
      </c>
      <c r="G1493" s="56">
        <v>3.2</v>
      </c>
      <c r="I1493" s="56"/>
      <c r="J1493" s="56">
        <v>2</v>
      </c>
      <c r="L1493" s="77" t="s">
        <v>101</v>
      </c>
      <c r="N1493" s="65" t="s">
        <v>138</v>
      </c>
      <c r="O1493" s="62">
        <f>(3.1416/6)*J1493^2*G1493</f>
        <v>6.7020799999999996</v>
      </c>
    </row>
    <row r="1494" spans="1:17" s="69" customFormat="1">
      <c r="A1494" s="83" t="s">
        <v>250</v>
      </c>
      <c r="B1494" s="70">
        <v>34</v>
      </c>
      <c r="C1494" s="72" t="s">
        <v>404</v>
      </c>
      <c r="D1494" s="54" t="s">
        <v>670</v>
      </c>
      <c r="E1494" s="67"/>
      <c r="F1494" s="82" t="s">
        <v>634</v>
      </c>
      <c r="G1494" s="56">
        <v>3.4</v>
      </c>
      <c r="I1494" s="56"/>
      <c r="J1494" s="56">
        <v>1.5</v>
      </c>
      <c r="L1494" s="77" t="s">
        <v>101</v>
      </c>
      <c r="N1494" s="65" t="s">
        <v>138</v>
      </c>
      <c r="O1494" s="62">
        <f>(3.1416/6)*J1494^2*G1494</f>
        <v>4.0055399999999999</v>
      </c>
    </row>
    <row r="1495" spans="1:17" s="69" customFormat="1">
      <c r="A1495" s="83" t="s">
        <v>250</v>
      </c>
      <c r="B1495" s="70">
        <v>34</v>
      </c>
      <c r="C1495" s="72" t="s">
        <v>404</v>
      </c>
      <c r="D1495" s="54" t="s">
        <v>670</v>
      </c>
      <c r="E1495" s="67"/>
      <c r="F1495" s="82" t="s">
        <v>634</v>
      </c>
      <c r="G1495" s="56">
        <v>2.1</v>
      </c>
      <c r="I1495" s="56"/>
      <c r="J1495" s="56">
        <v>1.4</v>
      </c>
      <c r="L1495" s="77" t="s">
        <v>101</v>
      </c>
      <c r="N1495" s="65" t="s">
        <v>138</v>
      </c>
      <c r="O1495" s="62">
        <f>(3.1416/6)*J1495^2*G1495</f>
        <v>2.1551375999999998</v>
      </c>
    </row>
    <row r="1496" spans="1:17" s="69" customFormat="1">
      <c r="A1496" s="83" t="s">
        <v>250</v>
      </c>
      <c r="B1496" s="70">
        <v>34</v>
      </c>
      <c r="C1496" s="72" t="s">
        <v>404</v>
      </c>
      <c r="D1496" s="54" t="s">
        <v>670</v>
      </c>
      <c r="E1496" s="67"/>
      <c r="F1496" s="82" t="s">
        <v>634</v>
      </c>
      <c r="G1496" s="56">
        <v>2.33</v>
      </c>
      <c r="I1496" s="56"/>
      <c r="J1496" s="56">
        <v>1.33</v>
      </c>
      <c r="L1496" s="77" t="s">
        <v>101</v>
      </c>
      <c r="N1496" s="65" t="s">
        <v>138</v>
      </c>
      <c r="O1496" s="62">
        <f>(3.1416/6)*J1496^2*G1496</f>
        <v>2.1580367732000001</v>
      </c>
    </row>
    <row r="1497" spans="1:17" s="69" customFormat="1">
      <c r="A1497" s="83" t="s">
        <v>250</v>
      </c>
      <c r="B1497" s="70">
        <v>35</v>
      </c>
      <c r="C1497" s="72" t="s">
        <v>404</v>
      </c>
      <c r="D1497" s="59" t="s">
        <v>442</v>
      </c>
      <c r="E1497" s="67"/>
      <c r="F1497" s="73" t="s">
        <v>624</v>
      </c>
      <c r="G1497" s="56"/>
      <c r="H1497" s="56"/>
      <c r="I1497" s="56"/>
      <c r="J1497" s="56">
        <v>5.9</v>
      </c>
      <c r="L1497" s="69" t="s">
        <v>114</v>
      </c>
      <c r="N1497" s="61" t="s">
        <v>137</v>
      </c>
      <c r="O1497" s="62">
        <f>3.1416/6*J1497^3</f>
        <v>107.53644440000001</v>
      </c>
      <c r="Q1497" s="62">
        <f t="shared" ref="Q1497" si="638">0.216*O1497^0.939</f>
        <v>17.461619800991013</v>
      </c>
    </row>
    <row r="1498" spans="1:17" s="69" customFormat="1">
      <c r="A1498" s="83" t="s">
        <v>250</v>
      </c>
      <c r="B1498" s="70">
        <v>35</v>
      </c>
      <c r="C1498" s="72" t="s">
        <v>404</v>
      </c>
      <c r="D1498" s="54" t="s">
        <v>670</v>
      </c>
      <c r="E1498" s="67"/>
      <c r="F1498" s="82" t="s">
        <v>634</v>
      </c>
      <c r="G1498" s="56">
        <v>2.5</v>
      </c>
      <c r="I1498" s="56"/>
      <c r="J1498" s="56">
        <v>1.4</v>
      </c>
      <c r="L1498" s="77" t="s">
        <v>101</v>
      </c>
      <c r="N1498" s="65" t="s">
        <v>138</v>
      </c>
      <c r="O1498" s="62">
        <f>(3.1416/6)*J1498^2*G1498</f>
        <v>2.5656399999999997</v>
      </c>
    </row>
    <row r="1499" spans="1:17" s="69" customFormat="1">
      <c r="A1499" s="83" t="s">
        <v>250</v>
      </c>
      <c r="B1499" s="70">
        <v>35</v>
      </c>
      <c r="C1499" s="72" t="s">
        <v>404</v>
      </c>
      <c r="D1499" s="59" t="s">
        <v>442</v>
      </c>
      <c r="E1499" s="67"/>
      <c r="F1499" s="73" t="s">
        <v>625</v>
      </c>
      <c r="G1499" s="56"/>
      <c r="H1499" s="56"/>
      <c r="I1499" s="56"/>
      <c r="J1499" s="56">
        <v>4.9000000000000004</v>
      </c>
      <c r="L1499" s="77" t="s">
        <v>114</v>
      </c>
      <c r="N1499" s="61" t="s">
        <v>137</v>
      </c>
      <c r="O1499" s="62">
        <f>3.1416/6*J1499^3</f>
        <v>61.601016400000013</v>
      </c>
      <c r="Q1499" s="62">
        <f t="shared" ref="Q1499" si="639">0.216*O1499^0.939</f>
        <v>10.348484858485723</v>
      </c>
    </row>
    <row r="1500" spans="1:17" s="69" customFormat="1">
      <c r="A1500" s="83" t="s">
        <v>250</v>
      </c>
      <c r="B1500" s="70">
        <v>35</v>
      </c>
      <c r="C1500" s="72" t="s">
        <v>404</v>
      </c>
      <c r="D1500" s="59" t="s">
        <v>142</v>
      </c>
      <c r="E1500" s="59"/>
      <c r="F1500" s="73" t="s">
        <v>102</v>
      </c>
      <c r="G1500" s="56">
        <v>12.1</v>
      </c>
      <c r="I1500" s="56"/>
      <c r="J1500" s="56">
        <v>11.2</v>
      </c>
      <c r="L1500" s="77" t="s">
        <v>101</v>
      </c>
      <c r="N1500" s="65" t="s">
        <v>138</v>
      </c>
      <c r="O1500" s="62">
        <f t="shared" ref="O1500:O1505" si="640">(3.1416/6)*J1500^2*G1500</f>
        <v>794.73264639999979</v>
      </c>
      <c r="P1500" s="64">
        <f t="shared" ref="P1500:P1502" si="641">O1500*0.6</f>
        <v>476.83958783999987</v>
      </c>
      <c r="Q1500" s="62">
        <f t="shared" ref="Q1500:Q1502" si="642">0.216*P1500^0.939</f>
        <v>70.704221461962092</v>
      </c>
    </row>
    <row r="1501" spans="1:17" s="69" customFormat="1">
      <c r="A1501" s="83" t="s">
        <v>250</v>
      </c>
      <c r="B1501" s="70">
        <v>35</v>
      </c>
      <c r="C1501" s="72" t="s">
        <v>404</v>
      </c>
      <c r="D1501" s="59" t="s">
        <v>142</v>
      </c>
      <c r="E1501" s="59"/>
      <c r="F1501" s="73" t="s">
        <v>252</v>
      </c>
      <c r="G1501" s="56">
        <v>7.4</v>
      </c>
      <c r="I1501" s="56"/>
      <c r="J1501" s="56">
        <v>7</v>
      </c>
      <c r="L1501" s="77" t="s">
        <v>101</v>
      </c>
      <c r="N1501" s="65" t="s">
        <v>138</v>
      </c>
      <c r="O1501" s="62">
        <f t="shared" si="640"/>
        <v>189.85736</v>
      </c>
      <c r="P1501" s="64">
        <f t="shared" si="641"/>
        <v>113.914416</v>
      </c>
      <c r="Q1501" s="62">
        <f t="shared" si="642"/>
        <v>18.43236828592898</v>
      </c>
    </row>
    <row r="1502" spans="1:17" s="69" customFormat="1">
      <c r="A1502" s="83" t="s">
        <v>250</v>
      </c>
      <c r="B1502" s="70">
        <v>36</v>
      </c>
      <c r="C1502" s="72" t="s">
        <v>404</v>
      </c>
      <c r="D1502" s="59" t="s">
        <v>142</v>
      </c>
      <c r="E1502" s="59"/>
      <c r="F1502" s="73" t="s">
        <v>3</v>
      </c>
      <c r="G1502" s="56">
        <v>9.1999999999999993</v>
      </c>
      <c r="I1502" s="56"/>
      <c r="J1502" s="56">
        <v>5</v>
      </c>
      <c r="L1502" s="77" t="s">
        <v>101</v>
      </c>
      <c r="N1502" s="65" t="s">
        <v>138</v>
      </c>
      <c r="O1502" s="62">
        <f t="shared" si="640"/>
        <v>120.42799999999997</v>
      </c>
      <c r="P1502" s="64">
        <f t="shared" si="641"/>
        <v>72.256799999999984</v>
      </c>
      <c r="Q1502" s="62">
        <f t="shared" si="642"/>
        <v>12.021007642207289</v>
      </c>
    </row>
    <row r="1503" spans="1:17" s="69" customFormat="1">
      <c r="A1503" s="83" t="s">
        <v>250</v>
      </c>
      <c r="B1503" s="70">
        <v>36</v>
      </c>
      <c r="C1503" s="72" t="s">
        <v>404</v>
      </c>
      <c r="D1503" s="54" t="s">
        <v>670</v>
      </c>
      <c r="E1503" s="67"/>
      <c r="F1503" s="82" t="s">
        <v>634</v>
      </c>
      <c r="G1503" s="56">
        <v>2.9</v>
      </c>
      <c r="I1503" s="56"/>
      <c r="J1503" s="56">
        <v>2.2999999999999998</v>
      </c>
      <c r="L1503" s="77" t="s">
        <v>101</v>
      </c>
      <c r="N1503" s="65" t="s">
        <v>138</v>
      </c>
      <c r="O1503" s="62">
        <f t="shared" si="640"/>
        <v>8.0325475999999991</v>
      </c>
    </row>
    <row r="1504" spans="1:17" s="69" customFormat="1">
      <c r="A1504" s="83" t="s">
        <v>250</v>
      </c>
      <c r="B1504" s="70">
        <v>36</v>
      </c>
      <c r="C1504" s="72" t="s">
        <v>404</v>
      </c>
      <c r="D1504" s="54" t="s">
        <v>670</v>
      </c>
      <c r="E1504" s="67"/>
      <c r="F1504" s="82" t="s">
        <v>634</v>
      </c>
      <c r="G1504" s="56">
        <v>2.8</v>
      </c>
      <c r="I1504" s="56"/>
      <c r="J1504" s="56">
        <v>1.8</v>
      </c>
      <c r="L1504" s="77" t="s">
        <v>101</v>
      </c>
      <c r="N1504" s="65" t="s">
        <v>138</v>
      </c>
      <c r="O1504" s="62">
        <f t="shared" si="640"/>
        <v>4.7500991999999993</v>
      </c>
    </row>
    <row r="1505" spans="1:17" s="69" customFormat="1">
      <c r="A1505" s="83" t="s">
        <v>250</v>
      </c>
      <c r="B1505" s="70">
        <v>36</v>
      </c>
      <c r="C1505" s="72" t="s">
        <v>404</v>
      </c>
      <c r="D1505" s="59" t="s">
        <v>442</v>
      </c>
      <c r="E1505" s="67"/>
      <c r="F1505" s="73" t="s">
        <v>625</v>
      </c>
      <c r="G1505" s="56">
        <v>3.4</v>
      </c>
      <c r="I1505" s="56"/>
      <c r="J1505" s="56">
        <v>2.5</v>
      </c>
      <c r="L1505" s="77" t="s">
        <v>101</v>
      </c>
      <c r="N1505" s="65" t="s">
        <v>138</v>
      </c>
      <c r="O1505" s="62">
        <f t="shared" si="640"/>
        <v>11.126499999999998</v>
      </c>
      <c r="Q1505" s="62">
        <f t="shared" ref="Q1505" si="643">0.216*O1505^0.939</f>
        <v>2.07483922852126</v>
      </c>
    </row>
    <row r="1506" spans="1:17" s="69" customFormat="1">
      <c r="A1506" s="83" t="s">
        <v>250</v>
      </c>
      <c r="B1506" s="70">
        <v>37</v>
      </c>
      <c r="C1506" s="72" t="s">
        <v>404</v>
      </c>
      <c r="D1506" s="54" t="s">
        <v>670</v>
      </c>
      <c r="E1506" s="67"/>
      <c r="F1506" s="82" t="s">
        <v>634</v>
      </c>
      <c r="G1506" s="56">
        <v>2.7</v>
      </c>
      <c r="I1506" s="56"/>
      <c r="J1506" s="56">
        <v>1.8</v>
      </c>
      <c r="L1506" s="69" t="s">
        <v>101</v>
      </c>
      <c r="N1506" s="65" t="s">
        <v>138</v>
      </c>
      <c r="O1506" s="62">
        <f>(3.1416/6)*J1506^2*G1506</f>
        <v>4.5804528000000007</v>
      </c>
    </row>
    <row r="1507" spans="1:17" s="69" customFormat="1">
      <c r="A1507" s="83" t="s">
        <v>250</v>
      </c>
      <c r="B1507" s="70">
        <v>37</v>
      </c>
      <c r="C1507" s="72" t="s">
        <v>404</v>
      </c>
      <c r="D1507" s="54" t="s">
        <v>670</v>
      </c>
      <c r="E1507" s="67"/>
      <c r="F1507" s="82" t="s">
        <v>634</v>
      </c>
      <c r="H1507" s="56"/>
      <c r="I1507" s="56"/>
      <c r="J1507" s="56">
        <v>2.6</v>
      </c>
      <c r="L1507" s="69" t="s">
        <v>114</v>
      </c>
      <c r="N1507" s="61" t="s">
        <v>137</v>
      </c>
      <c r="O1507" s="62">
        <f>3.1416/6*J1507^3</f>
        <v>9.2027936000000015</v>
      </c>
    </row>
    <row r="1508" spans="1:17" s="69" customFormat="1">
      <c r="A1508" s="83" t="s">
        <v>250</v>
      </c>
      <c r="B1508" s="70">
        <v>38</v>
      </c>
      <c r="C1508" s="72" t="s">
        <v>406</v>
      </c>
      <c r="D1508" s="59" t="s">
        <v>142</v>
      </c>
      <c r="E1508" s="59"/>
      <c r="F1508" s="73" t="s">
        <v>3</v>
      </c>
      <c r="G1508" s="56">
        <v>6.6</v>
      </c>
      <c r="I1508" s="56"/>
      <c r="J1508" s="56">
        <v>5.2</v>
      </c>
      <c r="L1508" s="69" t="s">
        <v>101</v>
      </c>
      <c r="N1508" s="65" t="s">
        <v>138</v>
      </c>
      <c r="O1508" s="62">
        <f>(3.1416/6)*J1508^2*G1508</f>
        <v>93.443750399999999</v>
      </c>
      <c r="P1508" s="64">
        <f t="shared" ref="P1508:P1509" si="644">O1508*0.6</f>
        <v>56.066250239999995</v>
      </c>
      <c r="Q1508" s="62">
        <f t="shared" ref="Q1508:Q1509" si="645">0.216*P1508^0.939</f>
        <v>9.4729330960579397</v>
      </c>
    </row>
    <row r="1509" spans="1:17" s="69" customFormat="1">
      <c r="A1509" s="83" t="s">
        <v>250</v>
      </c>
      <c r="B1509" s="70">
        <v>38</v>
      </c>
      <c r="C1509" s="72" t="s">
        <v>406</v>
      </c>
      <c r="D1509" s="59" t="s">
        <v>142</v>
      </c>
      <c r="E1509" s="59"/>
      <c r="F1509" s="60" t="s">
        <v>679</v>
      </c>
      <c r="G1509" s="56">
        <v>14.5</v>
      </c>
      <c r="I1509" s="56"/>
      <c r="J1509" s="56">
        <v>10.9</v>
      </c>
      <c r="L1509" s="69" t="s">
        <v>101</v>
      </c>
      <c r="N1509" s="65" t="s">
        <v>138</v>
      </c>
      <c r="O1509" s="62">
        <f>(3.1416/6)*J1509^2*G1509</f>
        <v>902.02928199999997</v>
      </c>
      <c r="P1509" s="64">
        <f t="shared" si="644"/>
        <v>541.21756919999996</v>
      </c>
      <c r="Q1509" s="62">
        <f t="shared" si="645"/>
        <v>79.632427056406797</v>
      </c>
    </row>
    <row r="1510" spans="1:17" s="69" customFormat="1">
      <c r="A1510" s="83" t="s">
        <v>250</v>
      </c>
      <c r="B1510" s="70">
        <v>39</v>
      </c>
      <c r="C1510" s="72" t="s">
        <v>404</v>
      </c>
      <c r="D1510" s="59" t="s">
        <v>442</v>
      </c>
      <c r="E1510" s="67"/>
      <c r="F1510" s="73" t="s">
        <v>109</v>
      </c>
      <c r="G1510" s="56">
        <v>10.7</v>
      </c>
      <c r="I1510" s="56"/>
      <c r="J1510" s="56">
        <v>8.3000000000000007</v>
      </c>
      <c r="L1510" s="69" t="s">
        <v>101</v>
      </c>
      <c r="N1510" s="65" t="s">
        <v>138</v>
      </c>
      <c r="O1510" s="62">
        <f>(3.1416/6)*J1510^2*G1510</f>
        <v>385.95760280000002</v>
      </c>
      <c r="Q1510" s="62">
        <f t="shared" ref="Q1510" si="646">0.216*O1510^0.939</f>
        <v>57.971486392072059</v>
      </c>
    </row>
    <row r="1511" spans="1:17" s="69" customFormat="1">
      <c r="A1511" s="83" t="s">
        <v>250</v>
      </c>
      <c r="B1511" s="70">
        <v>39</v>
      </c>
      <c r="C1511" s="72" t="s">
        <v>404</v>
      </c>
      <c r="D1511" s="59" t="s">
        <v>142</v>
      </c>
      <c r="E1511" s="59"/>
      <c r="F1511" s="73" t="s">
        <v>102</v>
      </c>
      <c r="G1511" s="56">
        <v>8</v>
      </c>
      <c r="I1511" s="56"/>
      <c r="J1511" s="56">
        <v>7</v>
      </c>
      <c r="L1511" s="69" t="s">
        <v>101</v>
      </c>
      <c r="N1511" s="65" t="s">
        <v>138</v>
      </c>
      <c r="O1511" s="62">
        <f>(3.1416/6)*J1511^2*G1511</f>
        <v>205.25119999999998</v>
      </c>
      <c r="P1511" s="64">
        <f t="shared" ref="P1511" si="647">O1511*0.6</f>
        <v>123.15071999999998</v>
      </c>
      <c r="Q1511" s="62">
        <f>0.216*P1511^0.939</f>
        <v>19.832344243104416</v>
      </c>
    </row>
    <row r="1512" spans="1:17" s="69" customFormat="1">
      <c r="A1512" s="83" t="s">
        <v>250</v>
      </c>
      <c r="B1512" s="70">
        <v>39</v>
      </c>
      <c r="C1512" s="72" t="s">
        <v>404</v>
      </c>
      <c r="D1512" s="59" t="s">
        <v>442</v>
      </c>
      <c r="E1512" s="67"/>
      <c r="F1512" s="73" t="s">
        <v>625</v>
      </c>
      <c r="G1512" s="56"/>
      <c r="H1512" s="56"/>
      <c r="I1512" s="56"/>
      <c r="J1512" s="56">
        <v>4.7</v>
      </c>
      <c r="L1512" s="69" t="s">
        <v>114</v>
      </c>
      <c r="N1512" s="61" t="s">
        <v>137</v>
      </c>
      <c r="O1512" s="62">
        <f>3.1416/6*J1512^3</f>
        <v>54.36172280000001</v>
      </c>
      <c r="Q1512" s="62">
        <f t="shared" ref="Q1512" si="648">0.216*O1512^0.939</f>
        <v>9.2022510433436722</v>
      </c>
    </row>
    <row r="1513" spans="1:17" s="69" customFormat="1">
      <c r="A1513" s="83" t="s">
        <v>250</v>
      </c>
      <c r="B1513" s="70">
        <v>40</v>
      </c>
      <c r="C1513" s="72" t="s">
        <v>404</v>
      </c>
      <c r="D1513" s="59" t="s">
        <v>142</v>
      </c>
      <c r="E1513" s="59"/>
      <c r="F1513" s="73" t="s">
        <v>102</v>
      </c>
      <c r="G1513" s="56">
        <v>9.8000000000000007</v>
      </c>
      <c r="I1513" s="56"/>
      <c r="J1513" s="56">
        <v>7.8</v>
      </c>
      <c r="L1513" s="69" t="s">
        <v>101</v>
      </c>
      <c r="N1513" s="65" t="s">
        <v>138</v>
      </c>
      <c r="O1513" s="62">
        <f>(3.1416/6)*J1513^2*G1513</f>
        <v>312.18707519999998</v>
      </c>
      <c r="P1513" s="64">
        <f t="shared" ref="P1513" si="649">O1513*0.6</f>
        <v>187.31224511999997</v>
      </c>
      <c r="Q1513" s="62">
        <f>0.216*P1513^0.939</f>
        <v>29.403117819716591</v>
      </c>
    </row>
    <row r="1514" spans="1:17" s="69" customFormat="1">
      <c r="A1514" s="83" t="s">
        <v>250</v>
      </c>
      <c r="B1514" s="70">
        <v>40</v>
      </c>
      <c r="C1514" s="72" t="s">
        <v>404</v>
      </c>
      <c r="D1514" s="54" t="s">
        <v>670</v>
      </c>
      <c r="E1514" s="67"/>
      <c r="F1514" s="82" t="s">
        <v>634</v>
      </c>
      <c r="G1514" s="56">
        <v>3</v>
      </c>
      <c r="H1514" s="56"/>
      <c r="J1514" s="56">
        <v>1.4</v>
      </c>
      <c r="L1514" s="75" t="s">
        <v>101</v>
      </c>
      <c r="M1514" s="74" t="s">
        <v>568</v>
      </c>
      <c r="N1514" s="105" t="s">
        <v>138</v>
      </c>
      <c r="O1514" s="66">
        <f>3.1416/6*J1514^2*G1514</f>
        <v>3.0787679999999993</v>
      </c>
    </row>
    <row r="1515" spans="1:17" s="69" customFormat="1">
      <c r="A1515" s="83" t="s">
        <v>250</v>
      </c>
      <c r="B1515" s="70">
        <v>40</v>
      </c>
      <c r="C1515" s="72" t="s">
        <v>404</v>
      </c>
      <c r="D1515" s="54" t="s">
        <v>670</v>
      </c>
      <c r="E1515" s="67"/>
      <c r="F1515" s="82" t="s">
        <v>634</v>
      </c>
      <c r="G1515" s="56">
        <v>3.16</v>
      </c>
      <c r="H1515" s="56"/>
      <c r="J1515" s="56">
        <v>1.9</v>
      </c>
      <c r="L1515" s="75" t="s">
        <v>101</v>
      </c>
      <c r="M1515" s="74" t="s">
        <v>568</v>
      </c>
      <c r="N1515" s="105" t="s">
        <v>138</v>
      </c>
      <c r="O1515" s="66">
        <f>3.1416/6*J1515^2*G1515</f>
        <v>5.9730193599999994</v>
      </c>
    </row>
    <row r="1516" spans="1:17" s="69" customFormat="1">
      <c r="A1516" s="83" t="s">
        <v>250</v>
      </c>
      <c r="B1516" s="70">
        <v>40</v>
      </c>
      <c r="C1516" s="72" t="s">
        <v>404</v>
      </c>
      <c r="D1516" s="54" t="s">
        <v>670</v>
      </c>
      <c r="E1516" s="67"/>
      <c r="F1516" s="82" t="s">
        <v>634</v>
      </c>
      <c r="G1516" s="56">
        <v>2.6</v>
      </c>
      <c r="H1516" s="56"/>
      <c r="J1516" s="56">
        <v>1.7</v>
      </c>
      <c r="L1516" s="75" t="s">
        <v>101</v>
      </c>
      <c r="M1516" s="74" t="s">
        <v>568</v>
      </c>
      <c r="N1516" s="105" t="s">
        <v>138</v>
      </c>
      <c r="O1516" s="66">
        <f>3.1416/6*J1516^2*G1516</f>
        <v>3.9343303999999995</v>
      </c>
    </row>
    <row r="1517" spans="1:17" s="69" customFormat="1">
      <c r="A1517" s="83" t="s">
        <v>250</v>
      </c>
      <c r="B1517" s="70">
        <v>40</v>
      </c>
      <c r="C1517" s="72" t="s">
        <v>404</v>
      </c>
      <c r="D1517" s="54" t="s">
        <v>670</v>
      </c>
      <c r="E1517" s="67"/>
      <c r="F1517" s="82" t="s">
        <v>634</v>
      </c>
      <c r="G1517" s="56">
        <v>3</v>
      </c>
      <c r="H1517" s="56"/>
      <c r="J1517" s="56">
        <v>1.4</v>
      </c>
      <c r="L1517" s="75" t="s">
        <v>101</v>
      </c>
      <c r="M1517" s="74" t="s">
        <v>568</v>
      </c>
      <c r="N1517" s="105" t="s">
        <v>138</v>
      </c>
      <c r="O1517" s="66">
        <f>3.1416/6*J1517^2*G1517</f>
        <v>3.0787679999999993</v>
      </c>
      <c r="P1517" s="69" t="s">
        <v>90</v>
      </c>
    </row>
    <row r="1518" spans="1:17" s="69" customFormat="1">
      <c r="A1518" s="83" t="s">
        <v>250</v>
      </c>
      <c r="B1518" s="70">
        <v>41</v>
      </c>
      <c r="C1518" s="72" t="s">
        <v>404</v>
      </c>
      <c r="D1518" s="59" t="s">
        <v>142</v>
      </c>
      <c r="E1518" s="59"/>
      <c r="F1518" s="71" t="s">
        <v>484</v>
      </c>
      <c r="G1518" s="56"/>
      <c r="H1518" s="56"/>
      <c r="I1518" s="56"/>
      <c r="J1518" s="56">
        <v>8.5</v>
      </c>
      <c r="L1518" s="69" t="s">
        <v>114</v>
      </c>
      <c r="N1518" s="61" t="s">
        <v>137</v>
      </c>
      <c r="O1518" s="62">
        <f>3.1416/6*J1518^3</f>
        <v>321.55584999999996</v>
      </c>
      <c r="P1518" s="64">
        <f t="shared" ref="P1518" si="650">O1518*0.6</f>
        <v>192.93350999999998</v>
      </c>
      <c r="Q1518" s="62">
        <f>0.216*P1518^0.939</f>
        <v>30.230932874669961</v>
      </c>
    </row>
    <row r="1519" spans="1:17" s="69" customFormat="1">
      <c r="A1519" s="83" t="s">
        <v>250</v>
      </c>
      <c r="B1519" s="70">
        <v>41</v>
      </c>
      <c r="C1519" s="72" t="s">
        <v>404</v>
      </c>
      <c r="D1519" s="59" t="s">
        <v>442</v>
      </c>
      <c r="E1519" s="67"/>
      <c r="F1519" s="73" t="s">
        <v>624</v>
      </c>
      <c r="G1519" s="56"/>
      <c r="H1519" s="56"/>
      <c r="I1519" s="56"/>
      <c r="J1519" s="56">
        <v>5.31</v>
      </c>
      <c r="L1519" s="69" t="s">
        <v>114</v>
      </c>
      <c r="N1519" s="61" t="s">
        <v>137</v>
      </c>
      <c r="O1519" s="62">
        <f>3.1416/6*J1519^3</f>
        <v>78.394067967599966</v>
      </c>
      <c r="Q1519" s="62">
        <f t="shared" ref="Q1519:Q1522" si="651">0.216*O1519^0.939</f>
        <v>12.977339818255269</v>
      </c>
    </row>
    <row r="1520" spans="1:17" s="69" customFormat="1">
      <c r="A1520" s="83" t="s">
        <v>250</v>
      </c>
      <c r="B1520" s="70">
        <v>41</v>
      </c>
      <c r="C1520" s="72" t="s">
        <v>404</v>
      </c>
      <c r="D1520" s="59" t="s">
        <v>442</v>
      </c>
      <c r="E1520" s="67"/>
      <c r="F1520" s="73" t="s">
        <v>624</v>
      </c>
      <c r="G1520" s="56"/>
      <c r="H1520" s="56"/>
      <c r="I1520" s="56"/>
      <c r="J1520" s="56">
        <v>6</v>
      </c>
      <c r="L1520" s="69" t="s">
        <v>114</v>
      </c>
      <c r="N1520" s="61" t="s">
        <v>137</v>
      </c>
      <c r="O1520" s="62">
        <f>3.1416/6*J1520^3</f>
        <v>113.09759999999999</v>
      </c>
      <c r="Q1520" s="62">
        <f t="shared" si="651"/>
        <v>18.308235217594412</v>
      </c>
    </row>
    <row r="1521" spans="1:19" s="69" customFormat="1">
      <c r="A1521" s="83" t="s">
        <v>250</v>
      </c>
      <c r="B1521" s="70">
        <v>44</v>
      </c>
      <c r="C1521" s="72" t="s">
        <v>404</v>
      </c>
      <c r="D1521" s="59" t="s">
        <v>442</v>
      </c>
      <c r="E1521" s="67"/>
      <c r="F1521" s="73" t="s">
        <v>109</v>
      </c>
      <c r="G1521" s="56">
        <v>7.8</v>
      </c>
      <c r="I1521" s="56"/>
      <c r="J1521" s="56">
        <v>6.4</v>
      </c>
      <c r="L1521" s="69" t="s">
        <v>101</v>
      </c>
      <c r="N1521" s="65" t="s">
        <v>138</v>
      </c>
      <c r="O1521" s="62">
        <f>(3.1416/6)*J1521^2*G1521</f>
        <v>167.28391680000001</v>
      </c>
      <c r="Q1521" s="62">
        <f t="shared" si="651"/>
        <v>26.440960914764354</v>
      </c>
    </row>
    <row r="1522" spans="1:19" s="69" customFormat="1">
      <c r="A1522" s="83" t="s">
        <v>250</v>
      </c>
      <c r="B1522" s="70">
        <v>45</v>
      </c>
      <c r="C1522" s="72" t="s">
        <v>404</v>
      </c>
      <c r="D1522" s="59" t="s">
        <v>442</v>
      </c>
      <c r="E1522" s="67"/>
      <c r="F1522" s="73" t="s">
        <v>624</v>
      </c>
      <c r="G1522" s="56">
        <v>5.5</v>
      </c>
      <c r="I1522" s="56"/>
      <c r="J1522" s="56">
        <v>3.6</v>
      </c>
      <c r="L1522" s="69" t="s">
        <v>101</v>
      </c>
      <c r="N1522" s="65" t="s">
        <v>138</v>
      </c>
      <c r="O1522" s="62">
        <f>(3.1416/6)*J1522^2*G1522</f>
        <v>37.322207999999996</v>
      </c>
      <c r="Q1522" s="62">
        <f t="shared" si="651"/>
        <v>6.4644424427693998</v>
      </c>
    </row>
    <row r="1523" spans="1:19" s="69" customFormat="1">
      <c r="A1523" s="83" t="s">
        <v>250</v>
      </c>
      <c r="B1523" s="70">
        <v>47</v>
      </c>
      <c r="C1523" s="72" t="s">
        <v>404</v>
      </c>
      <c r="D1523" s="67" t="s">
        <v>141</v>
      </c>
      <c r="E1523" s="67" t="s">
        <v>561</v>
      </c>
      <c r="F1523" s="77" t="s">
        <v>392</v>
      </c>
      <c r="G1523" s="56"/>
      <c r="H1523" s="56"/>
      <c r="I1523" s="76">
        <v>21.3</v>
      </c>
      <c r="J1523" s="56">
        <v>14.2</v>
      </c>
      <c r="L1523" s="69" t="s">
        <v>232</v>
      </c>
      <c r="M1523" s="75" t="s">
        <v>594</v>
      </c>
      <c r="N1523" s="61" t="s">
        <v>139</v>
      </c>
      <c r="O1523" s="66">
        <f>3.1416/4*(J1523^2)*I1523</f>
        <v>3373.2395928000001</v>
      </c>
      <c r="Q1523" s="62">
        <f>0.288*O1523^0.811</f>
        <v>209.23713180809656</v>
      </c>
    </row>
    <row r="1524" spans="1:19" s="69" customFormat="1">
      <c r="A1524" s="83" t="s">
        <v>250</v>
      </c>
      <c r="B1524" s="70">
        <v>47</v>
      </c>
      <c r="C1524" s="72" t="s">
        <v>404</v>
      </c>
      <c r="D1524" s="59" t="s">
        <v>442</v>
      </c>
      <c r="E1524" s="67"/>
      <c r="F1524" s="73" t="s">
        <v>109</v>
      </c>
      <c r="G1524" s="56"/>
      <c r="H1524" s="56"/>
      <c r="I1524" s="56"/>
      <c r="J1524" s="56">
        <v>5.8</v>
      </c>
      <c r="L1524" s="69" t="s">
        <v>114</v>
      </c>
      <c r="N1524" s="61" t="s">
        <v>137</v>
      </c>
      <c r="O1524" s="62">
        <f>3.1416/6*J1524^3</f>
        <v>102.16064319999998</v>
      </c>
      <c r="Q1524" s="62">
        <f t="shared" ref="Q1524:Q1525" si="652">0.216*O1524^0.939</f>
        <v>16.640679991674528</v>
      </c>
    </row>
    <row r="1525" spans="1:19" s="69" customFormat="1">
      <c r="A1525" s="83" t="s">
        <v>250</v>
      </c>
      <c r="B1525" s="70">
        <v>48</v>
      </c>
      <c r="C1525" s="72" t="s">
        <v>404</v>
      </c>
      <c r="D1525" s="59" t="s">
        <v>442</v>
      </c>
      <c r="E1525" s="67"/>
      <c r="F1525" s="73" t="s">
        <v>109</v>
      </c>
      <c r="G1525" s="56">
        <v>20.6</v>
      </c>
      <c r="I1525" s="56"/>
      <c r="J1525" s="56">
        <v>19.5</v>
      </c>
      <c r="L1525" s="69" t="s">
        <v>101</v>
      </c>
      <c r="N1525" s="65" t="s">
        <v>138</v>
      </c>
      <c r="O1525" s="62">
        <f>(3.1416/6)*J1525^2*G1525</f>
        <v>4101.4373400000004</v>
      </c>
      <c r="Q1525" s="62">
        <f t="shared" si="652"/>
        <v>533.33579341874542</v>
      </c>
    </row>
    <row r="1526" spans="1:19" s="69" customFormat="1">
      <c r="A1526" s="83" t="s">
        <v>261</v>
      </c>
      <c r="B1526" s="70">
        <v>1</v>
      </c>
      <c r="C1526" s="72" t="s">
        <v>404</v>
      </c>
      <c r="D1526" s="67" t="s">
        <v>557</v>
      </c>
      <c r="E1526" s="67"/>
      <c r="F1526" s="69" t="s">
        <v>398</v>
      </c>
      <c r="G1526" s="56">
        <v>7.2</v>
      </c>
      <c r="H1526" s="56"/>
      <c r="I1526" s="56">
        <v>11.7</v>
      </c>
      <c r="J1526" s="69">
        <v>10.4</v>
      </c>
      <c r="L1526" s="75" t="s">
        <v>566</v>
      </c>
      <c r="M1526" s="75" t="s">
        <v>574</v>
      </c>
      <c r="N1526" s="105" t="s">
        <v>573</v>
      </c>
      <c r="O1526" s="66">
        <f>3.1416/12*J1526^2*I1526+(3.1416/6*J1526^2*G1526)</f>
        <v>739.05511679999995</v>
      </c>
      <c r="Q1526" s="62">
        <f>0.216*O1526^0.939</f>
        <v>106.69431826351459</v>
      </c>
    </row>
    <row r="1527" spans="1:19" s="71" customFormat="1">
      <c r="A1527" s="85" t="s">
        <v>261</v>
      </c>
      <c r="B1527" s="70" t="s">
        <v>253</v>
      </c>
      <c r="C1527" s="72" t="s">
        <v>404</v>
      </c>
      <c r="D1527" s="59" t="s">
        <v>442</v>
      </c>
      <c r="E1527" s="67"/>
      <c r="F1527" s="97" t="s">
        <v>109</v>
      </c>
      <c r="I1527" s="78">
        <v>2.6</v>
      </c>
      <c r="J1527" s="78">
        <v>11</v>
      </c>
      <c r="K1527" s="78">
        <v>16</v>
      </c>
      <c r="L1527" s="74" t="s">
        <v>562</v>
      </c>
      <c r="N1527" s="107" t="s">
        <v>569</v>
      </c>
      <c r="O1527" s="94">
        <f>3.1416/4*(J1527*K1527*I1527)</f>
        <v>359.39904000000001</v>
      </c>
      <c r="Q1527" s="62">
        <f t="shared" ref="Q1527:Q1528" si="653">0.216*O1527^0.939</f>
        <v>54.217622850059428</v>
      </c>
    </row>
    <row r="1528" spans="1:19">
      <c r="A1528" s="83" t="s">
        <v>261</v>
      </c>
      <c r="B1528" s="57">
        <v>2</v>
      </c>
      <c r="C1528" s="72" t="s">
        <v>404</v>
      </c>
      <c r="D1528" s="59" t="s">
        <v>442</v>
      </c>
      <c r="E1528" s="67"/>
      <c r="F1528" s="52" t="s">
        <v>109</v>
      </c>
      <c r="I1528" s="55"/>
      <c r="J1528" s="55">
        <v>2.7</v>
      </c>
      <c r="L1528" s="69" t="s">
        <v>114</v>
      </c>
      <c r="N1528" s="61" t="s">
        <v>137</v>
      </c>
      <c r="O1528" s="62">
        <f>3.1416/6*J1528^3</f>
        <v>10.3060188</v>
      </c>
      <c r="Q1528" s="62">
        <f t="shared" si="653"/>
        <v>1.9308393220366216</v>
      </c>
    </row>
    <row r="1529" spans="1:19">
      <c r="A1529" s="83" t="s">
        <v>261</v>
      </c>
      <c r="B1529" s="57">
        <v>3</v>
      </c>
      <c r="C1529" s="53" t="s">
        <v>404</v>
      </c>
      <c r="D1529" s="59" t="s">
        <v>142</v>
      </c>
      <c r="E1529" s="59"/>
      <c r="F1529" s="52" t="s">
        <v>592</v>
      </c>
      <c r="G1529" s="55">
        <v>7.45</v>
      </c>
      <c r="I1529" s="55"/>
      <c r="J1529" s="55">
        <v>6</v>
      </c>
      <c r="L1529" s="60" t="s">
        <v>528</v>
      </c>
      <c r="N1529" s="65" t="s">
        <v>542</v>
      </c>
      <c r="O1529" s="66">
        <f>((3.1416/6)*J1529^2*G1529)*0.8</f>
        <v>112.343616</v>
      </c>
      <c r="P1529" s="64">
        <f t="shared" ref="P1529:P1531" si="654">O1529*0.6</f>
        <v>67.406169599999998</v>
      </c>
      <c r="Q1529" s="62">
        <f t="shared" ref="Q1529:Q1535" si="655">0.216*P1529^0.939</f>
        <v>11.261668035937941</v>
      </c>
    </row>
    <row r="1530" spans="1:19">
      <c r="A1530" s="83" t="s">
        <v>261</v>
      </c>
      <c r="B1530" s="57">
        <v>4</v>
      </c>
      <c r="C1530" s="53" t="s">
        <v>404</v>
      </c>
      <c r="D1530" s="59" t="s">
        <v>142</v>
      </c>
      <c r="E1530" s="59"/>
      <c r="F1530" s="52" t="s">
        <v>592</v>
      </c>
      <c r="I1530" s="55"/>
      <c r="J1530" s="55">
        <v>10.199999999999999</v>
      </c>
      <c r="L1530" s="52" t="s">
        <v>322</v>
      </c>
      <c r="N1530" s="61" t="s">
        <v>538</v>
      </c>
      <c r="O1530" s="62">
        <f>(3.1416/6*J1530^3)*0.8</f>
        <v>444.5188070399999</v>
      </c>
      <c r="P1530" s="64">
        <f t="shared" si="654"/>
        <v>266.71128422399994</v>
      </c>
      <c r="Q1530" s="62">
        <f t="shared" si="655"/>
        <v>40.973835249925585</v>
      </c>
    </row>
    <row r="1531" spans="1:19">
      <c r="A1531" s="83" t="s">
        <v>261</v>
      </c>
      <c r="B1531" s="57">
        <v>6</v>
      </c>
      <c r="C1531" s="53" t="s">
        <v>406</v>
      </c>
      <c r="D1531" s="59" t="s">
        <v>142</v>
      </c>
      <c r="E1531" s="59"/>
      <c r="F1531" s="52" t="s">
        <v>64</v>
      </c>
      <c r="I1531" s="55"/>
      <c r="J1531" s="55">
        <v>7.5</v>
      </c>
      <c r="L1531" s="52" t="s">
        <v>114</v>
      </c>
      <c r="N1531" s="61" t="s">
        <v>137</v>
      </c>
      <c r="O1531" s="62">
        <f>3.1416/6*J1531^3</f>
        <v>220.89374999999998</v>
      </c>
      <c r="P1531" s="64">
        <f t="shared" si="654"/>
        <v>132.53625</v>
      </c>
      <c r="Q1531" s="62">
        <f t="shared" si="655"/>
        <v>21.24838927871081</v>
      </c>
    </row>
    <row r="1532" spans="1:19">
      <c r="A1532" s="83" t="s">
        <v>261</v>
      </c>
      <c r="B1532" s="57">
        <v>7</v>
      </c>
      <c r="C1532" s="53" t="s">
        <v>406</v>
      </c>
      <c r="D1532" s="59" t="s">
        <v>142</v>
      </c>
      <c r="E1532" s="59"/>
      <c r="F1532" s="52" t="s">
        <v>8</v>
      </c>
      <c r="I1532" s="55"/>
      <c r="J1532" s="55">
        <v>7.1</v>
      </c>
      <c r="L1532" s="52" t="s">
        <v>114</v>
      </c>
      <c r="N1532" s="61" t="s">
        <v>137</v>
      </c>
      <c r="O1532" s="62">
        <f>3.1416/6*J1532^3</f>
        <v>187.40219959999996</v>
      </c>
      <c r="P1532" s="64">
        <f>O1532*0.3</f>
        <v>56.220659879999985</v>
      </c>
      <c r="Q1532" s="62">
        <f t="shared" si="655"/>
        <v>9.4974286077206429</v>
      </c>
      <c r="S1532" s="63"/>
    </row>
    <row r="1533" spans="1:19">
      <c r="A1533" s="83" t="s">
        <v>261</v>
      </c>
      <c r="B1533" s="57">
        <v>8</v>
      </c>
      <c r="C1533" s="53" t="s">
        <v>406</v>
      </c>
      <c r="D1533" s="59" t="s">
        <v>142</v>
      </c>
      <c r="E1533" s="59"/>
      <c r="F1533" s="60" t="s">
        <v>679</v>
      </c>
      <c r="I1533" s="55"/>
      <c r="J1533" s="55">
        <v>17.399999999999999</v>
      </c>
      <c r="L1533" s="52" t="s">
        <v>114</v>
      </c>
      <c r="N1533" s="61" t="s">
        <v>137</v>
      </c>
      <c r="O1533" s="62">
        <f>3.1416/6*J1533^3</f>
        <v>2758.3373663999992</v>
      </c>
      <c r="P1533" s="64">
        <f t="shared" ref="P1533:P1535" si="656">O1533*0.6</f>
        <v>1655.0024198399994</v>
      </c>
      <c r="Q1533" s="62">
        <f t="shared" si="655"/>
        <v>227.46033144310334</v>
      </c>
    </row>
    <row r="1534" spans="1:19">
      <c r="A1534" s="83" t="s">
        <v>261</v>
      </c>
      <c r="B1534" s="57">
        <v>8</v>
      </c>
      <c r="C1534" s="53" t="s">
        <v>406</v>
      </c>
      <c r="D1534" s="59" t="s">
        <v>142</v>
      </c>
      <c r="E1534" s="59"/>
      <c r="F1534" s="60" t="s">
        <v>679</v>
      </c>
      <c r="I1534" s="55"/>
      <c r="J1534" s="55">
        <v>7.3</v>
      </c>
      <c r="L1534" s="52" t="s">
        <v>114</v>
      </c>
      <c r="N1534" s="61" t="s">
        <v>137</v>
      </c>
      <c r="O1534" s="62">
        <f>3.1416/6*J1534^3</f>
        <v>203.68930119999999</v>
      </c>
      <c r="P1534" s="64">
        <f t="shared" si="656"/>
        <v>122.21358071999998</v>
      </c>
      <c r="Q1534" s="62">
        <f t="shared" si="655"/>
        <v>19.690599197099132</v>
      </c>
    </row>
    <row r="1535" spans="1:19">
      <c r="A1535" s="83" t="s">
        <v>261</v>
      </c>
      <c r="B1535" s="57">
        <v>8</v>
      </c>
      <c r="C1535" s="53" t="s">
        <v>406</v>
      </c>
      <c r="D1535" s="59" t="s">
        <v>142</v>
      </c>
      <c r="E1535" s="59"/>
      <c r="F1535" s="60" t="s">
        <v>671</v>
      </c>
      <c r="I1535" s="55">
        <v>27.6</v>
      </c>
      <c r="J1535" s="55">
        <v>14.2</v>
      </c>
      <c r="L1535" s="52" t="s">
        <v>100</v>
      </c>
      <c r="N1535" s="61" t="s">
        <v>536</v>
      </c>
      <c r="O1535" s="66">
        <f>3.1416/12*(J1535^2)*I1535</f>
        <v>1456.9861151999999</v>
      </c>
      <c r="P1535" s="64">
        <f t="shared" si="656"/>
        <v>874.19166911999991</v>
      </c>
      <c r="Q1535" s="62">
        <f t="shared" si="655"/>
        <v>124.91724806017368</v>
      </c>
    </row>
    <row r="1536" spans="1:19">
      <c r="A1536" s="83" t="s">
        <v>261</v>
      </c>
      <c r="B1536" s="57">
        <v>9</v>
      </c>
      <c r="C1536" s="53" t="s">
        <v>404</v>
      </c>
      <c r="D1536" s="67" t="s">
        <v>557</v>
      </c>
      <c r="E1536" s="67"/>
      <c r="F1536" s="73" t="s">
        <v>669</v>
      </c>
      <c r="I1536" s="55"/>
      <c r="J1536" s="55">
        <v>12</v>
      </c>
      <c r="L1536" s="52" t="s">
        <v>114</v>
      </c>
      <c r="N1536" s="61" t="s">
        <v>137</v>
      </c>
      <c r="O1536" s="62">
        <f t="shared" ref="O1536:O1554" si="657">3.1416/6*J1536^3</f>
        <v>904.78079999999989</v>
      </c>
      <c r="Q1536" s="62">
        <f>0.216*O1536^0.939</f>
        <v>129.01730957993527</v>
      </c>
    </row>
    <row r="1537" spans="1:19">
      <c r="A1537" s="83" t="s">
        <v>261</v>
      </c>
      <c r="B1537" s="57">
        <v>9</v>
      </c>
      <c r="C1537" s="53" t="s">
        <v>404</v>
      </c>
      <c r="D1537" s="59" t="s">
        <v>142</v>
      </c>
      <c r="E1537" s="59"/>
      <c r="F1537" s="52" t="s">
        <v>8</v>
      </c>
      <c r="I1537" s="55"/>
      <c r="J1537" s="55">
        <v>5.7</v>
      </c>
      <c r="L1537" s="52" t="s">
        <v>114</v>
      </c>
      <c r="N1537" s="61" t="s">
        <v>137</v>
      </c>
      <c r="O1537" s="62">
        <f t="shared" si="657"/>
        <v>96.9670548</v>
      </c>
      <c r="P1537" s="64">
        <f t="shared" ref="P1537:P1539" si="658">O1537*0.3</f>
        <v>29.090116439999999</v>
      </c>
      <c r="Q1537" s="62">
        <f t="shared" ref="Q1537:Q1547" si="659">0.216*P1537^0.939</f>
        <v>5.1157667834742666</v>
      </c>
      <c r="S1537" s="63"/>
    </row>
    <row r="1538" spans="1:19">
      <c r="A1538" s="83" t="s">
        <v>261</v>
      </c>
      <c r="B1538" s="57">
        <v>9</v>
      </c>
      <c r="C1538" s="53" t="s">
        <v>404</v>
      </c>
      <c r="D1538" s="59" t="s">
        <v>142</v>
      </c>
      <c r="E1538" s="59"/>
      <c r="F1538" s="52" t="s">
        <v>8</v>
      </c>
      <c r="I1538" s="55"/>
      <c r="J1538" s="55">
        <v>5.4</v>
      </c>
      <c r="L1538" s="52" t="s">
        <v>114</v>
      </c>
      <c r="N1538" s="61" t="s">
        <v>137</v>
      </c>
      <c r="O1538" s="62">
        <f t="shared" si="657"/>
        <v>82.448150400000003</v>
      </c>
      <c r="P1538" s="64">
        <f t="shared" si="658"/>
        <v>24.73444512</v>
      </c>
      <c r="Q1538" s="62">
        <f t="shared" si="659"/>
        <v>4.3930332535939298</v>
      </c>
      <c r="S1538" s="63"/>
    </row>
    <row r="1539" spans="1:19">
      <c r="A1539" s="83" t="s">
        <v>261</v>
      </c>
      <c r="B1539" s="57">
        <v>9</v>
      </c>
      <c r="C1539" s="53" t="s">
        <v>404</v>
      </c>
      <c r="D1539" s="59" t="s">
        <v>142</v>
      </c>
      <c r="E1539" s="59"/>
      <c r="F1539" s="52" t="s">
        <v>8</v>
      </c>
      <c r="I1539" s="55"/>
      <c r="J1539" s="55">
        <v>5</v>
      </c>
      <c r="L1539" s="52" t="s">
        <v>114</v>
      </c>
      <c r="N1539" s="61" t="s">
        <v>137</v>
      </c>
      <c r="O1539" s="62">
        <f t="shared" si="657"/>
        <v>65.449999999999989</v>
      </c>
      <c r="P1539" s="64">
        <f t="shared" si="658"/>
        <v>19.634999999999994</v>
      </c>
      <c r="Q1539" s="62">
        <f t="shared" si="659"/>
        <v>3.5367940519289136</v>
      </c>
      <c r="S1539" s="63"/>
    </row>
    <row r="1540" spans="1:19">
      <c r="A1540" s="83" t="s">
        <v>261</v>
      </c>
      <c r="B1540" s="57">
        <v>10</v>
      </c>
      <c r="C1540" s="53" t="s">
        <v>406</v>
      </c>
      <c r="D1540" s="59" t="s">
        <v>142</v>
      </c>
      <c r="E1540" s="59"/>
      <c r="F1540" s="52" t="s">
        <v>171</v>
      </c>
      <c r="I1540" s="55"/>
      <c r="J1540" s="55">
        <v>17.399999999999999</v>
      </c>
      <c r="L1540" s="52" t="s">
        <v>114</v>
      </c>
      <c r="N1540" s="61" t="s">
        <v>137</v>
      </c>
      <c r="O1540" s="62">
        <f t="shared" si="657"/>
        <v>2758.3373663999992</v>
      </c>
      <c r="P1540" s="64">
        <f t="shared" ref="P1540:P1543" si="660">O1540*0.6</f>
        <v>1655.0024198399994</v>
      </c>
      <c r="Q1540" s="62">
        <f t="shared" si="659"/>
        <v>227.46033144310334</v>
      </c>
    </row>
    <row r="1541" spans="1:19">
      <c r="A1541" s="83" t="s">
        <v>261</v>
      </c>
      <c r="B1541" s="57">
        <v>10</v>
      </c>
      <c r="C1541" s="53" t="s">
        <v>406</v>
      </c>
      <c r="D1541" s="59" t="s">
        <v>142</v>
      </c>
      <c r="E1541" s="59"/>
      <c r="F1541" s="52" t="s">
        <v>171</v>
      </c>
      <c r="I1541" s="55"/>
      <c r="J1541" s="55">
        <v>17.2</v>
      </c>
      <c r="L1541" s="52" t="s">
        <v>114</v>
      </c>
      <c r="N1541" s="61" t="s">
        <v>137</v>
      </c>
      <c r="O1541" s="62">
        <f t="shared" si="657"/>
        <v>2664.3113727999994</v>
      </c>
      <c r="P1541" s="64">
        <f t="shared" si="660"/>
        <v>1598.5868236799995</v>
      </c>
      <c r="Q1541" s="62">
        <f t="shared" si="659"/>
        <v>220.17199122104384</v>
      </c>
    </row>
    <row r="1542" spans="1:19">
      <c r="A1542" s="83" t="s">
        <v>261</v>
      </c>
      <c r="B1542" s="57">
        <v>11</v>
      </c>
      <c r="C1542" s="53" t="s">
        <v>406</v>
      </c>
      <c r="D1542" s="59" t="s">
        <v>142</v>
      </c>
      <c r="E1542" s="59"/>
      <c r="F1542" s="52" t="s">
        <v>64</v>
      </c>
      <c r="I1542" s="55"/>
      <c r="J1542" s="55">
        <v>8</v>
      </c>
      <c r="L1542" s="52" t="s">
        <v>114</v>
      </c>
      <c r="N1542" s="61" t="s">
        <v>137</v>
      </c>
      <c r="O1542" s="62">
        <f t="shared" si="657"/>
        <v>268.08319999999998</v>
      </c>
      <c r="P1542" s="64">
        <f t="shared" si="660"/>
        <v>160.84991999999997</v>
      </c>
      <c r="Q1542" s="62">
        <f t="shared" si="659"/>
        <v>25.484899693816295</v>
      </c>
    </row>
    <row r="1543" spans="1:19">
      <c r="A1543" s="83" t="s">
        <v>261</v>
      </c>
      <c r="B1543" s="57">
        <v>12</v>
      </c>
      <c r="C1543" s="53" t="s">
        <v>406</v>
      </c>
      <c r="D1543" s="59" t="s">
        <v>142</v>
      </c>
      <c r="E1543" s="59"/>
      <c r="F1543" s="60" t="s">
        <v>679</v>
      </c>
      <c r="I1543" s="55"/>
      <c r="J1543" s="55">
        <v>11</v>
      </c>
      <c r="L1543" s="52" t="s">
        <v>114</v>
      </c>
      <c r="N1543" s="61" t="s">
        <v>137</v>
      </c>
      <c r="O1543" s="62">
        <f t="shared" si="657"/>
        <v>696.91159999999991</v>
      </c>
      <c r="P1543" s="64">
        <f t="shared" si="660"/>
        <v>418.14695999999992</v>
      </c>
      <c r="Q1543" s="62">
        <f t="shared" si="659"/>
        <v>62.500231982415187</v>
      </c>
    </row>
    <row r="1544" spans="1:19">
      <c r="A1544" s="83" t="s">
        <v>261</v>
      </c>
      <c r="B1544" s="57">
        <v>12</v>
      </c>
      <c r="C1544" s="53" t="s">
        <v>404</v>
      </c>
      <c r="D1544" s="59" t="s">
        <v>142</v>
      </c>
      <c r="E1544" s="59"/>
      <c r="F1544" s="52" t="s">
        <v>8</v>
      </c>
      <c r="I1544" s="55"/>
      <c r="J1544" s="55">
        <v>5.2</v>
      </c>
      <c r="L1544" s="52" t="s">
        <v>114</v>
      </c>
      <c r="N1544" s="61" t="s">
        <v>137</v>
      </c>
      <c r="O1544" s="62">
        <f t="shared" si="657"/>
        <v>73.622348800000012</v>
      </c>
      <c r="P1544" s="64">
        <f t="shared" ref="P1544:P1545" si="661">O1544*0.3</f>
        <v>22.086704640000004</v>
      </c>
      <c r="Q1544" s="62">
        <f t="shared" si="659"/>
        <v>3.9499599148210418</v>
      </c>
      <c r="S1544" s="63"/>
    </row>
    <row r="1545" spans="1:19">
      <c r="A1545" s="83" t="s">
        <v>261</v>
      </c>
      <c r="B1545" s="57">
        <v>13</v>
      </c>
      <c r="C1545" s="53" t="s">
        <v>404</v>
      </c>
      <c r="D1545" s="59" t="s">
        <v>142</v>
      </c>
      <c r="E1545" s="59"/>
      <c r="F1545" s="52" t="s">
        <v>8</v>
      </c>
      <c r="I1545" s="55"/>
      <c r="J1545" s="55">
        <v>6.4</v>
      </c>
      <c r="L1545" s="52" t="s">
        <v>114</v>
      </c>
      <c r="N1545" s="61" t="s">
        <v>137</v>
      </c>
      <c r="O1545" s="62">
        <f t="shared" si="657"/>
        <v>137.25859840000001</v>
      </c>
      <c r="P1545" s="64">
        <f t="shared" si="661"/>
        <v>41.177579520000002</v>
      </c>
      <c r="Q1545" s="62">
        <f t="shared" si="659"/>
        <v>7.0895758942112943</v>
      </c>
      <c r="S1545" s="63"/>
    </row>
    <row r="1546" spans="1:19">
      <c r="A1546" s="83" t="s">
        <v>261</v>
      </c>
      <c r="B1546" s="57">
        <v>13</v>
      </c>
      <c r="C1546" s="53" t="s">
        <v>404</v>
      </c>
      <c r="D1546" s="59" t="s">
        <v>142</v>
      </c>
      <c r="E1546" s="59"/>
      <c r="F1546" s="52" t="s">
        <v>8</v>
      </c>
      <c r="I1546" s="55"/>
      <c r="J1546" s="55">
        <v>6.7</v>
      </c>
      <c r="K1546" s="52">
        <v>4.42</v>
      </c>
      <c r="L1546" s="52" t="s">
        <v>114</v>
      </c>
      <c r="N1546" s="61" t="s">
        <v>137</v>
      </c>
      <c r="O1546" s="62">
        <f t="shared" si="657"/>
        <v>157.4795068</v>
      </c>
      <c r="P1546" s="62">
        <f>3.1416/6*K1546^3</f>
        <v>45.213324956799994</v>
      </c>
      <c r="Q1546" s="62">
        <f t="shared" si="659"/>
        <v>7.7401422778340461</v>
      </c>
      <c r="S1546" s="63"/>
    </row>
    <row r="1547" spans="1:19">
      <c r="A1547" s="83" t="s">
        <v>261</v>
      </c>
      <c r="B1547" s="57">
        <v>13</v>
      </c>
      <c r="C1547" s="53" t="s">
        <v>404</v>
      </c>
      <c r="D1547" s="59" t="s">
        <v>142</v>
      </c>
      <c r="E1547" s="59"/>
      <c r="F1547" s="52" t="s">
        <v>8</v>
      </c>
      <c r="I1547" s="55"/>
      <c r="J1547" s="55">
        <v>6.4</v>
      </c>
      <c r="K1547" s="52">
        <v>4.21</v>
      </c>
      <c r="L1547" s="52" t="s">
        <v>114</v>
      </c>
      <c r="N1547" s="61" t="s">
        <v>137</v>
      </c>
      <c r="O1547" s="62">
        <f t="shared" si="657"/>
        <v>137.25859840000001</v>
      </c>
      <c r="P1547" s="62">
        <f>3.1416/6*K1547^3</f>
        <v>39.070226179599992</v>
      </c>
      <c r="Q1547" s="62">
        <f t="shared" si="659"/>
        <v>6.7483418594271116</v>
      </c>
      <c r="S1547" s="63"/>
    </row>
    <row r="1548" spans="1:19">
      <c r="A1548" s="83" t="s">
        <v>261</v>
      </c>
      <c r="B1548" s="57">
        <v>13</v>
      </c>
      <c r="C1548" s="53" t="s">
        <v>404</v>
      </c>
      <c r="D1548" s="67" t="s">
        <v>557</v>
      </c>
      <c r="E1548" s="67"/>
      <c r="F1548" s="73" t="s">
        <v>669</v>
      </c>
      <c r="I1548" s="55"/>
      <c r="J1548" s="55">
        <v>12.6</v>
      </c>
      <c r="L1548" s="52" t="s">
        <v>114</v>
      </c>
      <c r="N1548" s="61" t="s">
        <v>137</v>
      </c>
      <c r="O1548" s="62">
        <f t="shared" si="657"/>
        <v>1047.3968735999997</v>
      </c>
      <c r="Q1548" s="62">
        <f>0.216*O1548^0.939</f>
        <v>148.02607943148723</v>
      </c>
    </row>
    <row r="1549" spans="1:19">
      <c r="A1549" s="83" t="s">
        <v>261</v>
      </c>
      <c r="B1549" s="57" t="s">
        <v>254</v>
      </c>
      <c r="C1549" s="53" t="s">
        <v>404</v>
      </c>
      <c r="D1549" s="59" t="s">
        <v>641</v>
      </c>
      <c r="E1549" s="54" t="s">
        <v>644</v>
      </c>
      <c r="F1549" s="52" t="s">
        <v>5</v>
      </c>
      <c r="I1549" s="55"/>
      <c r="J1549" s="55">
        <v>3.5</v>
      </c>
      <c r="L1549" s="52" t="s">
        <v>114</v>
      </c>
      <c r="N1549" s="61" t="s">
        <v>137</v>
      </c>
      <c r="O1549" s="62">
        <f t="shared" si="657"/>
        <v>22.449349999999999</v>
      </c>
      <c r="Q1549" s="62">
        <f t="shared" ref="Q1549:Q1551" si="662">0.216*O1549^0.939</f>
        <v>4.0108284979630158</v>
      </c>
    </row>
    <row r="1550" spans="1:19">
      <c r="A1550" s="83" t="s">
        <v>261</v>
      </c>
      <c r="B1550" s="57" t="s">
        <v>254</v>
      </c>
      <c r="C1550" s="53" t="s">
        <v>404</v>
      </c>
      <c r="D1550" s="59" t="s">
        <v>641</v>
      </c>
      <c r="E1550" s="54" t="s">
        <v>644</v>
      </c>
      <c r="F1550" s="52" t="s">
        <v>5</v>
      </c>
      <c r="I1550" s="55"/>
      <c r="J1550" s="55">
        <v>4</v>
      </c>
      <c r="L1550" s="52" t="s">
        <v>114</v>
      </c>
      <c r="N1550" s="61" t="s">
        <v>137</v>
      </c>
      <c r="O1550" s="62">
        <f t="shared" si="657"/>
        <v>33.510399999999997</v>
      </c>
      <c r="Q1550" s="62">
        <f t="shared" si="662"/>
        <v>5.8424823179413421</v>
      </c>
    </row>
    <row r="1551" spans="1:19">
      <c r="A1551" s="83" t="s">
        <v>261</v>
      </c>
      <c r="B1551" s="57">
        <v>14</v>
      </c>
      <c r="C1551" s="53" t="s">
        <v>404</v>
      </c>
      <c r="D1551" s="59" t="s">
        <v>641</v>
      </c>
      <c r="E1551" s="54" t="s">
        <v>644</v>
      </c>
      <c r="F1551" s="52" t="s">
        <v>5</v>
      </c>
      <c r="I1551" s="55"/>
      <c r="J1551" s="55">
        <v>5.3</v>
      </c>
      <c r="L1551" s="52" t="s">
        <v>114</v>
      </c>
      <c r="N1551" s="61" t="s">
        <v>137</v>
      </c>
      <c r="O1551" s="62">
        <f t="shared" si="657"/>
        <v>77.95199719999998</v>
      </c>
      <c r="Q1551" s="62">
        <f t="shared" si="662"/>
        <v>12.908611660326596</v>
      </c>
    </row>
    <row r="1552" spans="1:19">
      <c r="A1552" s="83" t="s">
        <v>261</v>
      </c>
      <c r="B1552" s="57">
        <v>14</v>
      </c>
      <c r="C1552" s="53" t="s">
        <v>404</v>
      </c>
      <c r="D1552" s="59" t="s">
        <v>142</v>
      </c>
      <c r="E1552" s="59"/>
      <c r="F1552" s="60" t="s">
        <v>679</v>
      </c>
      <c r="I1552" s="55"/>
      <c r="J1552" s="55">
        <v>7.7</v>
      </c>
      <c r="L1552" s="52" t="s">
        <v>114</v>
      </c>
      <c r="N1552" s="61" t="s">
        <v>137</v>
      </c>
      <c r="O1552" s="62">
        <f t="shared" si="657"/>
        <v>239.04067880000002</v>
      </c>
      <c r="P1552" s="64">
        <f t="shared" ref="P1552" si="663">O1552*0.6</f>
        <v>143.42440728</v>
      </c>
      <c r="Q1552" s="62">
        <f>0.216*P1552^0.939</f>
        <v>22.88351886832675</v>
      </c>
    </row>
    <row r="1553" spans="1:19">
      <c r="A1553" s="83" t="s">
        <v>261</v>
      </c>
      <c r="B1553" s="57">
        <v>15</v>
      </c>
      <c r="C1553" s="53" t="s">
        <v>404</v>
      </c>
      <c r="D1553" s="59" t="s">
        <v>641</v>
      </c>
      <c r="E1553" s="54" t="s">
        <v>644</v>
      </c>
      <c r="F1553" s="52" t="s">
        <v>5</v>
      </c>
      <c r="I1553" s="55"/>
      <c r="J1553" s="55">
        <v>5.53</v>
      </c>
      <c r="L1553" s="52" t="s">
        <v>114</v>
      </c>
      <c r="N1553" s="61" t="s">
        <v>137</v>
      </c>
      <c r="O1553" s="62">
        <f t="shared" si="657"/>
        <v>88.547240597200016</v>
      </c>
      <c r="Q1553" s="62">
        <f t="shared" ref="Q1553:Q1554" si="664">0.216*O1553^0.939</f>
        <v>14.549601749249897</v>
      </c>
    </row>
    <row r="1554" spans="1:19">
      <c r="A1554" s="83" t="s">
        <v>261</v>
      </c>
      <c r="B1554" s="57">
        <v>16</v>
      </c>
      <c r="C1554" s="53" t="s">
        <v>404</v>
      </c>
      <c r="D1554" s="59" t="s">
        <v>641</v>
      </c>
      <c r="E1554" s="54" t="s">
        <v>644</v>
      </c>
      <c r="F1554" s="52" t="s">
        <v>5</v>
      </c>
      <c r="I1554" s="55"/>
      <c r="J1554" s="55">
        <v>4.7699999999999996</v>
      </c>
      <c r="L1554" s="52" t="s">
        <v>114</v>
      </c>
      <c r="N1554" s="61" t="s">
        <v>137</v>
      </c>
      <c r="O1554" s="62">
        <f t="shared" si="657"/>
        <v>56.82700595879998</v>
      </c>
      <c r="Q1554" s="62">
        <f t="shared" si="664"/>
        <v>9.5935796339147839</v>
      </c>
    </row>
    <row r="1555" spans="1:19">
      <c r="A1555" s="83" t="s">
        <v>261</v>
      </c>
      <c r="B1555" s="57">
        <v>16</v>
      </c>
      <c r="C1555" s="53" t="s">
        <v>404</v>
      </c>
      <c r="D1555" s="59" t="s">
        <v>142</v>
      </c>
      <c r="E1555" s="59"/>
      <c r="F1555" s="60" t="s">
        <v>632</v>
      </c>
      <c r="G1555" s="55">
        <v>19.5</v>
      </c>
      <c r="I1555" s="55"/>
      <c r="J1555" s="55">
        <v>14.5</v>
      </c>
      <c r="L1555" s="52" t="s">
        <v>101</v>
      </c>
      <c r="N1555" s="65" t="s">
        <v>138</v>
      </c>
      <c r="O1555" s="62">
        <f>(3.1416/6)*J1555^2*G1555</f>
        <v>2146.6945499999997</v>
      </c>
      <c r="P1555" s="64">
        <f t="shared" ref="P1555:P1561" si="665">O1555*0.6</f>
        <v>1288.0167299999998</v>
      </c>
      <c r="Q1555" s="62">
        <f t="shared" ref="Q1555:Q1565" si="666">0.216*P1555^0.939</f>
        <v>179.75047367295542</v>
      </c>
    </row>
    <row r="1556" spans="1:19">
      <c r="A1556" s="83" t="s">
        <v>261</v>
      </c>
      <c r="B1556" s="57">
        <v>17</v>
      </c>
      <c r="C1556" s="53" t="s">
        <v>406</v>
      </c>
      <c r="D1556" s="59" t="s">
        <v>142</v>
      </c>
      <c r="E1556" s="59"/>
      <c r="F1556" s="52" t="s">
        <v>171</v>
      </c>
      <c r="I1556" s="55"/>
      <c r="J1556" s="55">
        <v>19.399999999999999</v>
      </c>
      <c r="L1556" s="52" t="s">
        <v>114</v>
      </c>
      <c r="N1556" s="61" t="s">
        <v>137</v>
      </c>
      <c r="O1556" s="62">
        <f>3.1416/6*J1556^3</f>
        <v>3823.0046623999988</v>
      </c>
      <c r="P1556" s="64">
        <f t="shared" si="665"/>
        <v>2293.8027974399993</v>
      </c>
      <c r="Q1556" s="62">
        <f t="shared" si="666"/>
        <v>309.04086337869046</v>
      </c>
    </row>
    <row r="1557" spans="1:19">
      <c r="A1557" s="83" t="s">
        <v>261</v>
      </c>
      <c r="B1557" s="57">
        <v>17</v>
      </c>
      <c r="C1557" s="53" t="s">
        <v>406</v>
      </c>
      <c r="D1557" s="59" t="s">
        <v>142</v>
      </c>
      <c r="E1557" s="59"/>
      <c r="F1557" s="52" t="s">
        <v>171</v>
      </c>
      <c r="I1557" s="55"/>
      <c r="J1557" s="55">
        <v>17.3</v>
      </c>
      <c r="L1557" s="52" t="s">
        <v>114</v>
      </c>
      <c r="N1557" s="61" t="s">
        <v>137</v>
      </c>
      <c r="O1557" s="62">
        <f>3.1416/6*J1557^3</f>
        <v>2711.0526212</v>
      </c>
      <c r="P1557" s="64">
        <f t="shared" si="665"/>
        <v>1626.6315727199999</v>
      </c>
      <c r="Q1557" s="62">
        <f t="shared" si="666"/>
        <v>223.79702433901593</v>
      </c>
    </row>
    <row r="1558" spans="1:19">
      <c r="A1558" s="83" t="s">
        <v>261</v>
      </c>
      <c r="B1558" s="57">
        <v>18</v>
      </c>
      <c r="C1558" s="53" t="s">
        <v>406</v>
      </c>
      <c r="D1558" s="59" t="s">
        <v>142</v>
      </c>
      <c r="E1558" s="59"/>
      <c r="F1558" s="60" t="s">
        <v>679</v>
      </c>
      <c r="G1558" s="55">
        <v>11.25</v>
      </c>
      <c r="I1558" s="55"/>
      <c r="J1558" s="55">
        <v>8.1300000000000008</v>
      </c>
      <c r="L1558" s="52" t="s">
        <v>101</v>
      </c>
      <c r="N1558" s="65" t="s">
        <v>138</v>
      </c>
      <c r="O1558" s="62">
        <f>(3.1416/6)*J1558^2*G1558</f>
        <v>389.34378945000009</v>
      </c>
      <c r="P1558" s="64">
        <f t="shared" si="665"/>
        <v>233.60627367000004</v>
      </c>
      <c r="Q1558" s="62">
        <f t="shared" si="666"/>
        <v>36.179344867965483</v>
      </c>
    </row>
    <row r="1559" spans="1:19">
      <c r="A1559" s="83" t="s">
        <v>261</v>
      </c>
      <c r="B1559" s="57">
        <v>19</v>
      </c>
      <c r="C1559" s="53" t="s">
        <v>406</v>
      </c>
      <c r="D1559" s="59" t="s">
        <v>142</v>
      </c>
      <c r="E1559" s="59"/>
      <c r="F1559" s="52" t="s">
        <v>171</v>
      </c>
      <c r="I1559" s="55"/>
      <c r="J1559" s="55">
        <v>14.8</v>
      </c>
      <c r="L1559" s="52" t="s">
        <v>114</v>
      </c>
      <c r="N1559" s="61" t="s">
        <v>137</v>
      </c>
      <c r="O1559" s="62">
        <f>3.1416/6*J1559^3</f>
        <v>1697.4022912</v>
      </c>
      <c r="P1559" s="64">
        <f t="shared" si="665"/>
        <v>1018.44137472</v>
      </c>
      <c r="Q1559" s="62">
        <f t="shared" si="666"/>
        <v>144.18022120602097</v>
      </c>
    </row>
    <row r="1560" spans="1:19">
      <c r="A1560" s="83" t="s">
        <v>261</v>
      </c>
      <c r="B1560" s="57">
        <v>19</v>
      </c>
      <c r="C1560" s="53" t="s">
        <v>406</v>
      </c>
      <c r="D1560" s="59" t="s">
        <v>142</v>
      </c>
      <c r="E1560" s="59"/>
      <c r="F1560" s="60" t="s">
        <v>679</v>
      </c>
      <c r="G1560" s="55">
        <v>10</v>
      </c>
      <c r="I1560" s="55"/>
      <c r="J1560" s="55">
        <v>6</v>
      </c>
      <c r="L1560" s="52" t="s">
        <v>101</v>
      </c>
      <c r="N1560" s="65" t="s">
        <v>138</v>
      </c>
      <c r="O1560" s="62">
        <f>(3.1416/6)*J1560^2*G1560</f>
        <v>188.49599999999998</v>
      </c>
      <c r="P1560" s="64">
        <f t="shared" si="665"/>
        <v>113.09759999999999</v>
      </c>
      <c r="Q1560" s="62">
        <f t="shared" si="666"/>
        <v>18.308235217594412</v>
      </c>
    </row>
    <row r="1561" spans="1:19">
      <c r="A1561" s="83" t="s">
        <v>261</v>
      </c>
      <c r="B1561" s="57">
        <v>20</v>
      </c>
      <c r="C1561" s="53" t="s">
        <v>406</v>
      </c>
      <c r="D1561" s="59" t="s">
        <v>142</v>
      </c>
      <c r="E1561" s="59"/>
      <c r="F1561" s="52" t="s">
        <v>171</v>
      </c>
      <c r="I1561" s="55"/>
      <c r="J1561" s="55">
        <v>17.5</v>
      </c>
      <c r="L1561" s="52" t="s">
        <v>114</v>
      </c>
      <c r="N1561" s="61" t="s">
        <v>137</v>
      </c>
      <c r="O1561" s="62">
        <f t="shared" ref="O1561:O1566" si="667">3.1416/6*J1561^3</f>
        <v>2806.1687499999998</v>
      </c>
      <c r="P1561" s="64">
        <f t="shared" si="665"/>
        <v>1683.7012499999998</v>
      </c>
      <c r="Q1561" s="62">
        <f t="shared" si="666"/>
        <v>231.16209318866646</v>
      </c>
    </row>
    <row r="1562" spans="1:19">
      <c r="A1562" s="83" t="s">
        <v>261</v>
      </c>
      <c r="B1562" s="57">
        <v>20</v>
      </c>
      <c r="C1562" s="53" t="s">
        <v>406</v>
      </c>
      <c r="D1562" s="59" t="s">
        <v>142</v>
      </c>
      <c r="E1562" s="59"/>
      <c r="F1562" s="52" t="s">
        <v>8</v>
      </c>
      <c r="I1562" s="55"/>
      <c r="J1562" s="55">
        <v>6.9</v>
      </c>
      <c r="L1562" s="52" t="s">
        <v>114</v>
      </c>
      <c r="N1562" s="61" t="s">
        <v>137</v>
      </c>
      <c r="O1562" s="62">
        <f t="shared" si="667"/>
        <v>172.00731240000002</v>
      </c>
      <c r="P1562" s="64">
        <f>O1562*0.3</f>
        <v>51.602193720000002</v>
      </c>
      <c r="Q1562" s="62">
        <f t="shared" si="666"/>
        <v>8.762926275857847</v>
      </c>
      <c r="S1562" s="63"/>
    </row>
    <row r="1563" spans="1:19">
      <c r="A1563" s="83" t="s">
        <v>261</v>
      </c>
      <c r="B1563" s="57">
        <v>20</v>
      </c>
      <c r="C1563" s="53" t="s">
        <v>406</v>
      </c>
      <c r="D1563" s="59" t="s">
        <v>142</v>
      </c>
      <c r="E1563" s="59"/>
      <c r="F1563" s="52" t="s">
        <v>58</v>
      </c>
      <c r="I1563" s="55"/>
      <c r="J1563" s="55">
        <v>18.600000000000001</v>
      </c>
      <c r="L1563" s="52" t="s">
        <v>114</v>
      </c>
      <c r="N1563" s="61" t="s">
        <v>137</v>
      </c>
      <c r="O1563" s="62">
        <f t="shared" si="667"/>
        <v>3369.2906016000006</v>
      </c>
      <c r="P1563" s="64">
        <f t="shared" ref="P1563" si="668">O1563*0.6</f>
        <v>2021.5743609600004</v>
      </c>
      <c r="Q1563" s="62">
        <f t="shared" si="666"/>
        <v>274.47095859018214</v>
      </c>
    </row>
    <row r="1564" spans="1:19">
      <c r="A1564" s="83" t="s">
        <v>261</v>
      </c>
      <c r="B1564" s="57">
        <v>21</v>
      </c>
      <c r="C1564" s="53" t="s">
        <v>406</v>
      </c>
      <c r="D1564" s="59" t="s">
        <v>142</v>
      </c>
      <c r="E1564" s="59"/>
      <c r="F1564" s="52" t="s">
        <v>8</v>
      </c>
      <c r="I1564" s="55"/>
      <c r="J1564" s="55">
        <v>5.6</v>
      </c>
      <c r="L1564" s="52" t="s">
        <v>114</v>
      </c>
      <c r="N1564" s="61" t="s">
        <v>137</v>
      </c>
      <c r="O1564" s="62">
        <f t="shared" si="667"/>
        <v>91.952537599999971</v>
      </c>
      <c r="P1564" s="64">
        <f>O1564*0.3</f>
        <v>27.585761279999989</v>
      </c>
      <c r="Q1564" s="62">
        <f t="shared" si="666"/>
        <v>4.8669506363167994</v>
      </c>
      <c r="S1564" s="63"/>
    </row>
    <row r="1565" spans="1:19">
      <c r="A1565" s="83" t="s">
        <v>261</v>
      </c>
      <c r="B1565" s="57">
        <v>22</v>
      </c>
      <c r="C1565" s="53" t="s">
        <v>406</v>
      </c>
      <c r="D1565" s="59" t="s">
        <v>142</v>
      </c>
      <c r="E1565" s="59"/>
      <c r="F1565" s="60" t="s">
        <v>679</v>
      </c>
      <c r="I1565" s="55"/>
      <c r="J1565" s="55">
        <v>11</v>
      </c>
      <c r="L1565" s="52" t="s">
        <v>114</v>
      </c>
      <c r="N1565" s="61" t="s">
        <v>137</v>
      </c>
      <c r="O1565" s="62">
        <f t="shared" si="667"/>
        <v>696.91159999999991</v>
      </c>
      <c r="P1565" s="64">
        <f t="shared" ref="P1565" si="669">O1565*0.6</f>
        <v>418.14695999999992</v>
      </c>
      <c r="Q1565" s="62">
        <f t="shared" si="666"/>
        <v>62.500231982415187</v>
      </c>
    </row>
    <row r="1566" spans="1:19">
      <c r="A1566" s="83" t="s">
        <v>261</v>
      </c>
      <c r="B1566" s="57">
        <v>23</v>
      </c>
      <c r="C1566" s="53" t="s">
        <v>404</v>
      </c>
      <c r="D1566" s="59" t="s">
        <v>442</v>
      </c>
      <c r="F1566" s="52" t="s">
        <v>109</v>
      </c>
      <c r="I1566" s="55"/>
      <c r="J1566" s="55">
        <v>10.7</v>
      </c>
      <c r="L1566" s="52" t="s">
        <v>114</v>
      </c>
      <c r="N1566" s="61" t="s">
        <v>137</v>
      </c>
      <c r="O1566" s="62">
        <f t="shared" si="667"/>
        <v>641.43251479999981</v>
      </c>
      <c r="Q1566" s="62">
        <f t="shared" ref="Q1566" si="670">0.216*O1566^0.939</f>
        <v>93.404653320495086</v>
      </c>
    </row>
    <row r="1567" spans="1:19">
      <c r="A1567" s="83" t="s">
        <v>261</v>
      </c>
      <c r="B1567" s="57">
        <v>24</v>
      </c>
      <c r="C1567" s="53" t="s">
        <v>406</v>
      </c>
      <c r="D1567" s="59" t="s">
        <v>142</v>
      </c>
      <c r="E1567" s="59"/>
      <c r="F1567" s="60" t="s">
        <v>632</v>
      </c>
      <c r="G1567" s="55">
        <v>9</v>
      </c>
      <c r="I1567" s="55"/>
      <c r="J1567" s="55">
        <v>6.5</v>
      </c>
      <c r="L1567" s="52" t="s">
        <v>101</v>
      </c>
      <c r="N1567" s="65" t="s">
        <v>138</v>
      </c>
      <c r="O1567" s="62">
        <f>(3.1416/6)*J1567^2*G1567</f>
        <v>199.09889999999999</v>
      </c>
      <c r="P1567" s="64">
        <f t="shared" ref="P1567:P1573" si="671">O1567*0.6</f>
        <v>119.45933999999998</v>
      </c>
      <c r="Q1567" s="62">
        <f t="shared" ref="Q1567:Q1592" si="672">0.216*P1567^0.939</f>
        <v>19.273626355774301</v>
      </c>
    </row>
    <row r="1568" spans="1:19">
      <c r="A1568" s="83" t="s">
        <v>261</v>
      </c>
      <c r="B1568" s="57">
        <v>24</v>
      </c>
      <c r="C1568" s="53" t="s">
        <v>406</v>
      </c>
      <c r="D1568" s="59" t="s">
        <v>142</v>
      </c>
      <c r="E1568" s="59"/>
      <c r="F1568" s="60" t="s">
        <v>632</v>
      </c>
      <c r="G1568" s="55">
        <v>8</v>
      </c>
      <c r="I1568" s="55"/>
      <c r="J1568" s="55">
        <v>7</v>
      </c>
      <c r="L1568" s="52" t="s">
        <v>101</v>
      </c>
      <c r="N1568" s="65" t="s">
        <v>138</v>
      </c>
      <c r="O1568" s="62">
        <f>(3.1416/6)*J1568^2*G1568</f>
        <v>205.25119999999998</v>
      </c>
      <c r="P1568" s="64">
        <f t="shared" si="671"/>
        <v>123.15071999999998</v>
      </c>
      <c r="Q1568" s="62">
        <f t="shared" si="672"/>
        <v>19.832344243104416</v>
      </c>
    </row>
    <row r="1569" spans="1:19">
      <c r="A1569" s="83" t="s">
        <v>261</v>
      </c>
      <c r="B1569" s="57">
        <v>24</v>
      </c>
      <c r="C1569" s="53" t="s">
        <v>406</v>
      </c>
      <c r="D1569" s="59" t="s">
        <v>142</v>
      </c>
      <c r="E1569" s="59"/>
      <c r="F1569" s="52" t="s">
        <v>103</v>
      </c>
      <c r="I1569" s="55"/>
      <c r="J1569" s="55">
        <v>5.9</v>
      </c>
      <c r="L1569" s="52" t="s">
        <v>114</v>
      </c>
      <c r="N1569" s="61" t="s">
        <v>137</v>
      </c>
      <c r="O1569" s="62">
        <f>3.1416/6*J1569^3</f>
        <v>107.53644440000001</v>
      </c>
      <c r="P1569" s="64">
        <f t="shared" si="671"/>
        <v>64.521866639999999</v>
      </c>
      <c r="Q1569" s="62">
        <f t="shared" si="672"/>
        <v>10.808577776984643</v>
      </c>
    </row>
    <row r="1570" spans="1:19">
      <c r="A1570" s="83" t="s">
        <v>261</v>
      </c>
      <c r="B1570" s="57" t="s">
        <v>255</v>
      </c>
      <c r="C1570" s="53" t="s">
        <v>406</v>
      </c>
      <c r="D1570" s="59" t="s">
        <v>142</v>
      </c>
      <c r="E1570" s="59"/>
      <c r="F1570" s="60" t="s">
        <v>679</v>
      </c>
      <c r="G1570" s="55">
        <v>17.5</v>
      </c>
      <c r="I1570" s="55"/>
      <c r="J1570" s="55">
        <v>12</v>
      </c>
      <c r="L1570" s="52" t="s">
        <v>101</v>
      </c>
      <c r="N1570" s="65" t="s">
        <v>138</v>
      </c>
      <c r="O1570" s="62">
        <f>(3.1416/6)*J1570^2*G1570</f>
        <v>1319.472</v>
      </c>
      <c r="P1570" s="64">
        <f t="shared" si="671"/>
        <v>791.68319999999994</v>
      </c>
      <c r="Q1570" s="62">
        <f t="shared" si="672"/>
        <v>113.81343815892797</v>
      </c>
    </row>
    <row r="1571" spans="1:19">
      <c r="A1571" s="83" t="s">
        <v>261</v>
      </c>
      <c r="B1571" s="57" t="s">
        <v>255</v>
      </c>
      <c r="C1571" s="53" t="s">
        <v>406</v>
      </c>
      <c r="D1571" s="59" t="s">
        <v>142</v>
      </c>
      <c r="E1571" s="59"/>
      <c r="F1571" s="52" t="s">
        <v>171</v>
      </c>
      <c r="I1571" s="55"/>
      <c r="J1571" s="55">
        <v>9.8000000000000007</v>
      </c>
      <c r="L1571" s="52" t="s">
        <v>114</v>
      </c>
      <c r="N1571" s="61" t="s">
        <v>137</v>
      </c>
      <c r="O1571" s="62">
        <f t="shared" ref="O1571:O1576" si="673">3.1416/6*J1571^3</f>
        <v>492.8081312000001</v>
      </c>
      <c r="P1571" s="64">
        <f t="shared" si="671"/>
        <v>295.68487872000003</v>
      </c>
      <c r="Q1571" s="62">
        <f t="shared" si="672"/>
        <v>45.140076469142564</v>
      </c>
    </row>
    <row r="1572" spans="1:19">
      <c r="A1572" s="83" t="s">
        <v>261</v>
      </c>
      <c r="B1572" s="57" t="s">
        <v>255</v>
      </c>
      <c r="C1572" s="53" t="s">
        <v>406</v>
      </c>
      <c r="D1572" s="59" t="s">
        <v>142</v>
      </c>
      <c r="E1572" s="59"/>
      <c r="F1572" s="52" t="s">
        <v>171</v>
      </c>
      <c r="I1572" s="55"/>
      <c r="J1572" s="55">
        <v>20</v>
      </c>
      <c r="L1572" s="52" t="s">
        <v>114</v>
      </c>
      <c r="N1572" s="61" t="s">
        <v>137</v>
      </c>
      <c r="O1572" s="62">
        <f t="shared" si="673"/>
        <v>4188.7999999999993</v>
      </c>
      <c r="P1572" s="64">
        <f t="shared" si="671"/>
        <v>2513.2799999999993</v>
      </c>
      <c r="Q1572" s="62">
        <f t="shared" si="672"/>
        <v>336.72854441894071</v>
      </c>
    </row>
    <row r="1573" spans="1:19">
      <c r="A1573" s="83" t="s">
        <v>261</v>
      </c>
      <c r="B1573" s="57">
        <v>26</v>
      </c>
      <c r="C1573" s="53" t="s">
        <v>406</v>
      </c>
      <c r="D1573" s="59" t="s">
        <v>142</v>
      </c>
      <c r="E1573" s="59"/>
      <c r="F1573" s="52" t="s">
        <v>103</v>
      </c>
      <c r="I1573" s="55"/>
      <c r="J1573" s="55">
        <v>10.8</v>
      </c>
      <c r="L1573" s="52" t="s">
        <v>114</v>
      </c>
      <c r="N1573" s="61" t="s">
        <v>137</v>
      </c>
      <c r="O1573" s="62">
        <f t="shared" si="673"/>
        <v>659.58520320000002</v>
      </c>
      <c r="P1573" s="64">
        <f t="shared" si="671"/>
        <v>395.75112192</v>
      </c>
      <c r="Q1573" s="62">
        <f t="shared" si="672"/>
        <v>59.351698845070374</v>
      </c>
    </row>
    <row r="1574" spans="1:19">
      <c r="A1574" s="83" t="s">
        <v>261</v>
      </c>
      <c r="B1574" s="57">
        <v>26</v>
      </c>
      <c r="C1574" s="53" t="s">
        <v>406</v>
      </c>
      <c r="D1574" s="59" t="s">
        <v>142</v>
      </c>
      <c r="E1574" s="59"/>
      <c r="F1574" s="52" t="s">
        <v>8</v>
      </c>
      <c r="I1574" s="55"/>
      <c r="J1574" s="55">
        <v>5.45</v>
      </c>
      <c r="L1574" s="52" t="s">
        <v>114</v>
      </c>
      <c r="N1574" s="61" t="s">
        <v>137</v>
      </c>
      <c r="O1574" s="62">
        <f t="shared" si="673"/>
        <v>84.759648049999996</v>
      </c>
      <c r="P1574" s="64">
        <f>O1574*0.3</f>
        <v>25.427894414999997</v>
      </c>
      <c r="Q1574" s="62">
        <f t="shared" si="672"/>
        <v>4.5085845266706013</v>
      </c>
      <c r="S1574" s="63"/>
    </row>
    <row r="1575" spans="1:19">
      <c r="A1575" s="83" t="s">
        <v>261</v>
      </c>
      <c r="B1575" s="57">
        <v>26</v>
      </c>
      <c r="C1575" s="53" t="s">
        <v>406</v>
      </c>
      <c r="D1575" s="59" t="s">
        <v>142</v>
      </c>
      <c r="E1575" s="59"/>
      <c r="F1575" s="60" t="s">
        <v>679</v>
      </c>
      <c r="I1575" s="55"/>
      <c r="J1575" s="55">
        <v>8.6</v>
      </c>
      <c r="L1575" s="52" t="s">
        <v>114</v>
      </c>
      <c r="N1575" s="61" t="s">
        <v>137</v>
      </c>
      <c r="O1575" s="62">
        <f t="shared" si="673"/>
        <v>333.03892159999992</v>
      </c>
      <c r="P1575" s="64">
        <f t="shared" ref="P1575" si="674">O1575*0.6</f>
        <v>199.82335295999994</v>
      </c>
      <c r="Q1575" s="62">
        <f t="shared" si="672"/>
        <v>31.243564268432806</v>
      </c>
    </row>
    <row r="1576" spans="1:19">
      <c r="A1576" s="83" t="s">
        <v>261</v>
      </c>
      <c r="B1576" s="57">
        <v>26</v>
      </c>
      <c r="C1576" s="53" t="s">
        <v>406</v>
      </c>
      <c r="D1576" s="59" t="s">
        <v>142</v>
      </c>
      <c r="E1576" s="59"/>
      <c r="F1576" s="52" t="s">
        <v>8</v>
      </c>
      <c r="I1576" s="55"/>
      <c r="J1576" s="55">
        <v>7.94</v>
      </c>
      <c r="L1576" s="52" t="s">
        <v>114</v>
      </c>
      <c r="N1576" s="61" t="s">
        <v>137</v>
      </c>
      <c r="O1576" s="62">
        <f t="shared" si="673"/>
        <v>262.09645394240005</v>
      </c>
      <c r="P1576" s="64">
        <f>O1576*0.3</f>
        <v>78.628936182720011</v>
      </c>
      <c r="Q1576" s="62">
        <f t="shared" si="672"/>
        <v>13.013844844987846</v>
      </c>
      <c r="S1576" s="63"/>
    </row>
    <row r="1577" spans="1:19">
      <c r="A1577" s="83" t="s">
        <v>261</v>
      </c>
      <c r="B1577" s="57">
        <v>26</v>
      </c>
      <c r="C1577" s="53" t="s">
        <v>406</v>
      </c>
      <c r="D1577" s="59" t="s">
        <v>142</v>
      </c>
      <c r="E1577" s="59"/>
      <c r="F1577" s="73" t="s">
        <v>589</v>
      </c>
      <c r="G1577" s="55">
        <v>10.6</v>
      </c>
      <c r="I1577" s="55"/>
      <c r="J1577" s="55">
        <v>8.6</v>
      </c>
      <c r="L1577" s="52" t="s">
        <v>101</v>
      </c>
      <c r="N1577" s="65" t="s">
        <v>138</v>
      </c>
      <c r="O1577" s="62">
        <f>(3.1416/6)*J1577^2*G1577</f>
        <v>410.48983359999994</v>
      </c>
      <c r="P1577" s="64">
        <f t="shared" ref="P1577:P1579" si="675">O1577*0.6</f>
        <v>246.29390015999996</v>
      </c>
      <c r="Q1577" s="62">
        <f t="shared" si="672"/>
        <v>38.021455155592548</v>
      </c>
    </row>
    <row r="1578" spans="1:19">
      <c r="A1578" s="83" t="s">
        <v>261</v>
      </c>
      <c r="B1578" s="57">
        <v>26</v>
      </c>
      <c r="C1578" s="53" t="s">
        <v>406</v>
      </c>
      <c r="D1578" s="59" t="s">
        <v>142</v>
      </c>
      <c r="E1578" s="59"/>
      <c r="F1578" s="52" t="s">
        <v>11</v>
      </c>
      <c r="G1578" s="55">
        <v>15.6</v>
      </c>
      <c r="I1578" s="55"/>
      <c r="J1578" s="55">
        <v>12.4</v>
      </c>
      <c r="L1578" s="52" t="s">
        <v>101</v>
      </c>
      <c r="N1578" s="65" t="s">
        <v>138</v>
      </c>
      <c r="O1578" s="62">
        <f>(3.1416/6)*J1578^2*G1578</f>
        <v>1255.9362816</v>
      </c>
      <c r="P1578" s="64">
        <f t="shared" si="675"/>
        <v>753.56176895999999</v>
      </c>
      <c r="Q1578" s="62">
        <f t="shared" si="672"/>
        <v>108.65966401370176</v>
      </c>
    </row>
    <row r="1579" spans="1:19">
      <c r="A1579" s="83" t="s">
        <v>261</v>
      </c>
      <c r="B1579" s="57">
        <v>27</v>
      </c>
      <c r="C1579" s="53" t="s">
        <v>406</v>
      </c>
      <c r="D1579" s="59" t="s">
        <v>142</v>
      </c>
      <c r="E1579" s="59"/>
      <c r="F1579" s="52" t="s">
        <v>590</v>
      </c>
      <c r="I1579" s="55"/>
      <c r="J1579" s="55">
        <v>16.899999999999999</v>
      </c>
      <c r="L1579" s="52" t="s">
        <v>114</v>
      </c>
      <c r="N1579" s="61" t="s">
        <v>137</v>
      </c>
      <c r="O1579" s="62">
        <f>3.1416/6*J1579^3</f>
        <v>2527.3171923999994</v>
      </c>
      <c r="P1579" s="64">
        <f t="shared" si="675"/>
        <v>1516.3903154399995</v>
      </c>
      <c r="Q1579" s="62">
        <f t="shared" si="672"/>
        <v>209.52472635428521</v>
      </c>
    </row>
    <row r="1580" spans="1:19">
      <c r="A1580" s="83" t="s">
        <v>261</v>
      </c>
      <c r="B1580" s="57">
        <v>28</v>
      </c>
      <c r="C1580" s="53" t="s">
        <v>406</v>
      </c>
      <c r="D1580" s="59" t="s">
        <v>142</v>
      </c>
      <c r="E1580" s="59"/>
      <c r="F1580" s="52" t="s">
        <v>8</v>
      </c>
      <c r="I1580" s="55"/>
      <c r="J1580" s="55">
        <v>6.4</v>
      </c>
      <c r="L1580" s="52" t="s">
        <v>114</v>
      </c>
      <c r="N1580" s="61" t="s">
        <v>137</v>
      </c>
      <c r="O1580" s="62">
        <f>3.1416/6*J1580^3</f>
        <v>137.25859840000001</v>
      </c>
      <c r="P1580" s="64">
        <f>O1580*0.3</f>
        <v>41.177579520000002</v>
      </c>
      <c r="Q1580" s="62">
        <f t="shared" si="672"/>
        <v>7.0895758942112943</v>
      </c>
      <c r="S1580" s="63"/>
    </row>
    <row r="1581" spans="1:19">
      <c r="A1581" s="83" t="s">
        <v>261</v>
      </c>
      <c r="B1581" s="57">
        <v>28</v>
      </c>
      <c r="C1581" s="53" t="s">
        <v>406</v>
      </c>
      <c r="D1581" s="59" t="s">
        <v>142</v>
      </c>
      <c r="E1581" s="59"/>
      <c r="F1581" s="60" t="s">
        <v>679</v>
      </c>
      <c r="I1581" s="55"/>
      <c r="J1581" s="55">
        <v>16</v>
      </c>
      <c r="L1581" s="52" t="s">
        <v>114</v>
      </c>
      <c r="N1581" s="61" t="s">
        <v>137</v>
      </c>
      <c r="O1581" s="62">
        <f>3.1416/6*J1581^3</f>
        <v>2144.6655999999998</v>
      </c>
      <c r="P1581" s="64">
        <f t="shared" ref="P1581:P1586" si="676">O1581*0.6</f>
        <v>1286.7993599999998</v>
      </c>
      <c r="Q1581" s="62">
        <f t="shared" si="672"/>
        <v>179.59094114384641</v>
      </c>
    </row>
    <row r="1582" spans="1:19">
      <c r="A1582" s="83" t="s">
        <v>261</v>
      </c>
      <c r="B1582" s="57">
        <v>28</v>
      </c>
      <c r="C1582" s="53" t="s">
        <v>406</v>
      </c>
      <c r="D1582" s="59" t="s">
        <v>142</v>
      </c>
      <c r="E1582" s="59"/>
      <c r="F1582" s="60" t="s">
        <v>679</v>
      </c>
      <c r="G1582" s="55">
        <v>10</v>
      </c>
      <c r="I1582" s="55"/>
      <c r="J1582" s="55">
        <v>5.5</v>
      </c>
      <c r="L1582" s="52" t="s">
        <v>101</v>
      </c>
      <c r="N1582" s="65" t="s">
        <v>138</v>
      </c>
      <c r="O1582" s="62">
        <f>(3.1416/6)*J1582^2*G1582</f>
        <v>158.38899999999998</v>
      </c>
      <c r="P1582" s="64">
        <f t="shared" si="676"/>
        <v>95.033399999999986</v>
      </c>
      <c r="Q1582" s="62">
        <f t="shared" si="672"/>
        <v>15.548180226250864</v>
      </c>
    </row>
    <row r="1583" spans="1:19">
      <c r="A1583" s="83" t="s">
        <v>261</v>
      </c>
      <c r="B1583" s="57">
        <v>28</v>
      </c>
      <c r="C1583" s="53" t="s">
        <v>406</v>
      </c>
      <c r="D1583" s="59" t="s">
        <v>142</v>
      </c>
      <c r="E1583" s="59"/>
      <c r="F1583" s="52" t="s">
        <v>57</v>
      </c>
      <c r="G1583" s="55">
        <v>16.7</v>
      </c>
      <c r="I1583" s="55"/>
      <c r="J1583" s="55">
        <v>13</v>
      </c>
      <c r="L1583" s="52" t="s">
        <v>101</v>
      </c>
      <c r="N1583" s="65" t="s">
        <v>138</v>
      </c>
      <c r="O1583" s="62">
        <f>(3.1416/6)*J1583^2*G1583</f>
        <v>1477.7562799999998</v>
      </c>
      <c r="P1583" s="64">
        <f t="shared" si="676"/>
        <v>886.6537679999999</v>
      </c>
      <c r="Q1583" s="62">
        <f t="shared" si="672"/>
        <v>126.58866425253999</v>
      </c>
    </row>
    <row r="1584" spans="1:19">
      <c r="A1584" s="83" t="s">
        <v>261</v>
      </c>
      <c r="B1584" s="57">
        <v>29</v>
      </c>
      <c r="C1584" s="53" t="s">
        <v>406</v>
      </c>
      <c r="D1584" s="59" t="s">
        <v>142</v>
      </c>
      <c r="E1584" s="59"/>
      <c r="F1584" s="60" t="s">
        <v>679</v>
      </c>
      <c r="I1584" s="55"/>
      <c r="J1584" s="55">
        <v>10.5</v>
      </c>
      <c r="L1584" s="52" t="s">
        <v>114</v>
      </c>
      <c r="N1584" s="61" t="s">
        <v>137</v>
      </c>
      <c r="O1584" s="62">
        <f>3.1416/6*J1584^3</f>
        <v>606.13244999999995</v>
      </c>
      <c r="P1584" s="64">
        <f t="shared" si="676"/>
        <v>363.67946999999998</v>
      </c>
      <c r="Q1584" s="62">
        <f t="shared" si="672"/>
        <v>54.823743979485585</v>
      </c>
    </row>
    <row r="1585" spans="1:19">
      <c r="A1585" s="83" t="s">
        <v>261</v>
      </c>
      <c r="B1585" s="57">
        <v>29</v>
      </c>
      <c r="C1585" s="53" t="s">
        <v>406</v>
      </c>
      <c r="D1585" s="59" t="s">
        <v>142</v>
      </c>
      <c r="E1585" s="59"/>
      <c r="F1585" s="60" t="s">
        <v>679</v>
      </c>
      <c r="G1585" s="55">
        <v>9.6</v>
      </c>
      <c r="I1585" s="55"/>
      <c r="J1585" s="55">
        <v>5</v>
      </c>
      <c r="L1585" s="52" t="s">
        <v>101</v>
      </c>
      <c r="N1585" s="65" t="s">
        <v>138</v>
      </c>
      <c r="O1585" s="62">
        <f>(3.1416/6)*J1585^2*G1585</f>
        <v>125.66399999999997</v>
      </c>
      <c r="P1585" s="64">
        <f t="shared" si="676"/>
        <v>75.398399999999981</v>
      </c>
      <c r="Q1585" s="62">
        <f t="shared" si="672"/>
        <v>12.511137329796595</v>
      </c>
    </row>
    <row r="1586" spans="1:19">
      <c r="A1586" s="83" t="s">
        <v>261</v>
      </c>
      <c r="B1586" s="57">
        <v>29</v>
      </c>
      <c r="C1586" s="53" t="s">
        <v>406</v>
      </c>
      <c r="D1586" s="59" t="s">
        <v>142</v>
      </c>
      <c r="E1586" s="59"/>
      <c r="F1586" s="71" t="s">
        <v>525</v>
      </c>
      <c r="G1586" s="55">
        <v>10.6</v>
      </c>
      <c r="I1586" s="55"/>
      <c r="J1586" s="55">
        <v>9</v>
      </c>
      <c r="L1586" s="52" t="s">
        <v>101</v>
      </c>
      <c r="N1586" s="65" t="s">
        <v>138</v>
      </c>
      <c r="O1586" s="62">
        <f>(3.1416/6)*J1586^2*G1586</f>
        <v>449.56295999999992</v>
      </c>
      <c r="P1586" s="64">
        <f t="shared" si="676"/>
        <v>269.73777599999994</v>
      </c>
      <c r="Q1586" s="62">
        <f t="shared" si="672"/>
        <v>41.410271265825472</v>
      </c>
    </row>
    <row r="1587" spans="1:19">
      <c r="A1587" s="83" t="s">
        <v>261</v>
      </c>
      <c r="B1587" s="57">
        <v>30</v>
      </c>
      <c r="C1587" s="53" t="s">
        <v>406</v>
      </c>
      <c r="D1587" s="59" t="s">
        <v>142</v>
      </c>
      <c r="E1587" s="59"/>
      <c r="F1587" s="52" t="s">
        <v>8</v>
      </c>
      <c r="I1587" s="55"/>
      <c r="J1587" s="55">
        <v>7.2</v>
      </c>
      <c r="L1587" s="52" t="s">
        <v>114</v>
      </c>
      <c r="N1587" s="61" t="s">
        <v>137</v>
      </c>
      <c r="O1587" s="62">
        <f>3.1416/6*J1587^3</f>
        <v>195.4326528</v>
      </c>
      <c r="P1587" s="64">
        <f t="shared" ref="P1587:P1589" si="677">O1587*0.3</f>
        <v>58.62979584</v>
      </c>
      <c r="Q1587" s="62">
        <f t="shared" si="672"/>
        <v>9.8790893132515674</v>
      </c>
      <c r="S1587" s="63"/>
    </row>
    <row r="1588" spans="1:19">
      <c r="A1588" s="83" t="s">
        <v>261</v>
      </c>
      <c r="B1588" s="57">
        <v>30</v>
      </c>
      <c r="C1588" s="53" t="s">
        <v>406</v>
      </c>
      <c r="D1588" s="59" t="s">
        <v>142</v>
      </c>
      <c r="E1588" s="59"/>
      <c r="F1588" s="52" t="s">
        <v>8</v>
      </c>
      <c r="I1588" s="55"/>
      <c r="J1588" s="55">
        <v>4.8</v>
      </c>
      <c r="L1588" s="52" t="s">
        <v>114</v>
      </c>
      <c r="N1588" s="61" t="s">
        <v>137</v>
      </c>
      <c r="O1588" s="62">
        <f>3.1416/6*J1588^3</f>
        <v>57.905971199999996</v>
      </c>
      <c r="P1588" s="64">
        <f t="shared" si="677"/>
        <v>17.37179136</v>
      </c>
      <c r="Q1588" s="62">
        <f t="shared" si="672"/>
        <v>3.1525924778685157</v>
      </c>
      <c r="S1588" s="63"/>
    </row>
    <row r="1589" spans="1:19">
      <c r="A1589" s="83" t="s">
        <v>261</v>
      </c>
      <c r="B1589" s="57">
        <v>30</v>
      </c>
      <c r="C1589" s="53" t="s">
        <v>406</v>
      </c>
      <c r="D1589" s="59" t="s">
        <v>142</v>
      </c>
      <c r="E1589" s="59"/>
      <c r="F1589" s="52" t="s">
        <v>8</v>
      </c>
      <c r="I1589" s="55"/>
      <c r="J1589" s="55">
        <v>4.5999999999999996</v>
      </c>
      <c r="L1589" s="52" t="s">
        <v>114</v>
      </c>
      <c r="N1589" s="61" t="s">
        <v>137</v>
      </c>
      <c r="O1589" s="62">
        <f>3.1416/6*J1589^3</f>
        <v>50.965129599999983</v>
      </c>
      <c r="P1589" s="64">
        <f t="shared" si="677"/>
        <v>15.289538879999995</v>
      </c>
      <c r="Q1589" s="62">
        <f t="shared" si="672"/>
        <v>2.7964050719056712</v>
      </c>
      <c r="S1589" s="63"/>
    </row>
    <row r="1590" spans="1:19">
      <c r="A1590" s="83" t="s">
        <v>261</v>
      </c>
      <c r="B1590" s="57">
        <v>30</v>
      </c>
      <c r="C1590" s="53" t="s">
        <v>406</v>
      </c>
      <c r="D1590" s="59" t="s">
        <v>142</v>
      </c>
      <c r="E1590" s="59"/>
      <c r="F1590" s="60" t="s">
        <v>671</v>
      </c>
      <c r="G1590" s="55">
        <v>18.600000000000001</v>
      </c>
      <c r="I1590" s="55"/>
      <c r="J1590" s="55">
        <v>13.4</v>
      </c>
      <c r="L1590" s="52" t="s">
        <v>101</v>
      </c>
      <c r="N1590" s="65" t="s">
        <v>138</v>
      </c>
      <c r="O1590" s="62">
        <f>(3.1416/6)*J1590^2*G1590</f>
        <v>1748.7276575999999</v>
      </c>
      <c r="P1590" s="64">
        <f t="shared" ref="P1590:P1592" si="678">O1590*0.6</f>
        <v>1049.23659456</v>
      </c>
      <c r="Q1590" s="62">
        <f t="shared" si="672"/>
        <v>148.27020949252818</v>
      </c>
    </row>
    <row r="1591" spans="1:19">
      <c r="A1591" s="83" t="s">
        <v>261</v>
      </c>
      <c r="B1591" s="57">
        <v>30</v>
      </c>
      <c r="C1591" s="53" t="s">
        <v>406</v>
      </c>
      <c r="D1591" s="59" t="s">
        <v>142</v>
      </c>
      <c r="E1591" s="59"/>
      <c r="F1591" s="60" t="s">
        <v>671</v>
      </c>
      <c r="G1591" s="55">
        <v>19.7</v>
      </c>
      <c r="I1591" s="55"/>
      <c r="J1591" s="55">
        <v>16</v>
      </c>
      <c r="L1591" s="52" t="s">
        <v>101</v>
      </c>
      <c r="N1591" s="65" t="s">
        <v>138</v>
      </c>
      <c r="O1591" s="62">
        <f>(3.1416/6)*J1591^2*G1591</f>
        <v>2640.6195199999997</v>
      </c>
      <c r="P1591" s="64">
        <f t="shared" si="678"/>
        <v>1584.3717119999999</v>
      </c>
      <c r="Q1591" s="62">
        <f t="shared" si="672"/>
        <v>218.33308385354525</v>
      </c>
    </row>
    <row r="1592" spans="1:19">
      <c r="A1592" s="83" t="s">
        <v>261</v>
      </c>
      <c r="B1592" s="57">
        <v>31</v>
      </c>
      <c r="C1592" s="53" t="s">
        <v>406</v>
      </c>
      <c r="D1592" s="59" t="s">
        <v>142</v>
      </c>
      <c r="E1592" s="59"/>
      <c r="F1592" s="60" t="s">
        <v>679</v>
      </c>
      <c r="G1592" s="55">
        <v>7.7</v>
      </c>
      <c r="I1592" s="55"/>
      <c r="J1592" s="55">
        <v>5.4</v>
      </c>
      <c r="L1592" s="52" t="s">
        <v>101</v>
      </c>
      <c r="N1592" s="65" t="s">
        <v>138</v>
      </c>
      <c r="O1592" s="62">
        <f>(3.1416/6)*J1592^2*G1592</f>
        <v>117.5649552</v>
      </c>
      <c r="P1592" s="64">
        <f t="shared" si="678"/>
        <v>70.538973119999994</v>
      </c>
      <c r="Q1592" s="62">
        <f t="shared" si="672"/>
        <v>11.752457980998024</v>
      </c>
    </row>
    <row r="1593" spans="1:19">
      <c r="A1593" s="83" t="s">
        <v>261</v>
      </c>
      <c r="B1593" s="57" t="s">
        <v>256</v>
      </c>
      <c r="C1593" s="53" t="s">
        <v>404</v>
      </c>
      <c r="D1593" s="67" t="s">
        <v>557</v>
      </c>
      <c r="E1593" s="67"/>
      <c r="F1593" s="52" t="s">
        <v>391</v>
      </c>
      <c r="I1593" s="55"/>
      <c r="J1593" s="55">
        <v>14.7</v>
      </c>
      <c r="L1593" s="60" t="s">
        <v>367</v>
      </c>
      <c r="N1593" s="61" t="s">
        <v>539</v>
      </c>
      <c r="O1593" s="62">
        <f>3.1416/6*(J1593^3)*0.9</f>
        <v>1496.9046985199998</v>
      </c>
      <c r="Q1593" s="62">
        <f>0.216*O1593^0.939</f>
        <v>206.99557401901728</v>
      </c>
    </row>
    <row r="1594" spans="1:19">
      <c r="A1594" s="83" t="s">
        <v>261</v>
      </c>
      <c r="B1594" s="57">
        <v>32</v>
      </c>
      <c r="C1594" s="53" t="s">
        <v>406</v>
      </c>
      <c r="D1594" s="59" t="s">
        <v>142</v>
      </c>
      <c r="E1594" s="59"/>
      <c r="F1594" s="52" t="s">
        <v>628</v>
      </c>
      <c r="I1594" s="55"/>
      <c r="J1594" s="55">
        <v>28</v>
      </c>
      <c r="L1594" s="52" t="s">
        <v>114</v>
      </c>
      <c r="N1594" s="61" t="s">
        <v>137</v>
      </c>
      <c r="O1594" s="62">
        <f t="shared" ref="O1594:O1601" si="679">3.1416/6*J1594^3</f>
        <v>11494.0672</v>
      </c>
      <c r="P1594" s="64">
        <f t="shared" ref="P1594:P1596" si="680">O1594*0.6</f>
        <v>6896.4403199999997</v>
      </c>
      <c r="Q1594" s="62">
        <f t="shared" ref="Q1594:Q1596" si="681">0.216*P1594^0.939</f>
        <v>868.80559592839484</v>
      </c>
    </row>
    <row r="1595" spans="1:19">
      <c r="A1595" s="83" t="s">
        <v>261</v>
      </c>
      <c r="B1595" s="57">
        <v>32</v>
      </c>
      <c r="C1595" s="53" t="s">
        <v>406</v>
      </c>
      <c r="D1595" s="59" t="s">
        <v>142</v>
      </c>
      <c r="E1595" s="59"/>
      <c r="F1595" s="60" t="s">
        <v>679</v>
      </c>
      <c r="I1595" s="55"/>
      <c r="J1595" s="55">
        <v>5.2</v>
      </c>
      <c r="L1595" s="52" t="s">
        <v>114</v>
      </c>
      <c r="N1595" s="61" t="s">
        <v>137</v>
      </c>
      <c r="O1595" s="62">
        <f t="shared" si="679"/>
        <v>73.622348800000012</v>
      </c>
      <c r="P1595" s="64">
        <f t="shared" si="680"/>
        <v>44.173409280000008</v>
      </c>
      <c r="Q1595" s="62">
        <f t="shared" si="681"/>
        <v>7.5728587128344307</v>
      </c>
    </row>
    <row r="1596" spans="1:19">
      <c r="A1596" s="83" t="s">
        <v>261</v>
      </c>
      <c r="B1596" s="57">
        <v>33</v>
      </c>
      <c r="C1596" s="53" t="s">
        <v>404</v>
      </c>
      <c r="D1596" s="59" t="s">
        <v>142</v>
      </c>
      <c r="E1596" s="59"/>
      <c r="F1596" s="52" t="s">
        <v>103</v>
      </c>
      <c r="I1596" s="55"/>
      <c r="J1596" s="55">
        <v>10.199999999999999</v>
      </c>
      <c r="L1596" s="52" t="s">
        <v>114</v>
      </c>
      <c r="N1596" s="61" t="s">
        <v>137</v>
      </c>
      <c r="O1596" s="62">
        <f t="shared" si="679"/>
        <v>555.64850879999983</v>
      </c>
      <c r="P1596" s="64">
        <f t="shared" si="680"/>
        <v>333.38910527999991</v>
      </c>
      <c r="Q1596" s="62">
        <f t="shared" si="681"/>
        <v>50.524860033261113</v>
      </c>
    </row>
    <row r="1597" spans="1:19">
      <c r="A1597" s="83" t="s">
        <v>261</v>
      </c>
      <c r="B1597" s="57">
        <v>33</v>
      </c>
      <c r="C1597" s="53" t="s">
        <v>404</v>
      </c>
      <c r="D1597" s="59" t="s">
        <v>641</v>
      </c>
      <c r="E1597" s="54" t="s">
        <v>644</v>
      </c>
      <c r="F1597" s="52" t="s">
        <v>5</v>
      </c>
      <c r="I1597" s="55"/>
      <c r="J1597" s="55">
        <v>4.9000000000000004</v>
      </c>
      <c r="L1597" s="52" t="s">
        <v>114</v>
      </c>
      <c r="N1597" s="61" t="s">
        <v>137</v>
      </c>
      <c r="O1597" s="62">
        <f t="shared" si="679"/>
        <v>61.601016400000013</v>
      </c>
      <c r="Q1597" s="62">
        <f t="shared" ref="Q1597" si="682">0.216*O1597^0.939</f>
        <v>10.348484858485723</v>
      </c>
    </row>
    <row r="1598" spans="1:19">
      <c r="A1598" s="83" t="s">
        <v>261</v>
      </c>
      <c r="B1598" s="57">
        <v>34</v>
      </c>
      <c r="C1598" s="53" t="s">
        <v>406</v>
      </c>
      <c r="D1598" s="59" t="s">
        <v>142</v>
      </c>
      <c r="E1598" s="59"/>
      <c r="F1598" s="52" t="s">
        <v>103</v>
      </c>
      <c r="I1598" s="55"/>
      <c r="J1598" s="55">
        <v>11</v>
      </c>
      <c r="L1598" s="52" t="s">
        <v>114</v>
      </c>
      <c r="N1598" s="61" t="s">
        <v>137</v>
      </c>
      <c r="O1598" s="62">
        <f t="shared" si="679"/>
        <v>696.91159999999991</v>
      </c>
      <c r="P1598" s="64">
        <f t="shared" ref="P1598:P1602" si="683">O1598*0.6</f>
        <v>418.14695999999992</v>
      </c>
      <c r="Q1598" s="62">
        <f t="shared" ref="Q1598:Q1602" si="684">0.216*P1598^0.939</f>
        <v>62.500231982415187</v>
      </c>
    </row>
    <row r="1599" spans="1:19">
      <c r="A1599" s="83" t="s">
        <v>261</v>
      </c>
      <c r="B1599" s="57">
        <v>34</v>
      </c>
      <c r="C1599" s="53" t="s">
        <v>406</v>
      </c>
      <c r="D1599" s="59" t="s">
        <v>142</v>
      </c>
      <c r="E1599" s="59"/>
      <c r="F1599" s="60" t="s">
        <v>671</v>
      </c>
      <c r="I1599" s="55"/>
      <c r="J1599" s="55">
        <v>11.6</v>
      </c>
      <c r="L1599" s="52" t="s">
        <v>114</v>
      </c>
      <c r="N1599" s="61" t="s">
        <v>137</v>
      </c>
      <c r="O1599" s="62">
        <f t="shared" si="679"/>
        <v>817.28514559999985</v>
      </c>
      <c r="P1599" s="64">
        <f t="shared" si="683"/>
        <v>490.37108735999988</v>
      </c>
      <c r="Q1599" s="62">
        <f t="shared" si="684"/>
        <v>72.586622833657415</v>
      </c>
    </row>
    <row r="1600" spans="1:19">
      <c r="A1600" s="83" t="s">
        <v>261</v>
      </c>
      <c r="B1600" s="57">
        <v>35</v>
      </c>
      <c r="C1600" s="53" t="s">
        <v>406</v>
      </c>
      <c r="D1600" s="59" t="s">
        <v>142</v>
      </c>
      <c r="E1600" s="59"/>
      <c r="F1600" s="73" t="s">
        <v>589</v>
      </c>
      <c r="I1600" s="55"/>
      <c r="J1600" s="55">
        <v>12.9</v>
      </c>
      <c r="L1600" s="52" t="s">
        <v>114</v>
      </c>
      <c r="N1600" s="61" t="s">
        <v>137</v>
      </c>
      <c r="O1600" s="62">
        <f t="shared" si="679"/>
        <v>1124.0063603999997</v>
      </c>
      <c r="P1600" s="64">
        <f t="shared" si="683"/>
        <v>674.40381623999986</v>
      </c>
      <c r="Q1600" s="62">
        <f t="shared" si="684"/>
        <v>97.90607699503505</v>
      </c>
    </row>
    <row r="1601" spans="1:19">
      <c r="A1601" s="83" t="s">
        <v>261</v>
      </c>
      <c r="B1601" s="57">
        <v>35</v>
      </c>
      <c r="C1601" s="53" t="s">
        <v>406</v>
      </c>
      <c r="D1601" s="59" t="s">
        <v>142</v>
      </c>
      <c r="E1601" s="59"/>
      <c r="F1601" s="52" t="s">
        <v>91</v>
      </c>
      <c r="I1601" s="55"/>
      <c r="J1601" s="55">
        <v>12</v>
      </c>
      <c r="L1601" s="52" t="s">
        <v>114</v>
      </c>
      <c r="M1601" s="52" t="s">
        <v>257</v>
      </c>
      <c r="N1601" s="61" t="s">
        <v>137</v>
      </c>
      <c r="O1601" s="62">
        <f t="shared" si="679"/>
        <v>904.78079999999989</v>
      </c>
      <c r="P1601" s="64">
        <f t="shared" si="683"/>
        <v>542.86847999999986</v>
      </c>
      <c r="Q1601" s="62">
        <f t="shared" si="684"/>
        <v>79.860496395236609</v>
      </c>
    </row>
    <row r="1602" spans="1:19">
      <c r="A1602" s="83" t="s">
        <v>261</v>
      </c>
      <c r="B1602" s="57">
        <v>35</v>
      </c>
      <c r="C1602" s="53" t="s">
        <v>406</v>
      </c>
      <c r="D1602" s="59" t="s">
        <v>142</v>
      </c>
      <c r="E1602" s="59"/>
      <c r="F1602" s="60" t="s">
        <v>671</v>
      </c>
      <c r="G1602" s="55">
        <v>21.5</v>
      </c>
      <c r="I1602" s="55"/>
      <c r="J1602" s="55">
        <v>16.399999999999999</v>
      </c>
      <c r="L1602" s="52" t="s">
        <v>101</v>
      </c>
      <c r="N1602" s="65" t="s">
        <v>138</v>
      </c>
      <c r="O1602" s="62">
        <f>(3.1416/6)*J1602^2*G1602</f>
        <v>3027.7903039999997</v>
      </c>
      <c r="P1602" s="64">
        <f t="shared" si="683"/>
        <v>1816.6741823999998</v>
      </c>
      <c r="Q1602" s="62">
        <f t="shared" si="684"/>
        <v>248.26465586075216</v>
      </c>
    </row>
    <row r="1603" spans="1:19">
      <c r="A1603" s="83" t="s">
        <v>261</v>
      </c>
      <c r="B1603" s="57">
        <v>37</v>
      </c>
      <c r="C1603" s="53" t="s">
        <v>404</v>
      </c>
      <c r="D1603" s="59" t="s">
        <v>641</v>
      </c>
      <c r="E1603" s="54" t="s">
        <v>644</v>
      </c>
      <c r="F1603" s="52" t="s">
        <v>5</v>
      </c>
      <c r="I1603" s="55"/>
      <c r="J1603" s="55">
        <v>5.8</v>
      </c>
      <c r="L1603" s="52" t="s">
        <v>114</v>
      </c>
      <c r="N1603" s="61" t="s">
        <v>137</v>
      </c>
      <c r="O1603" s="62">
        <f>3.1416/6*J1603^3</f>
        <v>102.16064319999998</v>
      </c>
      <c r="Q1603" s="62">
        <f t="shared" ref="Q1603" si="685">0.216*O1603^0.939</f>
        <v>16.640679991674528</v>
      </c>
    </row>
    <row r="1604" spans="1:19">
      <c r="A1604" s="83" t="s">
        <v>262</v>
      </c>
      <c r="B1604" s="57">
        <v>2</v>
      </c>
      <c r="C1604" s="53" t="s">
        <v>406</v>
      </c>
      <c r="D1604" s="59" t="s">
        <v>142</v>
      </c>
      <c r="E1604" s="59"/>
      <c r="F1604" s="52" t="s">
        <v>79</v>
      </c>
      <c r="I1604" s="55">
        <v>62.7</v>
      </c>
      <c r="J1604" s="55">
        <v>7.23</v>
      </c>
      <c r="L1604" s="52" t="s">
        <v>122</v>
      </c>
      <c r="M1604" s="82" t="s">
        <v>534</v>
      </c>
      <c r="N1604" s="61" t="s">
        <v>536</v>
      </c>
      <c r="O1604" s="66">
        <f>3.1416/12*(J1604^2)*I1604</f>
        <v>858.05233529400016</v>
      </c>
      <c r="P1604" s="64">
        <f t="shared" ref="P1604:P1605" si="686">O1604*0.6</f>
        <v>514.83140117640005</v>
      </c>
      <c r="Q1604" s="62">
        <f t="shared" ref="Q1604:Q1614" si="687">0.216*P1604^0.939</f>
        <v>75.98138618699771</v>
      </c>
    </row>
    <row r="1605" spans="1:19">
      <c r="A1605" s="83" t="s">
        <v>262</v>
      </c>
      <c r="B1605" s="57">
        <v>3</v>
      </c>
      <c r="C1605" s="53" t="s">
        <v>406</v>
      </c>
      <c r="D1605" s="59" t="s">
        <v>142</v>
      </c>
      <c r="E1605" s="59"/>
      <c r="F1605" s="60" t="s">
        <v>632</v>
      </c>
      <c r="G1605" s="55">
        <v>9.1</v>
      </c>
      <c r="I1605" s="55"/>
      <c r="J1605" s="55">
        <v>8.6</v>
      </c>
      <c r="L1605" s="52" t="s">
        <v>101</v>
      </c>
      <c r="N1605" s="65" t="s">
        <v>138</v>
      </c>
      <c r="O1605" s="62">
        <f>(3.1416/6)*J1605^2*G1605</f>
        <v>352.40164959999993</v>
      </c>
      <c r="P1605" s="64">
        <f t="shared" si="686"/>
        <v>211.44098975999995</v>
      </c>
      <c r="Q1605" s="62">
        <f t="shared" si="687"/>
        <v>32.946280683835205</v>
      </c>
    </row>
    <row r="1606" spans="1:19">
      <c r="A1606" s="83" t="s">
        <v>262</v>
      </c>
      <c r="B1606" s="57">
        <v>3</v>
      </c>
      <c r="C1606" s="53" t="s">
        <v>406</v>
      </c>
      <c r="D1606" s="59" t="s">
        <v>142</v>
      </c>
      <c r="E1606" s="59"/>
      <c r="F1606" s="52" t="s">
        <v>8</v>
      </c>
      <c r="I1606" s="55"/>
      <c r="J1606" s="55">
        <v>7.4</v>
      </c>
      <c r="L1606" s="52" t="s">
        <v>114</v>
      </c>
      <c r="N1606" s="61" t="s">
        <v>137</v>
      </c>
      <c r="O1606" s="62">
        <f>3.1416/6*J1606^3</f>
        <v>212.1752864</v>
      </c>
      <c r="P1606" s="64">
        <f>O1606*0.3</f>
        <v>63.65258592</v>
      </c>
      <c r="Q1606" s="62">
        <f t="shared" si="687"/>
        <v>10.671783935316745</v>
      </c>
      <c r="S1606" s="63"/>
    </row>
    <row r="1607" spans="1:19">
      <c r="A1607" s="83" t="s">
        <v>262</v>
      </c>
      <c r="B1607" s="57">
        <v>3</v>
      </c>
      <c r="C1607" s="53" t="s">
        <v>406</v>
      </c>
      <c r="D1607" s="59" t="s">
        <v>142</v>
      </c>
      <c r="E1607" s="59"/>
      <c r="F1607" s="73" t="s">
        <v>589</v>
      </c>
      <c r="I1607" s="55"/>
      <c r="J1607" s="55">
        <v>11.18</v>
      </c>
      <c r="L1607" s="52" t="s">
        <v>114</v>
      </c>
      <c r="N1607" s="61" t="s">
        <v>137</v>
      </c>
      <c r="O1607" s="62">
        <f>3.1416/6*J1607^3</f>
        <v>731.68651075519983</v>
      </c>
      <c r="P1607" s="64">
        <f t="shared" ref="P1607" si="688">O1607*0.6</f>
        <v>439.01190645311988</v>
      </c>
      <c r="Q1607" s="62">
        <f t="shared" si="687"/>
        <v>65.424286619615373</v>
      </c>
    </row>
    <row r="1608" spans="1:19">
      <c r="A1608" s="83" t="s">
        <v>262</v>
      </c>
      <c r="B1608" s="57">
        <v>3</v>
      </c>
      <c r="C1608" s="53" t="s">
        <v>406</v>
      </c>
      <c r="D1608" s="59" t="s">
        <v>142</v>
      </c>
      <c r="E1608" s="59"/>
      <c r="F1608" s="52" t="s">
        <v>8</v>
      </c>
      <c r="I1608" s="55"/>
      <c r="J1608" s="55">
        <v>8</v>
      </c>
      <c r="L1608" s="52" t="s">
        <v>114</v>
      </c>
      <c r="N1608" s="61" t="s">
        <v>137</v>
      </c>
      <c r="O1608" s="62">
        <f>3.1416/6*J1608^3</f>
        <v>268.08319999999998</v>
      </c>
      <c r="P1608" s="64">
        <f>O1608*0.3</f>
        <v>80.424959999999984</v>
      </c>
      <c r="Q1608" s="62">
        <f t="shared" si="687"/>
        <v>13.292778333920868</v>
      </c>
      <c r="S1608" s="63"/>
    </row>
    <row r="1609" spans="1:19">
      <c r="A1609" s="83" t="s">
        <v>262</v>
      </c>
      <c r="B1609" s="57">
        <v>4</v>
      </c>
      <c r="C1609" s="53" t="s">
        <v>406</v>
      </c>
      <c r="D1609" s="59" t="s">
        <v>142</v>
      </c>
      <c r="E1609" s="59"/>
      <c r="F1609" s="52" t="s">
        <v>80</v>
      </c>
      <c r="I1609" s="55">
        <v>107</v>
      </c>
      <c r="J1609" s="55">
        <v>6.5</v>
      </c>
      <c r="L1609" s="52" t="s">
        <v>232</v>
      </c>
      <c r="N1609" s="61" t="s">
        <v>139</v>
      </c>
      <c r="O1609" s="66">
        <f>3.1416/4*(J1609^2)*I1609</f>
        <v>3550.5970499999999</v>
      </c>
      <c r="P1609" s="64">
        <f t="shared" ref="P1609:P1614" si="689">O1609*0.6</f>
        <v>2130.3582299999998</v>
      </c>
      <c r="Q1609" s="62">
        <f t="shared" si="687"/>
        <v>288.31735059806283</v>
      </c>
    </row>
    <row r="1610" spans="1:19">
      <c r="A1610" s="83" t="s">
        <v>262</v>
      </c>
      <c r="B1610" s="57">
        <v>5</v>
      </c>
      <c r="C1610" s="53" t="s">
        <v>406</v>
      </c>
      <c r="D1610" s="59" t="s">
        <v>142</v>
      </c>
      <c r="E1610" s="59"/>
      <c r="F1610" s="52" t="s">
        <v>80</v>
      </c>
      <c r="I1610" s="55">
        <v>100</v>
      </c>
      <c r="J1610" s="55">
        <v>7.8</v>
      </c>
      <c r="L1610" s="52" t="s">
        <v>232</v>
      </c>
      <c r="N1610" s="61" t="s">
        <v>139</v>
      </c>
      <c r="O1610" s="66">
        <f>3.1416/4*(J1610^2)*I1610</f>
        <v>4778.3735999999999</v>
      </c>
      <c r="P1610" s="64">
        <f t="shared" si="689"/>
        <v>2867.0241599999999</v>
      </c>
      <c r="Q1610" s="62">
        <f t="shared" si="687"/>
        <v>381.049846781957</v>
      </c>
    </row>
    <row r="1611" spans="1:19">
      <c r="A1611" s="83" t="s">
        <v>262</v>
      </c>
      <c r="B1611" s="57">
        <v>5</v>
      </c>
      <c r="C1611" s="53" t="s">
        <v>406</v>
      </c>
      <c r="D1611" s="59" t="s">
        <v>142</v>
      </c>
      <c r="E1611" s="59"/>
      <c r="F1611" s="52" t="s">
        <v>152</v>
      </c>
      <c r="I1611" s="55"/>
      <c r="J1611" s="55">
        <v>12</v>
      </c>
      <c r="L1611" s="52" t="s">
        <v>114</v>
      </c>
      <c r="N1611" s="61" t="s">
        <v>137</v>
      </c>
      <c r="O1611" s="62">
        <f>3.1416/6*J1611^3</f>
        <v>904.78079999999989</v>
      </c>
      <c r="P1611" s="64">
        <f t="shared" si="689"/>
        <v>542.86847999999986</v>
      </c>
      <c r="Q1611" s="62">
        <f t="shared" si="687"/>
        <v>79.860496395236609</v>
      </c>
    </row>
    <row r="1612" spans="1:19">
      <c r="A1612" s="83" t="s">
        <v>262</v>
      </c>
      <c r="B1612" s="57">
        <v>6</v>
      </c>
      <c r="C1612" s="53" t="s">
        <v>404</v>
      </c>
      <c r="D1612" s="59" t="s">
        <v>142</v>
      </c>
      <c r="E1612" s="59"/>
      <c r="F1612" s="52" t="s">
        <v>152</v>
      </c>
      <c r="I1612" s="55"/>
      <c r="J1612" s="55">
        <v>9.6</v>
      </c>
      <c r="L1612" s="52" t="s">
        <v>114</v>
      </c>
      <c r="N1612" s="61" t="s">
        <v>137</v>
      </c>
      <c r="O1612" s="62">
        <f>3.1416/6*J1612^3</f>
        <v>463.24776959999997</v>
      </c>
      <c r="P1612" s="64">
        <f t="shared" si="689"/>
        <v>277.94866175999999</v>
      </c>
      <c r="Q1612" s="62">
        <f t="shared" si="687"/>
        <v>42.592830175963414</v>
      </c>
    </row>
    <row r="1613" spans="1:19">
      <c r="A1613" s="83" t="s">
        <v>262</v>
      </c>
      <c r="B1613" s="57">
        <v>6</v>
      </c>
      <c r="C1613" s="53" t="s">
        <v>404</v>
      </c>
      <c r="D1613" s="59" t="s">
        <v>142</v>
      </c>
      <c r="E1613" s="59"/>
      <c r="F1613" s="52" t="s">
        <v>627</v>
      </c>
      <c r="I1613" s="55"/>
      <c r="J1613" s="55">
        <v>12.5</v>
      </c>
      <c r="L1613" s="52" t="s">
        <v>114</v>
      </c>
      <c r="N1613" s="61" t="s">
        <v>137</v>
      </c>
      <c r="O1613" s="62">
        <f>3.1416/6*J1613^3</f>
        <v>1022.6562499999999</v>
      </c>
      <c r="P1613" s="64">
        <f t="shared" si="689"/>
        <v>613.59374999999989</v>
      </c>
      <c r="Q1613" s="62">
        <f t="shared" si="687"/>
        <v>89.592971694752421</v>
      </c>
    </row>
    <row r="1614" spans="1:19">
      <c r="A1614" s="83" t="s">
        <v>262</v>
      </c>
      <c r="B1614" s="57">
        <v>6</v>
      </c>
      <c r="C1614" s="53" t="s">
        <v>404</v>
      </c>
      <c r="D1614" s="59" t="s">
        <v>142</v>
      </c>
      <c r="E1614" s="59"/>
      <c r="F1614" s="52" t="s">
        <v>152</v>
      </c>
      <c r="I1614" s="55"/>
      <c r="J1614" s="55">
        <v>10.5</v>
      </c>
      <c r="L1614" s="52" t="s">
        <v>114</v>
      </c>
      <c r="N1614" s="61" t="s">
        <v>137</v>
      </c>
      <c r="O1614" s="62">
        <f>3.1416/6*J1614^3</f>
        <v>606.13244999999995</v>
      </c>
      <c r="P1614" s="64">
        <f t="shared" si="689"/>
        <v>363.67946999999998</v>
      </c>
      <c r="Q1614" s="62">
        <f t="shared" si="687"/>
        <v>54.823743979485585</v>
      </c>
    </row>
    <row r="1615" spans="1:19">
      <c r="A1615" s="83" t="s">
        <v>262</v>
      </c>
      <c r="B1615" s="57">
        <v>6</v>
      </c>
      <c r="C1615" s="53" t="s">
        <v>404</v>
      </c>
      <c r="D1615" s="67" t="s">
        <v>641</v>
      </c>
      <c r="E1615" s="67" t="s">
        <v>643</v>
      </c>
      <c r="F1615" s="52" t="s">
        <v>642</v>
      </c>
      <c r="I1615" s="55"/>
      <c r="J1615" s="55">
        <v>15.6</v>
      </c>
      <c r="L1615" s="52" t="s">
        <v>258</v>
      </c>
      <c r="M1615" s="52" t="s">
        <v>148</v>
      </c>
      <c r="N1615" s="61" t="s">
        <v>544</v>
      </c>
      <c r="O1615" s="62">
        <f>(3.1416/6*J1615^3)*0.5</f>
        <v>993.90170879999982</v>
      </c>
      <c r="Q1615" s="62">
        <f t="shared" ref="Q1615" si="690">0.216*O1615^0.939</f>
        <v>140.91565340883702</v>
      </c>
    </row>
    <row r="1616" spans="1:19">
      <c r="A1616" s="83" t="s">
        <v>262</v>
      </c>
      <c r="B1616" s="57">
        <v>7</v>
      </c>
      <c r="C1616" s="53" t="s">
        <v>406</v>
      </c>
      <c r="D1616" s="59" t="s">
        <v>142</v>
      </c>
      <c r="E1616" s="59"/>
      <c r="F1616" s="71" t="s">
        <v>484</v>
      </c>
      <c r="G1616" s="55">
        <v>13.8</v>
      </c>
      <c r="I1616" s="55"/>
      <c r="J1616" s="55">
        <v>11</v>
      </c>
      <c r="L1616" s="52" t="s">
        <v>101</v>
      </c>
      <c r="N1616" s="65" t="s">
        <v>138</v>
      </c>
      <c r="O1616" s="62">
        <f>(3.1416/6)*J1616^2*G1616</f>
        <v>874.30727999999999</v>
      </c>
      <c r="P1616" s="64">
        <f t="shared" ref="P1616:P1621" si="691">O1616*0.6</f>
        <v>524.58436799999993</v>
      </c>
      <c r="Q1616" s="62">
        <f t="shared" ref="Q1616:Q1621" si="692">0.216*P1616^0.939</f>
        <v>77.332199042569229</v>
      </c>
    </row>
    <row r="1617" spans="1:19">
      <c r="A1617" s="83" t="s">
        <v>262</v>
      </c>
      <c r="B1617" s="57">
        <v>8</v>
      </c>
      <c r="C1617" s="53" t="s">
        <v>406</v>
      </c>
      <c r="D1617" s="59" t="s">
        <v>142</v>
      </c>
      <c r="E1617" s="59"/>
      <c r="F1617" s="52" t="s">
        <v>152</v>
      </c>
      <c r="I1617" s="55"/>
      <c r="J1617" s="55">
        <v>11.3</v>
      </c>
      <c r="L1617" s="52" t="s">
        <v>114</v>
      </c>
      <c r="N1617" s="61" t="s">
        <v>137</v>
      </c>
      <c r="O1617" s="62">
        <f>3.1416/6*J1617^3</f>
        <v>755.50086920000001</v>
      </c>
      <c r="P1617" s="64">
        <f t="shared" si="691"/>
        <v>453.30052152000002</v>
      </c>
      <c r="Q1617" s="62">
        <f t="shared" si="692"/>
        <v>67.421810488871472</v>
      </c>
    </row>
    <row r="1618" spans="1:19">
      <c r="A1618" s="83" t="s">
        <v>262</v>
      </c>
      <c r="B1618" s="57">
        <v>8</v>
      </c>
      <c r="C1618" s="53" t="s">
        <v>406</v>
      </c>
      <c r="D1618" s="59" t="s">
        <v>142</v>
      </c>
      <c r="E1618" s="59"/>
      <c r="F1618" s="60" t="s">
        <v>679</v>
      </c>
      <c r="I1618" s="55"/>
      <c r="J1618" s="55">
        <v>9.1999999999999993</v>
      </c>
      <c r="L1618" s="52" t="s">
        <v>114</v>
      </c>
      <c r="N1618" s="61" t="s">
        <v>137</v>
      </c>
      <c r="O1618" s="62">
        <f>3.1416/6*J1618^3</f>
        <v>407.72103679999987</v>
      </c>
      <c r="P1618" s="64">
        <f t="shared" si="691"/>
        <v>244.63262207999992</v>
      </c>
      <c r="Q1618" s="62">
        <f t="shared" si="692"/>
        <v>37.780590789016195</v>
      </c>
    </row>
    <row r="1619" spans="1:19">
      <c r="A1619" s="83" t="s">
        <v>262</v>
      </c>
      <c r="B1619" s="57">
        <v>9</v>
      </c>
      <c r="C1619" s="53" t="s">
        <v>406</v>
      </c>
      <c r="D1619" s="59" t="s">
        <v>142</v>
      </c>
      <c r="E1619" s="59"/>
      <c r="F1619" s="52" t="s">
        <v>112</v>
      </c>
      <c r="I1619" s="55"/>
      <c r="J1619" s="55">
        <v>21</v>
      </c>
      <c r="L1619" s="52" t="s">
        <v>114</v>
      </c>
      <c r="N1619" s="61" t="s">
        <v>137</v>
      </c>
      <c r="O1619" s="62">
        <f>3.1416/6*J1619^3</f>
        <v>4849.0595999999996</v>
      </c>
      <c r="P1619" s="64">
        <f t="shared" si="691"/>
        <v>2909.4357599999998</v>
      </c>
      <c r="Q1619" s="62">
        <f t="shared" si="692"/>
        <v>386.34045637205799</v>
      </c>
    </row>
    <row r="1620" spans="1:19">
      <c r="A1620" s="83" t="s">
        <v>262</v>
      </c>
      <c r="B1620" s="57">
        <v>9</v>
      </c>
      <c r="C1620" s="53" t="s">
        <v>406</v>
      </c>
      <c r="D1620" s="59" t="s">
        <v>142</v>
      </c>
      <c r="E1620" s="59"/>
      <c r="F1620" s="52" t="s">
        <v>80</v>
      </c>
      <c r="I1620" s="55">
        <v>60</v>
      </c>
      <c r="J1620" s="55">
        <v>6.5</v>
      </c>
      <c r="L1620" s="52" t="s">
        <v>232</v>
      </c>
      <c r="N1620" s="61" t="s">
        <v>139</v>
      </c>
      <c r="O1620" s="66">
        <f>3.1416/4*(J1620^2)*I1620</f>
        <v>1990.9889999999998</v>
      </c>
      <c r="P1620" s="64">
        <f t="shared" si="691"/>
        <v>1194.5933999999997</v>
      </c>
      <c r="Q1620" s="62">
        <f t="shared" si="692"/>
        <v>167.4801863201742</v>
      </c>
    </row>
    <row r="1621" spans="1:19">
      <c r="A1621" s="83" t="s">
        <v>262</v>
      </c>
      <c r="B1621" s="57">
        <v>10</v>
      </c>
      <c r="C1621" s="53" t="s">
        <v>406</v>
      </c>
      <c r="D1621" s="59" t="s">
        <v>142</v>
      </c>
      <c r="E1621" s="59"/>
      <c r="F1621" s="52" t="s">
        <v>11</v>
      </c>
      <c r="I1621" s="55">
        <v>25</v>
      </c>
      <c r="J1621" s="55">
        <v>24</v>
      </c>
      <c r="K1621" s="52">
        <v>3.9</v>
      </c>
      <c r="L1621" s="74" t="s">
        <v>530</v>
      </c>
      <c r="N1621" s="61" t="s">
        <v>531</v>
      </c>
      <c r="O1621" s="94">
        <f>3.1416/3*I1621*(J1621+J1621/2*K1621/2+K1621)</f>
        <v>1343.0339999999997</v>
      </c>
      <c r="P1621" s="64">
        <f t="shared" si="691"/>
        <v>805.82039999999972</v>
      </c>
      <c r="Q1621" s="62">
        <f t="shared" si="692"/>
        <v>115.72081273498014</v>
      </c>
    </row>
    <row r="1622" spans="1:19">
      <c r="A1622" s="83" t="s">
        <v>262</v>
      </c>
      <c r="B1622" s="57">
        <v>10</v>
      </c>
      <c r="C1622" s="53" t="s">
        <v>406</v>
      </c>
      <c r="D1622" s="59" t="s">
        <v>442</v>
      </c>
      <c r="F1622" s="52" t="s">
        <v>109</v>
      </c>
      <c r="I1622" s="55"/>
      <c r="J1622" s="55">
        <v>3</v>
      </c>
      <c r="L1622" s="52" t="s">
        <v>114</v>
      </c>
      <c r="N1622" s="61" t="s">
        <v>137</v>
      </c>
      <c r="O1622" s="62">
        <f>3.1416/6*J1622^3</f>
        <v>14.137199999999998</v>
      </c>
      <c r="Q1622" s="62">
        <f t="shared" ref="Q1622" si="693">0.216*O1622^0.939</f>
        <v>2.5980349293758094</v>
      </c>
    </row>
    <row r="1623" spans="1:19">
      <c r="A1623" s="83" t="s">
        <v>262</v>
      </c>
      <c r="B1623" s="57">
        <v>12</v>
      </c>
      <c r="C1623" s="53" t="s">
        <v>406</v>
      </c>
      <c r="D1623" s="59" t="s">
        <v>142</v>
      </c>
      <c r="E1623" s="59"/>
      <c r="F1623" s="52" t="s">
        <v>112</v>
      </c>
      <c r="I1623" s="55"/>
      <c r="J1623" s="55">
        <v>21.5</v>
      </c>
      <c r="L1623" s="52" t="s">
        <v>114</v>
      </c>
      <c r="N1623" s="61" t="s">
        <v>137</v>
      </c>
      <c r="O1623" s="62">
        <f>3.1416/6*J1623^3</f>
        <v>5203.7331499999991</v>
      </c>
      <c r="P1623" s="64">
        <f t="shared" ref="P1623:P1624" si="694">O1623*0.6</f>
        <v>3122.2398899999994</v>
      </c>
      <c r="Q1623" s="62">
        <f t="shared" ref="Q1623:Q1637" si="695">0.216*P1623^0.939</f>
        <v>412.81700320451898</v>
      </c>
    </row>
    <row r="1624" spans="1:19">
      <c r="A1624" s="83" t="s">
        <v>262</v>
      </c>
      <c r="B1624" s="57">
        <v>12</v>
      </c>
      <c r="C1624" s="53" t="s">
        <v>406</v>
      </c>
      <c r="D1624" s="59" t="s">
        <v>142</v>
      </c>
      <c r="E1624" s="59"/>
      <c r="F1624" s="52" t="s">
        <v>11</v>
      </c>
      <c r="G1624" s="55">
        <v>25.6</v>
      </c>
      <c r="I1624" s="55"/>
      <c r="J1624" s="55">
        <v>20.100000000000001</v>
      </c>
      <c r="L1624" s="52" t="s">
        <v>101</v>
      </c>
      <c r="M1624" s="52" t="s">
        <v>310</v>
      </c>
      <c r="N1624" s="65" t="s">
        <v>138</v>
      </c>
      <c r="O1624" s="62">
        <f>(3.1416/6)*J1624^2*G1624</f>
        <v>5415.4146816000002</v>
      </c>
      <c r="P1624" s="64">
        <f t="shared" si="694"/>
        <v>3249.2488089600001</v>
      </c>
      <c r="Q1624" s="62">
        <f t="shared" si="695"/>
        <v>428.56624165561391</v>
      </c>
    </row>
    <row r="1625" spans="1:19">
      <c r="A1625" s="83" t="s">
        <v>262</v>
      </c>
      <c r="B1625" s="57">
        <v>13</v>
      </c>
      <c r="C1625" s="53" t="s">
        <v>406</v>
      </c>
      <c r="D1625" s="59" t="s">
        <v>142</v>
      </c>
      <c r="E1625" s="59"/>
      <c r="F1625" s="52" t="s">
        <v>8</v>
      </c>
      <c r="I1625" s="55"/>
      <c r="J1625" s="55">
        <v>6</v>
      </c>
      <c r="L1625" s="52" t="s">
        <v>114</v>
      </c>
      <c r="N1625" s="61" t="s">
        <v>137</v>
      </c>
      <c r="O1625" s="62">
        <f>3.1416/6*J1625^3</f>
        <v>113.09759999999999</v>
      </c>
      <c r="P1625" s="64">
        <f>O1625*0.3</f>
        <v>33.929279999999991</v>
      </c>
      <c r="Q1625" s="62">
        <f t="shared" si="695"/>
        <v>5.9110324243386305</v>
      </c>
      <c r="S1625" s="63"/>
    </row>
    <row r="1626" spans="1:19">
      <c r="A1626" s="83" t="s">
        <v>262</v>
      </c>
      <c r="B1626" s="57">
        <v>13</v>
      </c>
      <c r="C1626" s="53" t="s">
        <v>406</v>
      </c>
      <c r="D1626" s="59" t="s">
        <v>142</v>
      </c>
      <c r="E1626" s="59"/>
      <c r="F1626" s="52" t="s">
        <v>152</v>
      </c>
      <c r="G1626" s="55">
        <v>20</v>
      </c>
      <c r="I1626" s="55"/>
      <c r="J1626" s="55">
        <v>16.7</v>
      </c>
      <c r="L1626" s="52" t="s">
        <v>101</v>
      </c>
      <c r="N1626" s="65" t="s">
        <v>138</v>
      </c>
      <c r="O1626" s="62">
        <f>(3.1416/6)*J1626^2*G1626</f>
        <v>2920.5360799999994</v>
      </c>
      <c r="P1626" s="64">
        <f t="shared" ref="P1626:P1637" si="696">O1626*0.6</f>
        <v>1752.3216479999996</v>
      </c>
      <c r="Q1626" s="62">
        <f t="shared" si="695"/>
        <v>239.99772999045231</v>
      </c>
    </row>
    <row r="1627" spans="1:19">
      <c r="A1627" s="83" t="s">
        <v>262</v>
      </c>
      <c r="B1627" s="57">
        <v>13</v>
      </c>
      <c r="C1627" s="53" t="s">
        <v>406</v>
      </c>
      <c r="D1627" s="59" t="s">
        <v>142</v>
      </c>
      <c r="E1627" s="59"/>
      <c r="F1627" s="52" t="s">
        <v>11</v>
      </c>
      <c r="I1627" s="55">
        <v>27.6</v>
      </c>
      <c r="J1627" s="55">
        <v>21.2</v>
      </c>
      <c r="L1627" s="73" t="s">
        <v>100</v>
      </c>
      <c r="M1627" s="52" t="s">
        <v>310</v>
      </c>
      <c r="N1627" s="61" t="s">
        <v>536</v>
      </c>
      <c r="O1627" s="66">
        <f>3.1416/12*(J1627^2)*I1627</f>
        <v>3247.5096191999996</v>
      </c>
      <c r="P1627" s="64">
        <f t="shared" si="696"/>
        <v>1948.5057715199996</v>
      </c>
      <c r="Q1627" s="62">
        <f t="shared" si="695"/>
        <v>265.14512357318984</v>
      </c>
    </row>
    <row r="1628" spans="1:19">
      <c r="A1628" s="83" t="s">
        <v>262</v>
      </c>
      <c r="B1628" s="57">
        <v>14</v>
      </c>
      <c r="C1628" s="53" t="s">
        <v>406</v>
      </c>
      <c r="D1628" s="59" t="s">
        <v>142</v>
      </c>
      <c r="E1628" s="59"/>
      <c r="F1628" s="71" t="s">
        <v>484</v>
      </c>
      <c r="G1628" s="55">
        <v>7</v>
      </c>
      <c r="I1628" s="55"/>
      <c r="J1628" s="55">
        <v>5.6</v>
      </c>
      <c r="L1628" s="52" t="s">
        <v>101</v>
      </c>
      <c r="N1628" s="65" t="s">
        <v>138</v>
      </c>
      <c r="O1628" s="62">
        <f>(3.1416/6)*J1628^2*G1628</f>
        <v>114.94067199999998</v>
      </c>
      <c r="P1628" s="64">
        <f t="shared" si="696"/>
        <v>68.964403199999978</v>
      </c>
      <c r="Q1628" s="62">
        <f t="shared" si="695"/>
        <v>11.505953366975257</v>
      </c>
    </row>
    <row r="1629" spans="1:19">
      <c r="A1629" s="83" t="s">
        <v>262</v>
      </c>
      <c r="B1629" s="57">
        <v>14</v>
      </c>
      <c r="C1629" s="53" t="s">
        <v>406</v>
      </c>
      <c r="D1629" s="59" t="s">
        <v>142</v>
      </c>
      <c r="E1629" s="59"/>
      <c r="F1629" s="52" t="s">
        <v>11</v>
      </c>
      <c r="G1629" s="55">
        <v>32.4</v>
      </c>
      <c r="I1629" s="55"/>
      <c r="J1629" s="55">
        <v>20.3</v>
      </c>
      <c r="L1629" s="52" t="s">
        <v>101</v>
      </c>
      <c r="N1629" s="65" t="s">
        <v>138</v>
      </c>
      <c r="O1629" s="62">
        <f>(3.1416/6)*J1629^2*G1629</f>
        <v>6990.9584975999996</v>
      </c>
      <c r="P1629" s="64">
        <f t="shared" si="696"/>
        <v>4194.5750985599998</v>
      </c>
      <c r="Q1629" s="62">
        <f t="shared" si="695"/>
        <v>544.7004812953453</v>
      </c>
    </row>
    <row r="1630" spans="1:19">
      <c r="A1630" s="83" t="s">
        <v>262</v>
      </c>
      <c r="B1630" s="57">
        <v>14</v>
      </c>
      <c r="C1630" s="53" t="s">
        <v>406</v>
      </c>
      <c r="D1630" s="59" t="s">
        <v>142</v>
      </c>
      <c r="E1630" s="59"/>
      <c r="F1630" s="52" t="s">
        <v>152</v>
      </c>
      <c r="I1630" s="55"/>
      <c r="J1630" s="55">
        <v>8.5</v>
      </c>
      <c r="L1630" s="52" t="s">
        <v>114</v>
      </c>
      <c r="N1630" s="61" t="s">
        <v>137</v>
      </c>
      <c r="O1630" s="62">
        <f>3.1416/6*J1630^3</f>
        <v>321.55584999999996</v>
      </c>
      <c r="P1630" s="64">
        <f t="shared" si="696"/>
        <v>192.93350999999998</v>
      </c>
      <c r="Q1630" s="62">
        <f t="shared" si="695"/>
        <v>30.230932874669961</v>
      </c>
    </row>
    <row r="1631" spans="1:19">
      <c r="A1631" s="83" t="s">
        <v>262</v>
      </c>
      <c r="B1631" s="57">
        <v>14</v>
      </c>
      <c r="C1631" s="53" t="s">
        <v>406</v>
      </c>
      <c r="D1631" s="59" t="s">
        <v>142</v>
      </c>
      <c r="E1631" s="59"/>
      <c r="F1631" s="52" t="s">
        <v>626</v>
      </c>
      <c r="G1631" s="55">
        <v>8.5</v>
      </c>
      <c r="I1631" s="55"/>
      <c r="J1631" s="55">
        <v>3.5</v>
      </c>
      <c r="L1631" s="52" t="s">
        <v>101</v>
      </c>
      <c r="N1631" s="65" t="s">
        <v>138</v>
      </c>
      <c r="O1631" s="62">
        <f>(3.1416/6)*J1631^2*G1631</f>
        <v>54.519849999999998</v>
      </c>
      <c r="P1631" s="64">
        <f t="shared" si="696"/>
        <v>32.711909999999996</v>
      </c>
      <c r="Q1631" s="62">
        <f t="shared" si="695"/>
        <v>5.711663243551266</v>
      </c>
    </row>
    <row r="1632" spans="1:19">
      <c r="A1632" s="83" t="s">
        <v>262</v>
      </c>
      <c r="B1632" s="57">
        <v>14</v>
      </c>
      <c r="C1632" s="53" t="s">
        <v>406</v>
      </c>
      <c r="D1632" s="59" t="s">
        <v>142</v>
      </c>
      <c r="E1632" s="59"/>
      <c r="F1632" s="60" t="s">
        <v>679</v>
      </c>
      <c r="I1632" s="55"/>
      <c r="J1632" s="55">
        <v>12.6</v>
      </c>
      <c r="L1632" s="52" t="s">
        <v>114</v>
      </c>
      <c r="N1632" s="61" t="s">
        <v>137</v>
      </c>
      <c r="O1632" s="62">
        <f>3.1416/6*J1632^3</f>
        <v>1047.3968735999997</v>
      </c>
      <c r="P1632" s="64">
        <f t="shared" si="696"/>
        <v>628.4381241599998</v>
      </c>
      <c r="Q1632" s="62">
        <f t="shared" si="695"/>
        <v>91.626745444688524</v>
      </c>
    </row>
    <row r="1633" spans="1:17">
      <c r="A1633" s="83" t="s">
        <v>262</v>
      </c>
      <c r="B1633" s="57">
        <v>14</v>
      </c>
      <c r="C1633" s="53" t="s">
        <v>406</v>
      </c>
      <c r="D1633" s="59" t="s">
        <v>142</v>
      </c>
      <c r="E1633" s="59"/>
      <c r="F1633" s="60" t="s">
        <v>679</v>
      </c>
      <c r="I1633" s="55"/>
      <c r="J1633" s="55">
        <v>15.2</v>
      </c>
      <c r="L1633" s="52" t="s">
        <v>114</v>
      </c>
      <c r="N1633" s="61" t="s">
        <v>137</v>
      </c>
      <c r="O1633" s="62">
        <f>3.1416/6*J1633^3</f>
        <v>1838.7826687999996</v>
      </c>
      <c r="P1633" s="64">
        <f t="shared" si="696"/>
        <v>1103.2696012799997</v>
      </c>
      <c r="Q1633" s="62">
        <f t="shared" si="695"/>
        <v>155.42891754977418</v>
      </c>
    </row>
    <row r="1634" spans="1:17">
      <c r="A1634" s="83" t="s">
        <v>262</v>
      </c>
      <c r="B1634" s="57">
        <v>14</v>
      </c>
      <c r="C1634" s="53" t="s">
        <v>406</v>
      </c>
      <c r="D1634" s="59" t="s">
        <v>142</v>
      </c>
      <c r="E1634" s="59"/>
      <c r="F1634" s="60" t="s">
        <v>679</v>
      </c>
      <c r="I1634" s="55"/>
      <c r="J1634" s="55">
        <v>7.7</v>
      </c>
      <c r="L1634" s="52" t="s">
        <v>114</v>
      </c>
      <c r="N1634" s="61" t="s">
        <v>137</v>
      </c>
      <c r="O1634" s="62">
        <f>3.1416/6*J1634^3</f>
        <v>239.04067880000002</v>
      </c>
      <c r="P1634" s="64">
        <f t="shared" si="696"/>
        <v>143.42440728</v>
      </c>
      <c r="Q1634" s="62">
        <f t="shared" si="695"/>
        <v>22.88351886832675</v>
      </c>
    </row>
    <row r="1635" spans="1:17">
      <c r="A1635" s="83" t="s">
        <v>262</v>
      </c>
      <c r="B1635" s="57">
        <v>14</v>
      </c>
      <c r="C1635" s="53" t="s">
        <v>406</v>
      </c>
      <c r="D1635" s="59" t="s">
        <v>142</v>
      </c>
      <c r="E1635" s="59"/>
      <c r="F1635" s="52" t="s">
        <v>80</v>
      </c>
      <c r="I1635" s="55">
        <v>124</v>
      </c>
      <c r="J1635" s="55">
        <v>10.199999999999999</v>
      </c>
      <c r="L1635" s="52" t="s">
        <v>232</v>
      </c>
      <c r="N1635" s="61" t="s">
        <v>139</v>
      </c>
      <c r="O1635" s="66">
        <f>3.1416/4*(J1635^2)*I1635</f>
        <v>10132.413983999999</v>
      </c>
      <c r="P1635" s="64">
        <f t="shared" si="696"/>
        <v>6079.448390399999</v>
      </c>
      <c r="Q1635" s="62">
        <f t="shared" si="695"/>
        <v>771.79544731906333</v>
      </c>
    </row>
    <row r="1636" spans="1:17">
      <c r="A1636" s="83" t="s">
        <v>262</v>
      </c>
      <c r="B1636" s="57">
        <v>15</v>
      </c>
      <c r="C1636" s="53" t="s">
        <v>404</v>
      </c>
      <c r="D1636" s="59" t="s">
        <v>142</v>
      </c>
      <c r="E1636" s="59"/>
      <c r="F1636" s="52" t="s">
        <v>11</v>
      </c>
      <c r="G1636" s="55">
        <v>25</v>
      </c>
      <c r="I1636" s="55"/>
      <c r="J1636" s="55">
        <v>17</v>
      </c>
      <c r="L1636" s="52" t="s">
        <v>101</v>
      </c>
      <c r="N1636" s="65" t="s">
        <v>138</v>
      </c>
      <c r="O1636" s="62">
        <f>(3.1416/6)*J1636^2*G1636</f>
        <v>3783.0099999999993</v>
      </c>
      <c r="P1636" s="64">
        <f t="shared" si="696"/>
        <v>2269.8059999999996</v>
      </c>
      <c r="Q1636" s="62">
        <f t="shared" si="695"/>
        <v>306.00405229839663</v>
      </c>
    </row>
    <row r="1637" spans="1:17">
      <c r="A1637" s="83" t="s">
        <v>262</v>
      </c>
      <c r="B1637" s="57">
        <v>15</v>
      </c>
      <c r="C1637" s="53" t="s">
        <v>404</v>
      </c>
      <c r="D1637" s="59" t="s">
        <v>142</v>
      </c>
      <c r="E1637" s="59"/>
      <c r="F1637" s="52" t="s">
        <v>152</v>
      </c>
      <c r="I1637" s="55"/>
      <c r="J1637" s="55">
        <v>10.199999999999999</v>
      </c>
      <c r="L1637" s="52" t="s">
        <v>114</v>
      </c>
      <c r="N1637" s="61" t="s">
        <v>137</v>
      </c>
      <c r="O1637" s="62">
        <f>3.1416/6*J1637^3</f>
        <v>555.64850879999983</v>
      </c>
      <c r="P1637" s="64">
        <f t="shared" si="696"/>
        <v>333.38910527999991</v>
      </c>
      <c r="Q1637" s="62">
        <f t="shared" si="695"/>
        <v>50.524860033261113</v>
      </c>
    </row>
    <row r="1638" spans="1:17">
      <c r="A1638" s="83" t="s">
        <v>262</v>
      </c>
      <c r="B1638" s="57">
        <v>15</v>
      </c>
      <c r="C1638" s="53" t="s">
        <v>404</v>
      </c>
      <c r="D1638" s="59" t="s">
        <v>641</v>
      </c>
      <c r="E1638" s="54" t="s">
        <v>644</v>
      </c>
      <c r="F1638" s="52" t="s">
        <v>5</v>
      </c>
      <c r="I1638" s="55"/>
      <c r="J1638" s="55">
        <v>8.1</v>
      </c>
      <c r="L1638" s="52" t="s">
        <v>114</v>
      </c>
      <c r="N1638" s="61" t="s">
        <v>137</v>
      </c>
      <c r="O1638" s="62">
        <f>3.1416/6*J1638^3</f>
        <v>278.26250759999994</v>
      </c>
      <c r="Q1638" s="62">
        <f t="shared" ref="Q1638" si="697">0.216*O1638^0.939</f>
        <v>42.637988615785517</v>
      </c>
    </row>
    <row r="1639" spans="1:17">
      <c r="A1639" s="83" t="s">
        <v>262</v>
      </c>
      <c r="B1639" s="57">
        <v>16</v>
      </c>
      <c r="C1639" s="53" t="s">
        <v>406</v>
      </c>
      <c r="D1639" s="59" t="s">
        <v>142</v>
      </c>
      <c r="E1639" s="59"/>
      <c r="F1639" s="52" t="s">
        <v>152</v>
      </c>
      <c r="G1639" s="55">
        <v>14.2</v>
      </c>
      <c r="I1639" s="55"/>
      <c r="J1639" s="55">
        <v>12.5</v>
      </c>
      <c r="L1639" s="52" t="s">
        <v>101</v>
      </c>
      <c r="N1639" s="65" t="s">
        <v>138</v>
      </c>
      <c r="O1639" s="62">
        <f>(3.1416/6)*J1639^2*G1639</f>
        <v>1161.7374999999997</v>
      </c>
      <c r="P1639" s="64">
        <f t="shared" ref="P1639:P1643" si="698">O1639*0.6</f>
        <v>697.04249999999979</v>
      </c>
      <c r="Q1639" s="62">
        <f t="shared" ref="Q1639:Q1643" si="699">0.216*P1639^0.939</f>
        <v>100.98902865454519</v>
      </c>
    </row>
    <row r="1640" spans="1:17">
      <c r="A1640" s="83" t="s">
        <v>262</v>
      </c>
      <c r="B1640" s="57">
        <v>16</v>
      </c>
      <c r="C1640" s="53" t="s">
        <v>406</v>
      </c>
      <c r="D1640" s="59" t="s">
        <v>142</v>
      </c>
      <c r="E1640" s="59"/>
      <c r="F1640" s="60" t="s">
        <v>632</v>
      </c>
      <c r="I1640" s="55"/>
      <c r="J1640" s="55">
        <v>16</v>
      </c>
      <c r="L1640" s="60" t="s">
        <v>367</v>
      </c>
      <c r="N1640" s="61" t="s">
        <v>539</v>
      </c>
      <c r="O1640" s="62">
        <f>3.1416/6*(J1640^3)*0.9</f>
        <v>1930.19904</v>
      </c>
      <c r="P1640" s="64">
        <f t="shared" si="698"/>
        <v>1158.119424</v>
      </c>
      <c r="Q1640" s="62">
        <f t="shared" si="699"/>
        <v>162.67399889247892</v>
      </c>
    </row>
    <row r="1641" spans="1:17">
      <c r="A1641" s="83" t="s">
        <v>262</v>
      </c>
      <c r="B1641" s="57">
        <v>16</v>
      </c>
      <c r="C1641" s="53" t="s">
        <v>406</v>
      </c>
      <c r="D1641" s="59" t="s">
        <v>142</v>
      </c>
      <c r="E1641" s="59"/>
      <c r="F1641" s="60" t="s">
        <v>679</v>
      </c>
      <c r="I1641" s="55"/>
      <c r="J1641" s="55">
        <v>10.5</v>
      </c>
      <c r="L1641" s="52" t="s">
        <v>114</v>
      </c>
      <c r="N1641" s="61" t="s">
        <v>137</v>
      </c>
      <c r="O1641" s="62">
        <f>3.1416/6*J1641^3</f>
        <v>606.13244999999995</v>
      </c>
      <c r="P1641" s="64">
        <f t="shared" si="698"/>
        <v>363.67946999999998</v>
      </c>
      <c r="Q1641" s="62">
        <f t="shared" si="699"/>
        <v>54.823743979485585</v>
      </c>
    </row>
    <row r="1642" spans="1:17">
      <c r="A1642" s="83" t="s">
        <v>262</v>
      </c>
      <c r="B1642" s="57">
        <v>16</v>
      </c>
      <c r="C1642" s="53" t="s">
        <v>406</v>
      </c>
      <c r="D1642" s="59" t="s">
        <v>142</v>
      </c>
      <c r="E1642" s="59"/>
      <c r="F1642" s="52" t="s">
        <v>11</v>
      </c>
      <c r="G1642" s="55">
        <v>27</v>
      </c>
      <c r="I1642" s="55"/>
      <c r="J1642" s="55">
        <v>25</v>
      </c>
      <c r="L1642" s="52" t="s">
        <v>101</v>
      </c>
      <c r="N1642" s="65" t="s">
        <v>138</v>
      </c>
      <c r="O1642" s="62">
        <f>(3.1416/6)*J1642^2*G1642</f>
        <v>8835.7499999999982</v>
      </c>
      <c r="P1642" s="64">
        <f t="shared" si="698"/>
        <v>5301.4499999999989</v>
      </c>
      <c r="Q1642" s="62">
        <f t="shared" si="699"/>
        <v>678.6726472796912</v>
      </c>
    </row>
    <row r="1643" spans="1:17">
      <c r="A1643" s="83" t="s">
        <v>262</v>
      </c>
      <c r="B1643" s="57">
        <v>16</v>
      </c>
      <c r="C1643" s="53" t="s">
        <v>406</v>
      </c>
      <c r="D1643" s="59" t="s">
        <v>142</v>
      </c>
      <c r="E1643" s="59"/>
      <c r="F1643" s="52" t="s">
        <v>112</v>
      </c>
      <c r="I1643" s="55"/>
      <c r="J1643" s="55">
        <v>18.5</v>
      </c>
      <c r="L1643" s="52" t="s">
        <v>114</v>
      </c>
      <c r="N1643" s="61" t="s">
        <v>137</v>
      </c>
      <c r="O1643" s="62">
        <f>3.1416/6*J1643^3</f>
        <v>3315.2388499999997</v>
      </c>
      <c r="P1643" s="64">
        <f t="shared" si="698"/>
        <v>1989.1433099999997</v>
      </c>
      <c r="Q1643" s="62">
        <f t="shared" si="699"/>
        <v>270.33432594920112</v>
      </c>
    </row>
    <row r="1644" spans="1:17" s="97" customFormat="1">
      <c r="A1644" s="85" t="s">
        <v>262</v>
      </c>
      <c r="B1644" s="57">
        <v>17</v>
      </c>
      <c r="C1644" s="53" t="s">
        <v>404</v>
      </c>
      <c r="D1644" s="81" t="s">
        <v>141</v>
      </c>
      <c r="E1644" s="60" t="s">
        <v>595</v>
      </c>
      <c r="F1644" s="60" t="s">
        <v>576</v>
      </c>
      <c r="G1644" s="98">
        <v>17.600000000000001</v>
      </c>
      <c r="H1644" s="98">
        <v>3.4</v>
      </c>
      <c r="I1644" s="80">
        <v>1.3</v>
      </c>
      <c r="L1644" s="60" t="s">
        <v>578</v>
      </c>
      <c r="M1644" s="60" t="s">
        <v>554</v>
      </c>
      <c r="N1644" s="61" t="s">
        <v>580</v>
      </c>
      <c r="O1644" s="62">
        <f>G1644*H1644*I1644*0.9</f>
        <v>70.012799999999999</v>
      </c>
      <c r="Q1644" s="62">
        <f>0.288*O1644^0.811</f>
        <v>9.0329872442752706</v>
      </c>
    </row>
    <row r="1645" spans="1:17">
      <c r="A1645" s="83" t="s">
        <v>262</v>
      </c>
      <c r="B1645" s="57">
        <v>17</v>
      </c>
      <c r="C1645" s="53" t="s">
        <v>404</v>
      </c>
      <c r="D1645" s="59" t="s">
        <v>142</v>
      </c>
      <c r="E1645" s="59"/>
      <c r="F1645" s="52" t="s">
        <v>93</v>
      </c>
      <c r="I1645" s="55"/>
      <c r="J1645" s="55">
        <v>13</v>
      </c>
      <c r="L1645" s="52" t="s">
        <v>114</v>
      </c>
      <c r="N1645" s="61" t="s">
        <v>137</v>
      </c>
      <c r="O1645" s="62">
        <f>3.1416/6*J1645^3</f>
        <v>1150.3491999999999</v>
      </c>
      <c r="P1645" s="64">
        <f t="shared" ref="P1645:P1660" si="700">O1645*0.6</f>
        <v>690.20951999999988</v>
      </c>
      <c r="Q1645" s="62">
        <f t="shared" ref="Q1645:Q1667" si="701">0.216*P1645^0.939</f>
        <v>100.05916138966661</v>
      </c>
    </row>
    <row r="1646" spans="1:17">
      <c r="A1646" s="83" t="s">
        <v>262</v>
      </c>
      <c r="B1646" s="57">
        <v>17</v>
      </c>
      <c r="C1646" s="53" t="s">
        <v>404</v>
      </c>
      <c r="D1646" s="59" t="s">
        <v>142</v>
      </c>
      <c r="E1646" s="59"/>
      <c r="F1646" s="71" t="s">
        <v>484</v>
      </c>
      <c r="I1646" s="55"/>
      <c r="J1646" s="55">
        <v>10</v>
      </c>
      <c r="L1646" s="52" t="s">
        <v>114</v>
      </c>
      <c r="N1646" s="61" t="s">
        <v>137</v>
      </c>
      <c r="O1646" s="62">
        <f>3.1416/6*J1646^3</f>
        <v>523.59999999999991</v>
      </c>
      <c r="P1646" s="64">
        <f t="shared" si="700"/>
        <v>314.15999999999991</v>
      </c>
      <c r="Q1646" s="62">
        <f t="shared" si="701"/>
        <v>47.783552577342846</v>
      </c>
    </row>
    <row r="1647" spans="1:17">
      <c r="A1647" s="83" t="s">
        <v>262</v>
      </c>
      <c r="B1647" s="57">
        <v>18</v>
      </c>
      <c r="C1647" s="53" t="s">
        <v>404</v>
      </c>
      <c r="D1647" s="59" t="s">
        <v>142</v>
      </c>
      <c r="E1647" s="59"/>
      <c r="F1647" s="52" t="s">
        <v>11</v>
      </c>
      <c r="I1647" s="55"/>
      <c r="J1647" s="55">
        <v>22.8</v>
      </c>
      <c r="L1647" s="52" t="s">
        <v>114</v>
      </c>
      <c r="N1647" s="61" t="s">
        <v>137</v>
      </c>
      <c r="O1647" s="62">
        <f>3.1416/6*J1647^3</f>
        <v>6205.8915072</v>
      </c>
      <c r="P1647" s="64">
        <f t="shared" si="700"/>
        <v>3723.5349043199999</v>
      </c>
      <c r="Q1647" s="62">
        <f t="shared" si="701"/>
        <v>487.05824464010311</v>
      </c>
    </row>
    <row r="1648" spans="1:17">
      <c r="A1648" s="83" t="s">
        <v>262</v>
      </c>
      <c r="B1648" s="57">
        <v>18</v>
      </c>
      <c r="C1648" s="53" t="s">
        <v>404</v>
      </c>
      <c r="D1648" s="59" t="s">
        <v>142</v>
      </c>
      <c r="E1648" s="59"/>
      <c r="F1648" s="52" t="s">
        <v>11</v>
      </c>
      <c r="G1648" s="55">
        <v>37</v>
      </c>
      <c r="I1648" s="55"/>
      <c r="J1648" s="55">
        <v>21</v>
      </c>
      <c r="L1648" s="52" t="s">
        <v>101</v>
      </c>
      <c r="N1648" s="65" t="s">
        <v>138</v>
      </c>
      <c r="O1648" s="62">
        <f>(3.1416/6)*J1648^2*G1648</f>
        <v>8543.5811999999987</v>
      </c>
      <c r="P1648" s="64">
        <f t="shared" si="700"/>
        <v>5126.1487199999992</v>
      </c>
      <c r="Q1648" s="62">
        <f t="shared" si="701"/>
        <v>657.57862785847624</v>
      </c>
    </row>
    <row r="1649" spans="1:19">
      <c r="A1649" s="83" t="s">
        <v>262</v>
      </c>
      <c r="B1649" s="57">
        <v>19</v>
      </c>
      <c r="C1649" s="53" t="s">
        <v>404</v>
      </c>
      <c r="D1649" s="59" t="s">
        <v>142</v>
      </c>
      <c r="E1649" s="59"/>
      <c r="F1649" s="52" t="s">
        <v>627</v>
      </c>
      <c r="I1649" s="55"/>
      <c r="J1649" s="55">
        <v>12.5</v>
      </c>
      <c r="L1649" s="52" t="s">
        <v>114</v>
      </c>
      <c r="N1649" s="61" t="s">
        <v>137</v>
      </c>
      <c r="O1649" s="62">
        <f>3.1416/6*J1649^3</f>
        <v>1022.6562499999999</v>
      </c>
      <c r="P1649" s="64">
        <f t="shared" si="700"/>
        <v>613.59374999999989</v>
      </c>
      <c r="Q1649" s="62">
        <f t="shared" si="701"/>
        <v>89.592971694752421</v>
      </c>
    </row>
    <row r="1650" spans="1:19">
      <c r="A1650" s="83" t="s">
        <v>262</v>
      </c>
      <c r="B1650" s="57">
        <v>19</v>
      </c>
      <c r="C1650" s="53" t="s">
        <v>404</v>
      </c>
      <c r="D1650" s="59" t="s">
        <v>142</v>
      </c>
      <c r="E1650" s="59"/>
      <c r="F1650" s="52" t="s">
        <v>9</v>
      </c>
      <c r="I1650" s="55"/>
      <c r="J1650" s="55">
        <v>17</v>
      </c>
      <c r="L1650" s="52" t="s">
        <v>114</v>
      </c>
      <c r="M1650" s="52" t="s">
        <v>259</v>
      </c>
      <c r="N1650" s="61" t="s">
        <v>137</v>
      </c>
      <c r="O1650" s="62">
        <f>3.1416/6*J1650^3</f>
        <v>2572.4467999999997</v>
      </c>
      <c r="P1650" s="64">
        <f t="shared" si="700"/>
        <v>1543.4680799999999</v>
      </c>
      <c r="Q1650" s="62">
        <f t="shared" si="701"/>
        <v>213.03602336468199</v>
      </c>
    </row>
    <row r="1651" spans="1:19">
      <c r="A1651" s="83" t="s">
        <v>262</v>
      </c>
      <c r="B1651" s="57">
        <v>20</v>
      </c>
      <c r="C1651" s="53" t="s">
        <v>404</v>
      </c>
      <c r="D1651" s="59" t="s">
        <v>142</v>
      </c>
      <c r="E1651" s="59"/>
      <c r="F1651" s="52" t="s">
        <v>102</v>
      </c>
      <c r="I1651" s="55"/>
      <c r="J1651" s="55">
        <v>8.1999999999999993</v>
      </c>
      <c r="L1651" s="52" t="s">
        <v>114</v>
      </c>
      <c r="N1651" s="61" t="s">
        <v>137</v>
      </c>
      <c r="O1651" s="62">
        <f>3.1416/6*J1651^3</f>
        <v>288.69628479999994</v>
      </c>
      <c r="P1651" s="64">
        <f t="shared" si="700"/>
        <v>173.21777087999996</v>
      </c>
      <c r="Q1651" s="62">
        <f t="shared" si="701"/>
        <v>27.320714778622236</v>
      </c>
    </row>
    <row r="1652" spans="1:19">
      <c r="A1652" s="83" t="s">
        <v>262</v>
      </c>
      <c r="B1652" s="57">
        <v>21</v>
      </c>
      <c r="C1652" s="53" t="s">
        <v>406</v>
      </c>
      <c r="D1652" s="59" t="s">
        <v>142</v>
      </c>
      <c r="E1652" s="59"/>
      <c r="F1652" s="52" t="s">
        <v>152</v>
      </c>
      <c r="G1652" s="55">
        <v>15</v>
      </c>
      <c r="I1652" s="55"/>
      <c r="J1652" s="55">
        <v>12.8</v>
      </c>
      <c r="L1652" s="52" t="s">
        <v>101</v>
      </c>
      <c r="N1652" s="65" t="s">
        <v>138</v>
      </c>
      <c r="O1652" s="62">
        <f>(3.1416/6)*J1652^2*G1652</f>
        <v>1286.79936</v>
      </c>
      <c r="P1652" s="64">
        <f t="shared" si="700"/>
        <v>772.07961599999999</v>
      </c>
      <c r="Q1652" s="62">
        <f t="shared" si="701"/>
        <v>111.1650967961729</v>
      </c>
    </row>
    <row r="1653" spans="1:19">
      <c r="A1653" s="83" t="s">
        <v>262</v>
      </c>
      <c r="B1653" s="57">
        <v>21</v>
      </c>
      <c r="C1653" s="53" t="s">
        <v>406</v>
      </c>
      <c r="D1653" s="59" t="s">
        <v>142</v>
      </c>
      <c r="E1653" s="59"/>
      <c r="F1653" s="52" t="s">
        <v>80</v>
      </c>
      <c r="I1653" s="55">
        <v>107</v>
      </c>
      <c r="J1653" s="55">
        <v>9.5</v>
      </c>
      <c r="L1653" s="52" t="s">
        <v>232</v>
      </c>
      <c r="N1653" s="61" t="s">
        <v>139</v>
      </c>
      <c r="O1653" s="66">
        <f>3.1416/4*(J1653^2)*I1653</f>
        <v>7584.4114500000005</v>
      </c>
      <c r="P1653" s="64">
        <f t="shared" si="700"/>
        <v>4550.6468700000005</v>
      </c>
      <c r="Q1653" s="62">
        <f t="shared" si="701"/>
        <v>588.00961207855903</v>
      </c>
    </row>
    <row r="1654" spans="1:19">
      <c r="A1654" s="83" t="s">
        <v>262</v>
      </c>
      <c r="B1654" s="57">
        <v>21</v>
      </c>
      <c r="C1654" s="53" t="s">
        <v>406</v>
      </c>
      <c r="D1654" s="59" t="s">
        <v>142</v>
      </c>
      <c r="E1654" s="59"/>
      <c r="F1654" s="52" t="s">
        <v>152</v>
      </c>
      <c r="I1654" s="55"/>
      <c r="J1654" s="55">
        <v>9.8000000000000007</v>
      </c>
      <c r="L1654" s="52" t="s">
        <v>114</v>
      </c>
      <c r="N1654" s="61" t="s">
        <v>137</v>
      </c>
      <c r="O1654" s="62">
        <f>3.1416/6*J1654^3</f>
        <v>492.8081312000001</v>
      </c>
      <c r="P1654" s="64">
        <f t="shared" si="700"/>
        <v>295.68487872000003</v>
      </c>
      <c r="Q1654" s="62">
        <f t="shared" si="701"/>
        <v>45.140076469142564</v>
      </c>
    </row>
    <row r="1655" spans="1:19">
      <c r="A1655" s="83" t="s">
        <v>262</v>
      </c>
      <c r="B1655" s="57">
        <v>22</v>
      </c>
      <c r="C1655" s="53" t="s">
        <v>406</v>
      </c>
      <c r="D1655" s="59" t="s">
        <v>142</v>
      </c>
      <c r="E1655" s="59"/>
      <c r="F1655" s="52" t="s">
        <v>9</v>
      </c>
      <c r="I1655" s="55"/>
      <c r="J1655" s="55">
        <v>10.7</v>
      </c>
      <c r="L1655" s="52" t="s">
        <v>114</v>
      </c>
      <c r="N1655" s="61" t="s">
        <v>137</v>
      </c>
      <c r="O1655" s="62">
        <f>3.1416/6*J1655^3</f>
        <v>641.43251479999981</v>
      </c>
      <c r="P1655" s="64">
        <f t="shared" si="700"/>
        <v>384.85950887999985</v>
      </c>
      <c r="Q1655" s="62">
        <f t="shared" si="701"/>
        <v>57.816598440057724</v>
      </c>
    </row>
    <row r="1656" spans="1:19">
      <c r="A1656" s="83" t="s">
        <v>262</v>
      </c>
      <c r="B1656" s="57">
        <v>22</v>
      </c>
      <c r="C1656" s="53" t="s">
        <v>406</v>
      </c>
      <c r="D1656" s="59" t="s">
        <v>142</v>
      </c>
      <c r="E1656" s="59"/>
      <c r="F1656" s="52" t="s">
        <v>9</v>
      </c>
      <c r="G1656" s="55">
        <v>16.5</v>
      </c>
      <c r="I1656" s="55"/>
      <c r="J1656" s="55">
        <v>13</v>
      </c>
      <c r="L1656" s="52" t="s">
        <v>101</v>
      </c>
      <c r="N1656" s="65" t="s">
        <v>138</v>
      </c>
      <c r="O1656" s="62">
        <f>(3.1416/6)*J1656^2*G1656</f>
        <v>1460.0586000000001</v>
      </c>
      <c r="P1656" s="64">
        <f t="shared" si="700"/>
        <v>876.03516000000002</v>
      </c>
      <c r="Q1656" s="62">
        <f t="shared" si="701"/>
        <v>125.16458809479168</v>
      </c>
    </row>
    <row r="1657" spans="1:19">
      <c r="A1657" s="83" t="s">
        <v>262</v>
      </c>
      <c r="B1657" s="57">
        <v>22</v>
      </c>
      <c r="C1657" s="53" t="s">
        <v>406</v>
      </c>
      <c r="D1657" s="59" t="s">
        <v>142</v>
      </c>
      <c r="E1657" s="59"/>
      <c r="F1657" s="52" t="s">
        <v>152</v>
      </c>
      <c r="I1657" s="55"/>
      <c r="J1657" s="55">
        <v>9</v>
      </c>
      <c r="L1657" s="52" t="s">
        <v>114</v>
      </c>
      <c r="N1657" s="61" t="s">
        <v>137</v>
      </c>
      <c r="O1657" s="62">
        <f>3.1416/6*J1657^3</f>
        <v>381.70439999999996</v>
      </c>
      <c r="P1657" s="64">
        <f t="shared" si="700"/>
        <v>229.02263999999997</v>
      </c>
      <c r="Q1657" s="62">
        <f t="shared" si="701"/>
        <v>35.512364063982929</v>
      </c>
    </row>
    <row r="1658" spans="1:19">
      <c r="A1658" s="83" t="s">
        <v>262</v>
      </c>
      <c r="B1658" s="57">
        <v>22</v>
      </c>
      <c r="C1658" s="53" t="s">
        <v>406</v>
      </c>
      <c r="D1658" s="59" t="s">
        <v>142</v>
      </c>
      <c r="E1658" s="59"/>
      <c r="F1658" s="52" t="s">
        <v>152</v>
      </c>
      <c r="I1658" s="55"/>
      <c r="J1658" s="55">
        <v>12.6</v>
      </c>
      <c r="L1658" s="52" t="s">
        <v>114</v>
      </c>
      <c r="N1658" s="61" t="s">
        <v>137</v>
      </c>
      <c r="O1658" s="62">
        <f>3.1416/6*J1658^3</f>
        <v>1047.3968735999997</v>
      </c>
      <c r="P1658" s="64">
        <f t="shared" si="700"/>
        <v>628.4381241599998</v>
      </c>
      <c r="Q1658" s="62">
        <f t="shared" si="701"/>
        <v>91.626745444688524</v>
      </c>
    </row>
    <row r="1659" spans="1:19">
      <c r="A1659" s="83" t="s">
        <v>262</v>
      </c>
      <c r="B1659" s="57">
        <v>22</v>
      </c>
      <c r="C1659" s="53" t="s">
        <v>406</v>
      </c>
      <c r="D1659" s="59" t="s">
        <v>142</v>
      </c>
      <c r="E1659" s="59"/>
      <c r="F1659" s="52" t="s">
        <v>152</v>
      </c>
      <c r="G1659" s="55">
        <v>22</v>
      </c>
      <c r="I1659" s="55"/>
      <c r="J1659" s="55">
        <v>14.3</v>
      </c>
      <c r="L1659" s="52" t="s">
        <v>101</v>
      </c>
      <c r="N1659" s="65" t="s">
        <v>138</v>
      </c>
      <c r="O1659" s="62">
        <f>(3.1416/6)*J1659^2*G1659</f>
        <v>2355.5612079999996</v>
      </c>
      <c r="P1659" s="64">
        <f t="shared" si="700"/>
        <v>1413.3367247999997</v>
      </c>
      <c r="Q1659" s="62">
        <f t="shared" si="701"/>
        <v>196.12565674854</v>
      </c>
    </row>
    <row r="1660" spans="1:19">
      <c r="A1660" s="83" t="s">
        <v>262</v>
      </c>
      <c r="B1660" s="57">
        <v>23</v>
      </c>
      <c r="C1660" s="53" t="s">
        <v>406</v>
      </c>
      <c r="D1660" s="59" t="s">
        <v>142</v>
      </c>
      <c r="E1660" s="59"/>
      <c r="F1660" s="52" t="s">
        <v>152</v>
      </c>
      <c r="G1660" s="55">
        <v>16.5</v>
      </c>
      <c r="I1660" s="55"/>
      <c r="J1660" s="55">
        <v>13</v>
      </c>
      <c r="L1660" s="52" t="s">
        <v>101</v>
      </c>
      <c r="N1660" s="65" t="s">
        <v>138</v>
      </c>
      <c r="O1660" s="62">
        <f>(3.1416/6)*J1660^2*G1660</f>
        <v>1460.0586000000001</v>
      </c>
      <c r="P1660" s="64">
        <f t="shared" si="700"/>
        <v>876.03516000000002</v>
      </c>
      <c r="Q1660" s="62">
        <f t="shared" si="701"/>
        <v>125.16458809479168</v>
      </c>
    </row>
    <row r="1661" spans="1:19">
      <c r="A1661" s="83" t="s">
        <v>262</v>
      </c>
      <c r="B1661" s="57">
        <v>23</v>
      </c>
      <c r="C1661" s="53" t="s">
        <v>406</v>
      </c>
      <c r="D1661" s="59" t="s">
        <v>142</v>
      </c>
      <c r="E1661" s="59"/>
      <c r="F1661" s="52" t="s">
        <v>8</v>
      </c>
      <c r="I1661" s="55"/>
      <c r="J1661" s="55">
        <v>7.5</v>
      </c>
      <c r="L1661" s="52" t="s">
        <v>114</v>
      </c>
      <c r="N1661" s="61" t="s">
        <v>137</v>
      </c>
      <c r="O1661" s="62">
        <f>3.1416/6*J1661^3</f>
        <v>220.89374999999998</v>
      </c>
      <c r="P1661" s="64">
        <f>O1661*0.3</f>
        <v>66.268124999999998</v>
      </c>
      <c r="Q1661" s="62">
        <f t="shared" si="701"/>
        <v>11.083038663216625</v>
      </c>
      <c r="S1661" s="63"/>
    </row>
    <row r="1662" spans="1:19">
      <c r="A1662" s="83" t="s">
        <v>262</v>
      </c>
      <c r="B1662" s="57">
        <v>23</v>
      </c>
      <c r="C1662" s="53" t="s">
        <v>406</v>
      </c>
      <c r="D1662" s="59" t="s">
        <v>142</v>
      </c>
      <c r="E1662" s="59"/>
      <c r="F1662" s="52" t="s">
        <v>102</v>
      </c>
      <c r="I1662" s="55"/>
      <c r="J1662" s="55">
        <v>10.5</v>
      </c>
      <c r="L1662" s="52" t="s">
        <v>114</v>
      </c>
      <c r="N1662" s="61" t="s">
        <v>137</v>
      </c>
      <c r="O1662" s="62">
        <f>3.1416/6*J1662^3</f>
        <v>606.13244999999995</v>
      </c>
      <c r="P1662" s="64">
        <f t="shared" ref="P1662:P1667" si="702">O1662*0.6</f>
        <v>363.67946999999998</v>
      </c>
      <c r="Q1662" s="62">
        <f t="shared" si="701"/>
        <v>54.823743979485585</v>
      </c>
    </row>
    <row r="1663" spans="1:19">
      <c r="A1663" s="83" t="s">
        <v>262</v>
      </c>
      <c r="B1663" s="57">
        <v>23</v>
      </c>
      <c r="C1663" s="53" t="s">
        <v>406</v>
      </c>
      <c r="D1663" s="59" t="s">
        <v>142</v>
      </c>
      <c r="E1663" s="59"/>
      <c r="F1663" s="52" t="s">
        <v>152</v>
      </c>
      <c r="I1663" s="55"/>
      <c r="J1663" s="55">
        <v>14.5</v>
      </c>
      <c r="L1663" s="52" t="s">
        <v>114</v>
      </c>
      <c r="N1663" s="61" t="s">
        <v>137</v>
      </c>
      <c r="O1663" s="62">
        <f>3.1416/6*J1663^3</f>
        <v>1596.2600499999999</v>
      </c>
      <c r="P1663" s="64">
        <f t="shared" si="702"/>
        <v>957.7560299999999</v>
      </c>
      <c r="Q1663" s="62">
        <f t="shared" si="701"/>
        <v>136.09811104830106</v>
      </c>
    </row>
    <row r="1664" spans="1:19">
      <c r="A1664" s="83" t="s">
        <v>262</v>
      </c>
      <c r="B1664" s="57">
        <v>24</v>
      </c>
      <c r="C1664" s="53" t="s">
        <v>406</v>
      </c>
      <c r="D1664" s="59" t="s">
        <v>142</v>
      </c>
      <c r="E1664" s="59"/>
      <c r="F1664" s="52" t="s">
        <v>11</v>
      </c>
      <c r="I1664" s="55">
        <v>24.6</v>
      </c>
      <c r="J1664" s="55">
        <v>27.9</v>
      </c>
      <c r="K1664" s="52">
        <v>3.8</v>
      </c>
      <c r="L1664" s="74" t="s">
        <v>530</v>
      </c>
      <c r="M1664" s="60" t="s">
        <v>527</v>
      </c>
      <c r="N1664" s="61" t="s">
        <v>531</v>
      </c>
      <c r="O1664" s="94">
        <f>3.1416/3*I1664*(J1664+J1664/2*K1664/2+K1664)</f>
        <v>1499.4259895999999</v>
      </c>
      <c r="P1664" s="64">
        <f t="shared" si="702"/>
        <v>899.65559375999987</v>
      </c>
      <c r="Q1664" s="62">
        <f t="shared" si="701"/>
        <v>128.33094206450303</v>
      </c>
    </row>
    <row r="1665" spans="1:19">
      <c r="A1665" s="83" t="s">
        <v>262</v>
      </c>
      <c r="B1665" s="57">
        <v>24</v>
      </c>
      <c r="C1665" s="53" t="s">
        <v>406</v>
      </c>
      <c r="D1665" s="59" t="s">
        <v>142</v>
      </c>
      <c r="E1665" s="59"/>
      <c r="F1665" s="52" t="s">
        <v>80</v>
      </c>
      <c r="I1665" s="55">
        <v>113</v>
      </c>
      <c r="J1665" s="55">
        <v>6.8</v>
      </c>
      <c r="L1665" s="52" t="s">
        <v>232</v>
      </c>
      <c r="N1665" s="61" t="s">
        <v>139</v>
      </c>
      <c r="O1665" s="66">
        <f>3.1416/4*(J1665^2)*I1665</f>
        <v>4103.8092479999996</v>
      </c>
      <c r="P1665" s="64">
        <f t="shared" si="702"/>
        <v>2462.2855487999996</v>
      </c>
      <c r="Q1665" s="62">
        <f t="shared" si="701"/>
        <v>330.30908884042793</v>
      </c>
    </row>
    <row r="1666" spans="1:19">
      <c r="A1666" s="83" t="s">
        <v>262</v>
      </c>
      <c r="B1666" s="57">
        <v>24</v>
      </c>
      <c r="C1666" s="53" t="s">
        <v>406</v>
      </c>
      <c r="D1666" s="59" t="s">
        <v>142</v>
      </c>
      <c r="E1666" s="59"/>
      <c r="F1666" s="52" t="s">
        <v>152</v>
      </c>
      <c r="G1666" s="55">
        <v>22.8</v>
      </c>
      <c r="I1666" s="55"/>
      <c r="J1666" s="55">
        <v>15.3</v>
      </c>
      <c r="L1666" s="52" t="s">
        <v>101</v>
      </c>
      <c r="N1666" s="65" t="s">
        <v>138</v>
      </c>
      <c r="O1666" s="62">
        <f>(3.1416/6)*J1666^2*G1666</f>
        <v>2794.5851471999999</v>
      </c>
      <c r="P1666" s="64">
        <f t="shared" si="702"/>
        <v>1676.75108832</v>
      </c>
      <c r="Q1666" s="62">
        <f t="shared" si="701"/>
        <v>230.26597180942014</v>
      </c>
    </row>
    <row r="1667" spans="1:19">
      <c r="A1667" s="83" t="s">
        <v>262</v>
      </c>
      <c r="B1667" s="57">
        <v>25</v>
      </c>
      <c r="C1667" s="53" t="s">
        <v>406</v>
      </c>
      <c r="D1667" s="59" t="s">
        <v>142</v>
      </c>
      <c r="E1667" s="59"/>
      <c r="F1667" s="52" t="s">
        <v>9</v>
      </c>
      <c r="G1667" s="55">
        <v>12.2</v>
      </c>
      <c r="I1667" s="55"/>
      <c r="J1667" s="55">
        <v>9</v>
      </c>
      <c r="L1667" s="52" t="s">
        <v>101</v>
      </c>
      <c r="N1667" s="65" t="s">
        <v>138</v>
      </c>
      <c r="O1667" s="62">
        <f>(3.1416/6)*J1667^2*G1667</f>
        <v>517.42151999999987</v>
      </c>
      <c r="P1667" s="64">
        <f t="shared" si="702"/>
        <v>310.45291199999991</v>
      </c>
      <c r="Q1667" s="62">
        <f t="shared" si="701"/>
        <v>47.253909908461466</v>
      </c>
    </row>
    <row r="1668" spans="1:19">
      <c r="A1668" s="83" t="s">
        <v>262</v>
      </c>
      <c r="B1668" s="57" t="s">
        <v>255</v>
      </c>
      <c r="C1668" s="53" t="s">
        <v>404</v>
      </c>
      <c r="D1668" s="59" t="s">
        <v>442</v>
      </c>
      <c r="F1668" s="52" t="s">
        <v>109</v>
      </c>
      <c r="G1668" s="55">
        <v>11.5</v>
      </c>
      <c r="I1668" s="55"/>
      <c r="J1668" s="55">
        <v>9.4</v>
      </c>
      <c r="L1668" s="52" t="s">
        <v>101</v>
      </c>
      <c r="N1668" s="65" t="s">
        <v>138</v>
      </c>
      <c r="O1668" s="62">
        <f>(3.1416/6)*J1668^2*G1668</f>
        <v>532.05090400000006</v>
      </c>
      <c r="Q1668" s="62">
        <f t="shared" ref="Q1668" si="703">0.216*O1668^0.939</f>
        <v>78.365298513484419</v>
      </c>
    </row>
    <row r="1669" spans="1:19">
      <c r="A1669" s="83" t="s">
        <v>262</v>
      </c>
      <c r="B1669" s="57">
        <v>26</v>
      </c>
      <c r="C1669" s="53" t="s">
        <v>404</v>
      </c>
      <c r="D1669" s="59" t="s">
        <v>142</v>
      </c>
      <c r="E1669" s="59"/>
      <c r="F1669" s="60" t="s">
        <v>632</v>
      </c>
      <c r="G1669" s="55">
        <v>15</v>
      </c>
      <c r="I1669" s="55"/>
      <c r="J1669" s="55">
        <v>12</v>
      </c>
      <c r="L1669" s="52" t="s">
        <v>101</v>
      </c>
      <c r="N1669" s="65" t="s">
        <v>138</v>
      </c>
      <c r="O1669" s="62">
        <f>(3.1416/6)*J1669^2*G1669</f>
        <v>1130.9759999999999</v>
      </c>
      <c r="P1669" s="64">
        <f t="shared" ref="P1669:P1674" si="704">O1669*0.6</f>
        <v>678.58559999999989</v>
      </c>
      <c r="Q1669" s="62">
        <f t="shared" ref="Q1669:Q1675" si="705">0.216*P1669^0.939</f>
        <v>98.476024466452913</v>
      </c>
    </row>
    <row r="1670" spans="1:19">
      <c r="A1670" s="83" t="s">
        <v>262</v>
      </c>
      <c r="B1670" s="57">
        <v>27</v>
      </c>
      <c r="C1670" s="53" t="s">
        <v>406</v>
      </c>
      <c r="D1670" s="59" t="s">
        <v>142</v>
      </c>
      <c r="E1670" s="59"/>
      <c r="F1670" s="52" t="s">
        <v>627</v>
      </c>
      <c r="I1670" s="55"/>
      <c r="J1670" s="55">
        <v>19.5</v>
      </c>
      <c r="L1670" s="60" t="s">
        <v>322</v>
      </c>
      <c r="N1670" s="61" t="s">
        <v>538</v>
      </c>
      <c r="O1670" s="62">
        <f>(3.1416/6*J1670^3)*0.8</f>
        <v>3105.9428399999997</v>
      </c>
      <c r="P1670" s="64">
        <f t="shared" si="704"/>
        <v>1863.5657039999996</v>
      </c>
      <c r="Q1670" s="62">
        <f t="shared" si="705"/>
        <v>254.27720744593015</v>
      </c>
    </row>
    <row r="1671" spans="1:19">
      <c r="A1671" s="83" t="s">
        <v>262</v>
      </c>
      <c r="B1671" s="57">
        <v>27</v>
      </c>
      <c r="C1671" s="53" t="s">
        <v>406</v>
      </c>
      <c r="D1671" s="59" t="s">
        <v>142</v>
      </c>
      <c r="E1671" s="59"/>
      <c r="F1671" s="52" t="s">
        <v>152</v>
      </c>
      <c r="G1671" s="55">
        <v>20.3</v>
      </c>
      <c r="I1671" s="55"/>
      <c r="J1671" s="55">
        <v>17.3</v>
      </c>
      <c r="L1671" s="52" t="s">
        <v>101</v>
      </c>
      <c r="N1671" s="65" t="s">
        <v>138</v>
      </c>
      <c r="O1671" s="62">
        <f>(3.1416/6)*J1671^2*G1671</f>
        <v>3181.1773532000002</v>
      </c>
      <c r="P1671" s="64">
        <f t="shared" si="704"/>
        <v>1908.7064119199999</v>
      </c>
      <c r="Q1671" s="62">
        <f t="shared" si="705"/>
        <v>260.05654985387645</v>
      </c>
    </row>
    <row r="1672" spans="1:19">
      <c r="A1672" s="83" t="s">
        <v>262</v>
      </c>
      <c r="B1672" s="57">
        <v>28</v>
      </c>
      <c r="C1672" s="53" t="s">
        <v>406</v>
      </c>
      <c r="D1672" s="59" t="s">
        <v>142</v>
      </c>
      <c r="E1672" s="59"/>
      <c r="F1672" s="52" t="s">
        <v>152</v>
      </c>
      <c r="G1672" s="55">
        <v>14.8</v>
      </c>
      <c r="I1672" s="55"/>
      <c r="J1672" s="55">
        <v>12</v>
      </c>
      <c r="L1672" s="52" t="s">
        <v>101</v>
      </c>
      <c r="N1672" s="65" t="s">
        <v>138</v>
      </c>
      <c r="O1672" s="62">
        <f>(3.1416/6)*J1672^2*G1672</f>
        <v>1115.8963200000001</v>
      </c>
      <c r="P1672" s="64">
        <f t="shared" si="704"/>
        <v>669.53779199999997</v>
      </c>
      <c r="Q1672" s="62">
        <f t="shared" si="705"/>
        <v>97.2426008720401</v>
      </c>
    </row>
    <row r="1673" spans="1:19">
      <c r="A1673" s="83" t="s">
        <v>262</v>
      </c>
      <c r="B1673" s="57">
        <v>28</v>
      </c>
      <c r="C1673" s="53" t="s">
        <v>406</v>
      </c>
      <c r="D1673" s="59" t="s">
        <v>142</v>
      </c>
      <c r="E1673" s="59"/>
      <c r="F1673" s="60" t="s">
        <v>632</v>
      </c>
      <c r="G1673" s="55">
        <v>15</v>
      </c>
      <c r="I1673" s="55"/>
      <c r="J1673" s="55">
        <v>12</v>
      </c>
      <c r="L1673" s="52" t="s">
        <v>101</v>
      </c>
      <c r="N1673" s="65" t="s">
        <v>138</v>
      </c>
      <c r="O1673" s="62">
        <f>(3.1416/6)*J1673^2*G1673</f>
        <v>1130.9759999999999</v>
      </c>
      <c r="P1673" s="64">
        <f t="shared" si="704"/>
        <v>678.58559999999989</v>
      </c>
      <c r="Q1673" s="62">
        <f t="shared" si="705"/>
        <v>98.476024466452913</v>
      </c>
    </row>
    <row r="1674" spans="1:19">
      <c r="A1674" s="83" t="s">
        <v>262</v>
      </c>
      <c r="B1674" s="57">
        <v>28</v>
      </c>
      <c r="C1674" s="53" t="s">
        <v>406</v>
      </c>
      <c r="D1674" s="59" t="s">
        <v>142</v>
      </c>
      <c r="E1674" s="59"/>
      <c r="F1674" s="60" t="s">
        <v>679</v>
      </c>
      <c r="G1674" s="55">
        <v>22</v>
      </c>
      <c r="I1674" s="55"/>
      <c r="J1674" s="55">
        <v>14.8</v>
      </c>
      <c r="L1674" s="52" t="s">
        <v>101</v>
      </c>
      <c r="N1674" s="65" t="s">
        <v>138</v>
      </c>
      <c r="O1674" s="62">
        <f>(3.1416/6)*J1674^2*G1674</f>
        <v>2523.1655680000003</v>
      </c>
      <c r="P1674" s="64">
        <f t="shared" si="704"/>
        <v>1513.8993408000001</v>
      </c>
      <c r="Q1674" s="62">
        <f t="shared" si="705"/>
        <v>209.20151921172817</v>
      </c>
    </row>
    <row r="1675" spans="1:19">
      <c r="A1675" s="83" t="s">
        <v>262</v>
      </c>
      <c r="B1675" s="57" t="s">
        <v>260</v>
      </c>
      <c r="C1675" s="53" t="s">
        <v>406</v>
      </c>
      <c r="D1675" s="59" t="s">
        <v>142</v>
      </c>
      <c r="E1675" s="59"/>
      <c r="F1675" s="52" t="s">
        <v>8</v>
      </c>
      <c r="I1675" s="55"/>
      <c r="J1675" s="55">
        <v>8.2200000000000006</v>
      </c>
      <c r="L1675" s="52" t="s">
        <v>114</v>
      </c>
      <c r="N1675" s="61" t="s">
        <v>137</v>
      </c>
      <c r="O1675" s="62">
        <f>3.1416/6*J1675^3</f>
        <v>290.81385305280003</v>
      </c>
      <c r="P1675" s="64">
        <f>O1675*0.3</f>
        <v>87.244155915840011</v>
      </c>
      <c r="Q1675" s="62">
        <f t="shared" si="705"/>
        <v>14.34845629819173</v>
      </c>
      <c r="S1675" s="63"/>
    </row>
    <row r="1676" spans="1:19">
      <c r="A1676" s="83" t="s">
        <v>262</v>
      </c>
      <c r="B1676" s="57" t="s">
        <v>260</v>
      </c>
      <c r="C1676" s="53" t="s">
        <v>406</v>
      </c>
      <c r="D1676" s="59" t="s">
        <v>442</v>
      </c>
      <c r="F1676" s="52" t="s">
        <v>109</v>
      </c>
      <c r="I1676" s="55"/>
      <c r="J1676" s="55">
        <v>14.5</v>
      </c>
      <c r="L1676" s="52" t="s">
        <v>114</v>
      </c>
      <c r="N1676" s="61" t="s">
        <v>137</v>
      </c>
      <c r="O1676" s="62">
        <f>3.1416/6*J1676^3</f>
        <v>1596.2600499999999</v>
      </c>
      <c r="Q1676" s="62">
        <f t="shared" ref="Q1676" si="706">0.216*O1676^0.939</f>
        <v>219.87106165058097</v>
      </c>
    </row>
    <row r="1677" spans="1:19">
      <c r="A1677" s="83" t="s">
        <v>262</v>
      </c>
      <c r="B1677" s="57">
        <v>30</v>
      </c>
      <c r="C1677" s="53" t="s">
        <v>404</v>
      </c>
      <c r="D1677" s="59" t="s">
        <v>142</v>
      </c>
      <c r="E1677" s="59"/>
      <c r="F1677" s="52" t="s">
        <v>80</v>
      </c>
      <c r="I1677" s="55">
        <v>104.3</v>
      </c>
      <c r="J1677" s="55">
        <v>6.2</v>
      </c>
      <c r="L1677" s="52" t="s">
        <v>232</v>
      </c>
      <c r="N1677" s="61" t="s">
        <v>139</v>
      </c>
      <c r="O1677" s="66">
        <f>3.1416/4*(J1677^2)*I1677</f>
        <v>3148.8979368</v>
      </c>
      <c r="P1677" s="64">
        <f t="shared" ref="P1677" si="707">O1677*0.6</f>
        <v>1889.3387620799999</v>
      </c>
      <c r="Q1677" s="62">
        <f>0.216*P1677^0.939</f>
        <v>257.57795209937325</v>
      </c>
    </row>
    <row r="1678" spans="1:19">
      <c r="A1678" s="83" t="s">
        <v>262</v>
      </c>
      <c r="B1678" s="57">
        <v>31</v>
      </c>
      <c r="C1678" s="53" t="s">
        <v>404</v>
      </c>
      <c r="D1678" s="59" t="s">
        <v>641</v>
      </c>
      <c r="E1678" s="54" t="s">
        <v>644</v>
      </c>
      <c r="F1678" s="52" t="s">
        <v>5</v>
      </c>
      <c r="I1678" s="55"/>
      <c r="J1678" s="55">
        <v>6.3</v>
      </c>
      <c r="L1678" s="52" t="s">
        <v>114</v>
      </c>
      <c r="N1678" s="61" t="s">
        <v>137</v>
      </c>
      <c r="O1678" s="62">
        <f>3.1416/6*J1678^3</f>
        <v>130.92460919999996</v>
      </c>
      <c r="Q1678" s="62">
        <f t="shared" ref="Q1678:Q1679" si="708">0.216*O1678^0.939</f>
        <v>21.005679698280236</v>
      </c>
    </row>
    <row r="1679" spans="1:19">
      <c r="A1679" s="83" t="s">
        <v>262</v>
      </c>
      <c r="B1679" s="57">
        <v>31</v>
      </c>
      <c r="C1679" s="53" t="s">
        <v>404</v>
      </c>
      <c r="D1679" s="59" t="s">
        <v>641</v>
      </c>
      <c r="E1679" s="54" t="s">
        <v>644</v>
      </c>
      <c r="F1679" s="52" t="s">
        <v>5</v>
      </c>
      <c r="I1679" s="55"/>
      <c r="J1679" s="55">
        <v>6</v>
      </c>
      <c r="L1679" s="52" t="s">
        <v>114</v>
      </c>
      <c r="N1679" s="61" t="s">
        <v>137</v>
      </c>
      <c r="O1679" s="62">
        <f>3.1416/6*J1679^3</f>
        <v>113.09759999999999</v>
      </c>
      <c r="Q1679" s="62">
        <f t="shared" si="708"/>
        <v>18.308235217594412</v>
      </c>
    </row>
    <row r="1680" spans="1:19">
      <c r="A1680" s="83" t="s">
        <v>262</v>
      </c>
      <c r="B1680" s="57">
        <v>32</v>
      </c>
      <c r="C1680" s="53" t="s">
        <v>404</v>
      </c>
      <c r="D1680" s="59" t="s">
        <v>142</v>
      </c>
      <c r="E1680" s="59"/>
      <c r="F1680" s="60" t="s">
        <v>679</v>
      </c>
      <c r="I1680" s="55"/>
      <c r="J1680" s="55">
        <v>20</v>
      </c>
      <c r="L1680" s="52" t="s">
        <v>114</v>
      </c>
      <c r="N1680" s="61" t="s">
        <v>137</v>
      </c>
      <c r="O1680" s="62">
        <f>3.1416/6*J1680^3</f>
        <v>4188.7999999999993</v>
      </c>
      <c r="P1680" s="64">
        <f t="shared" ref="P1680" si="709">O1680*0.6</f>
        <v>2513.2799999999993</v>
      </c>
      <c r="Q1680" s="62">
        <f>0.216*P1680^0.939</f>
        <v>336.72854441894071</v>
      </c>
    </row>
    <row r="1681" spans="1:17">
      <c r="A1681" s="83" t="s">
        <v>262</v>
      </c>
      <c r="B1681" s="57">
        <v>32</v>
      </c>
      <c r="C1681" s="53" t="s">
        <v>404</v>
      </c>
      <c r="D1681" s="67" t="s">
        <v>557</v>
      </c>
      <c r="E1681" s="67"/>
      <c r="F1681" s="73" t="s">
        <v>669</v>
      </c>
      <c r="I1681" s="55"/>
      <c r="J1681" s="55">
        <v>13.1</v>
      </c>
      <c r="L1681" s="52" t="s">
        <v>114</v>
      </c>
      <c r="N1681" s="61" t="s">
        <v>137</v>
      </c>
      <c r="O1681" s="62">
        <f>3.1416/6*J1681^3</f>
        <v>1177.1004475999998</v>
      </c>
      <c r="Q1681" s="62">
        <f>0.216*O1681^0.939</f>
        <v>165.17626859426716</v>
      </c>
    </row>
    <row r="1682" spans="1:17">
      <c r="A1682" s="83" t="s">
        <v>262</v>
      </c>
      <c r="B1682" s="57">
        <v>34</v>
      </c>
      <c r="C1682" s="53" t="s">
        <v>406</v>
      </c>
      <c r="D1682" s="59" t="s">
        <v>142</v>
      </c>
      <c r="E1682" s="59"/>
      <c r="F1682" s="52" t="s">
        <v>152</v>
      </c>
      <c r="I1682" s="55"/>
      <c r="J1682" s="55">
        <v>13</v>
      </c>
      <c r="L1682" s="52" t="s">
        <v>114</v>
      </c>
      <c r="N1682" s="61" t="s">
        <v>137</v>
      </c>
      <c r="O1682" s="62">
        <f>3.1416/6*J1682^3</f>
        <v>1150.3491999999999</v>
      </c>
      <c r="P1682" s="64">
        <f t="shared" ref="P1682:P1694" si="710">O1682*0.6</f>
        <v>690.20951999999988</v>
      </c>
      <c r="Q1682" s="62">
        <f t="shared" ref="Q1682:Q1694" si="711">0.216*P1682^0.939</f>
        <v>100.05916138966661</v>
      </c>
    </row>
    <row r="1683" spans="1:17">
      <c r="A1683" s="83" t="s">
        <v>262</v>
      </c>
      <c r="B1683" s="57">
        <v>34</v>
      </c>
      <c r="C1683" s="53" t="s">
        <v>406</v>
      </c>
      <c r="D1683" s="59" t="s">
        <v>142</v>
      </c>
      <c r="E1683" s="59"/>
      <c r="F1683" s="52" t="s">
        <v>152</v>
      </c>
      <c r="I1683" s="55"/>
      <c r="J1683" s="55">
        <v>13.5</v>
      </c>
      <c r="L1683" s="60" t="s">
        <v>367</v>
      </c>
      <c r="N1683" s="61" t="s">
        <v>539</v>
      </c>
      <c r="O1683" s="62">
        <f>3.1416/6*(J1683^3)*0.9</f>
        <v>1159.427115</v>
      </c>
      <c r="P1683" s="64">
        <f t="shared" si="710"/>
        <v>695.65626899999995</v>
      </c>
      <c r="Q1683" s="62">
        <f t="shared" si="711"/>
        <v>100.80042830393649</v>
      </c>
    </row>
    <row r="1684" spans="1:17">
      <c r="A1684" s="83" t="s">
        <v>262</v>
      </c>
      <c r="B1684" s="57">
        <v>34</v>
      </c>
      <c r="C1684" s="53" t="s">
        <v>406</v>
      </c>
      <c r="D1684" s="59" t="s">
        <v>142</v>
      </c>
      <c r="E1684" s="59"/>
      <c r="F1684" s="52" t="s">
        <v>80</v>
      </c>
      <c r="I1684" s="55">
        <v>123</v>
      </c>
      <c r="J1684" s="55">
        <v>6.7</v>
      </c>
      <c r="L1684" s="52" t="s">
        <v>232</v>
      </c>
      <c r="N1684" s="61" t="s">
        <v>139</v>
      </c>
      <c r="O1684" s="66">
        <f>3.1416/4*(J1684^2)*I1684</f>
        <v>4336.5625380000001</v>
      </c>
      <c r="P1684" s="64">
        <f t="shared" si="710"/>
        <v>2601.9375227999999</v>
      </c>
      <c r="Q1684" s="62">
        <f t="shared" si="711"/>
        <v>347.87042405337797</v>
      </c>
    </row>
    <row r="1685" spans="1:17">
      <c r="A1685" s="83" t="s">
        <v>262</v>
      </c>
      <c r="B1685" s="57">
        <v>34</v>
      </c>
      <c r="C1685" s="53" t="s">
        <v>406</v>
      </c>
      <c r="D1685" s="59" t="s">
        <v>142</v>
      </c>
      <c r="E1685" s="59"/>
      <c r="F1685" s="52" t="s">
        <v>80</v>
      </c>
      <c r="I1685" s="55">
        <v>135</v>
      </c>
      <c r="J1685" s="55">
        <v>9.3000000000000007</v>
      </c>
      <c r="L1685" s="52" t="s">
        <v>232</v>
      </c>
      <c r="N1685" s="61" t="s">
        <v>139</v>
      </c>
      <c r="O1685" s="66">
        <f>3.1416/4*(J1685^2)*I1685</f>
        <v>9170.4482100000005</v>
      </c>
      <c r="P1685" s="64">
        <f t="shared" si="710"/>
        <v>5502.2689259999997</v>
      </c>
      <c r="Q1685" s="62">
        <f t="shared" si="711"/>
        <v>702.7850485349029</v>
      </c>
    </row>
    <row r="1686" spans="1:17">
      <c r="A1686" s="83" t="s">
        <v>262</v>
      </c>
      <c r="B1686" s="57">
        <v>34</v>
      </c>
      <c r="C1686" s="53" t="s">
        <v>406</v>
      </c>
      <c r="D1686" s="59" t="s">
        <v>142</v>
      </c>
      <c r="E1686" s="59"/>
      <c r="F1686" s="52" t="s">
        <v>172</v>
      </c>
      <c r="I1686" s="55"/>
      <c r="J1686" s="55">
        <v>18</v>
      </c>
      <c r="L1686" s="52" t="s">
        <v>114</v>
      </c>
      <c r="N1686" s="61" t="s">
        <v>137</v>
      </c>
      <c r="O1686" s="62">
        <f>3.1416/6*J1686^3</f>
        <v>3053.6351999999997</v>
      </c>
      <c r="P1686" s="64">
        <f t="shared" si="710"/>
        <v>1832.1811199999997</v>
      </c>
      <c r="Q1686" s="62">
        <f t="shared" si="711"/>
        <v>250.25403125448051</v>
      </c>
    </row>
    <row r="1687" spans="1:17">
      <c r="A1687" s="83" t="s">
        <v>262</v>
      </c>
      <c r="B1687" s="57">
        <v>34</v>
      </c>
      <c r="C1687" s="53" t="s">
        <v>406</v>
      </c>
      <c r="D1687" s="59" t="s">
        <v>142</v>
      </c>
      <c r="E1687" s="59"/>
      <c r="F1687" s="60" t="s">
        <v>679</v>
      </c>
      <c r="I1687" s="55"/>
      <c r="J1687" s="55">
        <v>7</v>
      </c>
      <c r="L1687" s="52" t="s">
        <v>114</v>
      </c>
      <c r="N1687" s="61" t="s">
        <v>137</v>
      </c>
      <c r="O1687" s="62">
        <f>3.1416/6*J1687^3</f>
        <v>179.59479999999999</v>
      </c>
      <c r="P1687" s="64">
        <f t="shared" si="710"/>
        <v>107.75688</v>
      </c>
      <c r="Q1687" s="62">
        <f t="shared" si="711"/>
        <v>17.495228294623921</v>
      </c>
    </row>
    <row r="1688" spans="1:17">
      <c r="A1688" s="83" t="s">
        <v>262</v>
      </c>
      <c r="B1688" s="57">
        <v>35</v>
      </c>
      <c r="C1688" s="53" t="s">
        <v>406</v>
      </c>
      <c r="D1688" s="59" t="s">
        <v>142</v>
      </c>
      <c r="E1688" s="59"/>
      <c r="F1688" s="52" t="s">
        <v>152</v>
      </c>
      <c r="I1688" s="55"/>
      <c r="J1688" s="55">
        <v>11.3</v>
      </c>
      <c r="L1688" s="52" t="s">
        <v>114</v>
      </c>
      <c r="N1688" s="61" t="s">
        <v>137</v>
      </c>
      <c r="O1688" s="62">
        <f>3.1416/6*J1688^3</f>
        <v>755.50086920000001</v>
      </c>
      <c r="P1688" s="64">
        <f t="shared" si="710"/>
        <v>453.30052152000002</v>
      </c>
      <c r="Q1688" s="62">
        <f t="shared" si="711"/>
        <v>67.421810488871472</v>
      </c>
    </row>
    <row r="1689" spans="1:17">
      <c r="A1689" s="83" t="s">
        <v>262</v>
      </c>
      <c r="B1689" s="57">
        <v>35</v>
      </c>
      <c r="C1689" s="53" t="s">
        <v>406</v>
      </c>
      <c r="D1689" s="59" t="s">
        <v>142</v>
      </c>
      <c r="E1689" s="59"/>
      <c r="F1689" s="52" t="s">
        <v>80</v>
      </c>
      <c r="I1689" s="55">
        <v>87</v>
      </c>
      <c r="J1689" s="55">
        <v>6.4</v>
      </c>
      <c r="L1689" s="52" t="s">
        <v>232</v>
      </c>
      <c r="N1689" s="61" t="s">
        <v>139</v>
      </c>
      <c r="O1689" s="66">
        <f>3.1416/4*(J1689^2)*I1689</f>
        <v>2798.7886080000007</v>
      </c>
      <c r="P1689" s="64">
        <f t="shared" si="710"/>
        <v>1679.2731648000004</v>
      </c>
      <c r="Q1689" s="62">
        <f t="shared" si="711"/>
        <v>230.59118271245597</v>
      </c>
    </row>
    <row r="1690" spans="1:17">
      <c r="A1690" s="83" t="s">
        <v>262</v>
      </c>
      <c r="B1690" s="57">
        <v>36</v>
      </c>
      <c r="C1690" s="53" t="s">
        <v>406</v>
      </c>
      <c r="D1690" s="59" t="s">
        <v>142</v>
      </c>
      <c r="E1690" s="59"/>
      <c r="F1690" s="52" t="s">
        <v>80</v>
      </c>
      <c r="I1690" s="55">
        <v>102</v>
      </c>
      <c r="J1690" s="55">
        <v>7.2</v>
      </c>
      <c r="L1690" s="52" t="s">
        <v>232</v>
      </c>
      <c r="N1690" s="61" t="s">
        <v>139</v>
      </c>
      <c r="O1690" s="66">
        <f>3.1416/4*(J1690^2)*I1690</f>
        <v>4152.9438719999998</v>
      </c>
      <c r="P1690" s="64">
        <f t="shared" si="710"/>
        <v>2491.7663232</v>
      </c>
      <c r="Q1690" s="62">
        <f t="shared" si="711"/>
        <v>334.0212654753991</v>
      </c>
    </row>
    <row r="1691" spans="1:17">
      <c r="A1691" s="83" t="s">
        <v>262</v>
      </c>
      <c r="B1691" s="57">
        <v>36</v>
      </c>
      <c r="C1691" s="53" t="s">
        <v>406</v>
      </c>
      <c r="D1691" s="59" t="s">
        <v>142</v>
      </c>
      <c r="E1691" s="59"/>
      <c r="F1691" s="52" t="s">
        <v>152</v>
      </c>
      <c r="I1691" s="55"/>
      <c r="J1691" s="55">
        <v>9.6999999999999993</v>
      </c>
      <c r="L1691" s="52" t="s">
        <v>114</v>
      </c>
      <c r="N1691" s="61" t="s">
        <v>137</v>
      </c>
      <c r="O1691" s="62">
        <f>3.1416/6*J1691^3</f>
        <v>477.87558279999985</v>
      </c>
      <c r="P1691" s="64">
        <f t="shared" si="710"/>
        <v>286.72534967999991</v>
      </c>
      <c r="Q1691" s="62">
        <f t="shared" si="711"/>
        <v>43.854524923882458</v>
      </c>
    </row>
    <row r="1692" spans="1:17">
      <c r="A1692" s="83" t="s">
        <v>262</v>
      </c>
      <c r="B1692" s="57">
        <v>38</v>
      </c>
      <c r="C1692" s="53" t="s">
        <v>406</v>
      </c>
      <c r="D1692" s="59" t="s">
        <v>142</v>
      </c>
      <c r="E1692" s="59"/>
      <c r="F1692" s="52" t="s">
        <v>80</v>
      </c>
      <c r="I1692" s="55">
        <v>71</v>
      </c>
      <c r="J1692" s="55">
        <v>8.4</v>
      </c>
      <c r="L1692" s="52" t="s">
        <v>232</v>
      </c>
      <c r="N1692" s="61" t="s">
        <v>139</v>
      </c>
      <c r="O1692" s="66">
        <f>3.1416/4*(J1692^2)*I1692</f>
        <v>3934.6655040000001</v>
      </c>
      <c r="P1692" s="64">
        <f t="shared" si="710"/>
        <v>2360.7993023999998</v>
      </c>
      <c r="Q1692" s="62">
        <f t="shared" si="711"/>
        <v>317.50912866537328</v>
      </c>
    </row>
    <row r="1693" spans="1:17">
      <c r="A1693" s="83" t="s">
        <v>262</v>
      </c>
      <c r="B1693" s="57">
        <v>39</v>
      </c>
      <c r="C1693" s="53" t="s">
        <v>404</v>
      </c>
      <c r="D1693" s="59" t="s">
        <v>142</v>
      </c>
      <c r="E1693" s="59"/>
      <c r="F1693" s="52" t="s">
        <v>102</v>
      </c>
      <c r="G1693" s="55">
        <v>8.1999999999999993</v>
      </c>
      <c r="I1693" s="55"/>
      <c r="J1693" s="55">
        <v>5.7</v>
      </c>
      <c r="L1693" s="52" t="s">
        <v>101</v>
      </c>
      <c r="N1693" s="65" t="s">
        <v>138</v>
      </c>
      <c r="O1693" s="62">
        <f>(3.1416/6)*J1693^2*G1693</f>
        <v>139.49646479999998</v>
      </c>
      <c r="P1693" s="64">
        <f t="shared" si="710"/>
        <v>83.69787887999999</v>
      </c>
      <c r="Q1693" s="62">
        <f t="shared" si="711"/>
        <v>13.80011233284543</v>
      </c>
    </row>
    <row r="1694" spans="1:17">
      <c r="A1694" s="83" t="s">
        <v>262</v>
      </c>
      <c r="B1694" s="57">
        <v>40</v>
      </c>
      <c r="C1694" s="53" t="s">
        <v>406</v>
      </c>
      <c r="D1694" s="59" t="s">
        <v>142</v>
      </c>
      <c r="E1694" s="59"/>
      <c r="F1694" s="52" t="s">
        <v>11</v>
      </c>
      <c r="I1694" s="55"/>
      <c r="J1694" s="55">
        <v>27</v>
      </c>
      <c r="L1694" s="60" t="s">
        <v>367</v>
      </c>
      <c r="M1694" s="52" t="s">
        <v>310</v>
      </c>
      <c r="N1694" s="61" t="s">
        <v>539</v>
      </c>
      <c r="O1694" s="62">
        <f>3.1416/6*(J1694^3)*0.9</f>
        <v>9275.4169199999997</v>
      </c>
      <c r="P1694" s="64">
        <f t="shared" si="710"/>
        <v>5565.2501519999996</v>
      </c>
      <c r="Q1694" s="62">
        <f t="shared" si="711"/>
        <v>710.33608153456032</v>
      </c>
    </row>
    <row r="1695" spans="1:17" s="97" customFormat="1">
      <c r="A1695" s="85" t="s">
        <v>266</v>
      </c>
      <c r="B1695" s="57">
        <v>1</v>
      </c>
      <c r="C1695" s="53" t="s">
        <v>404</v>
      </c>
      <c r="D1695" s="81" t="s">
        <v>141</v>
      </c>
      <c r="E1695" s="60" t="s">
        <v>595</v>
      </c>
      <c r="F1695" s="97" t="s">
        <v>629</v>
      </c>
      <c r="G1695" s="98">
        <v>20.6</v>
      </c>
      <c r="H1695" s="98">
        <v>5.2</v>
      </c>
      <c r="I1695" s="98">
        <v>1.2</v>
      </c>
      <c r="J1695" s="98"/>
      <c r="L1695" s="100" t="s">
        <v>577</v>
      </c>
      <c r="N1695" s="61" t="s">
        <v>140</v>
      </c>
      <c r="O1695" s="66">
        <f>G1695*H1695*I1695</f>
        <v>128.54400000000001</v>
      </c>
      <c r="Q1695" s="62">
        <f>0.288*O1695^0.811</f>
        <v>14.78541455105416</v>
      </c>
    </row>
    <row r="1696" spans="1:17">
      <c r="A1696" s="83" t="s">
        <v>266</v>
      </c>
      <c r="B1696" s="57">
        <v>2</v>
      </c>
      <c r="C1696" s="53" t="s">
        <v>404</v>
      </c>
      <c r="D1696" s="59" t="s">
        <v>442</v>
      </c>
      <c r="F1696" s="73" t="s">
        <v>624</v>
      </c>
      <c r="I1696" s="55"/>
      <c r="J1696" s="55">
        <v>6.8</v>
      </c>
      <c r="L1696" s="52" t="s">
        <v>114</v>
      </c>
      <c r="N1696" s="61" t="s">
        <v>137</v>
      </c>
      <c r="O1696" s="62">
        <f>3.1416/6*J1696^3</f>
        <v>164.63659519999996</v>
      </c>
      <c r="Q1696" s="62">
        <f t="shared" ref="Q1696" si="712">0.216*O1696^0.939</f>
        <v>26.047858153243769</v>
      </c>
    </row>
    <row r="1697" spans="1:19">
      <c r="A1697" s="83" t="s">
        <v>266</v>
      </c>
      <c r="B1697" s="57">
        <v>2</v>
      </c>
      <c r="C1697" s="53" t="s">
        <v>404</v>
      </c>
      <c r="D1697" s="67" t="s">
        <v>557</v>
      </c>
      <c r="E1697" s="67"/>
      <c r="F1697" s="73" t="s">
        <v>390</v>
      </c>
      <c r="I1697" s="55"/>
      <c r="J1697" s="55">
        <v>14.7</v>
      </c>
      <c r="K1697" s="52">
        <v>27.5</v>
      </c>
      <c r="L1697" s="52" t="s">
        <v>114</v>
      </c>
      <c r="M1697" s="52" t="s">
        <v>267</v>
      </c>
      <c r="N1697" s="61" t="s">
        <v>137</v>
      </c>
      <c r="O1697" s="62">
        <f>3.1416/6*J1697^3</f>
        <v>1663.2274427999996</v>
      </c>
      <c r="Q1697" s="62">
        <f>0.216*O1697^0.939</f>
        <v>228.5216457687068</v>
      </c>
    </row>
    <row r="1698" spans="1:19">
      <c r="A1698" s="83" t="s">
        <v>266</v>
      </c>
      <c r="B1698" s="57">
        <v>3</v>
      </c>
      <c r="C1698" s="53" t="s">
        <v>404</v>
      </c>
      <c r="D1698" s="59" t="s">
        <v>142</v>
      </c>
      <c r="E1698" s="59"/>
      <c r="F1698" s="52" t="s">
        <v>590</v>
      </c>
      <c r="G1698" s="55">
        <v>17.5</v>
      </c>
      <c r="I1698" s="55"/>
      <c r="J1698" s="55">
        <v>15.5</v>
      </c>
      <c r="L1698" s="52" t="s">
        <v>101</v>
      </c>
      <c r="M1698" s="52" t="s">
        <v>268</v>
      </c>
      <c r="N1698" s="65" t="s">
        <v>138</v>
      </c>
      <c r="O1698" s="62">
        <f>(3.1416/6)*J1698^2*G1698</f>
        <v>2201.4107499999996</v>
      </c>
      <c r="P1698" s="64">
        <f t="shared" ref="P1698:P1699" si="713">O1698*0.6</f>
        <v>1320.8464499999998</v>
      </c>
      <c r="Q1698" s="62">
        <f t="shared" ref="Q1698:Q1699" si="714">0.216*P1698^0.939</f>
        <v>184.04926698191142</v>
      </c>
    </row>
    <row r="1699" spans="1:19">
      <c r="A1699" s="83" t="s">
        <v>266</v>
      </c>
      <c r="B1699" s="57">
        <v>3</v>
      </c>
      <c r="C1699" s="53" t="s">
        <v>404</v>
      </c>
      <c r="D1699" s="59" t="s">
        <v>142</v>
      </c>
      <c r="E1699" s="59"/>
      <c r="F1699" s="60" t="s">
        <v>679</v>
      </c>
      <c r="I1699" s="55"/>
      <c r="J1699" s="55">
        <v>8.1</v>
      </c>
      <c r="L1699" s="52" t="s">
        <v>114</v>
      </c>
      <c r="N1699" s="61" t="s">
        <v>137</v>
      </c>
      <c r="O1699" s="62">
        <f>3.1416/6*J1699^3</f>
        <v>278.26250759999994</v>
      </c>
      <c r="P1699" s="64">
        <f t="shared" si="713"/>
        <v>166.95750455999996</v>
      </c>
      <c r="Q1699" s="62">
        <f t="shared" si="714"/>
        <v>26.392512347665924</v>
      </c>
    </row>
    <row r="1700" spans="1:19">
      <c r="A1700" s="83" t="s">
        <v>266</v>
      </c>
      <c r="B1700" s="57">
        <v>3</v>
      </c>
      <c r="C1700" s="53" t="s">
        <v>404</v>
      </c>
      <c r="D1700" s="54" t="s">
        <v>637</v>
      </c>
      <c r="E1700" s="59" t="s">
        <v>638</v>
      </c>
      <c r="F1700" s="52" t="s">
        <v>75</v>
      </c>
      <c r="I1700" s="55"/>
      <c r="J1700" s="55">
        <v>5</v>
      </c>
      <c r="K1700" s="52">
        <v>23</v>
      </c>
      <c r="L1700" s="73" t="s">
        <v>322</v>
      </c>
      <c r="M1700" s="52" t="s">
        <v>270</v>
      </c>
      <c r="N1700" s="61" t="s">
        <v>538</v>
      </c>
      <c r="O1700" s="62">
        <f>(3.1416/6*J1700^3)*0.8</f>
        <v>52.359999999999992</v>
      </c>
      <c r="Q1700" s="62">
        <f t="shared" ref="Q1700" si="715">0.216*O1700^0.939</f>
        <v>8.8837107799401949</v>
      </c>
    </row>
    <row r="1701" spans="1:19">
      <c r="A1701" s="83" t="s">
        <v>266</v>
      </c>
      <c r="B1701" s="57">
        <v>4</v>
      </c>
      <c r="C1701" s="53" t="s">
        <v>404</v>
      </c>
      <c r="D1701" s="59" t="s">
        <v>142</v>
      </c>
      <c r="E1701" s="59"/>
      <c r="F1701" s="52" t="s">
        <v>103</v>
      </c>
      <c r="I1701" s="55"/>
      <c r="J1701" s="55">
        <v>7.81</v>
      </c>
      <c r="L1701" s="52" t="s">
        <v>114</v>
      </c>
      <c r="N1701" s="61" t="s">
        <v>137</v>
      </c>
      <c r="O1701" s="62">
        <f>3.1416/6*J1701^3</f>
        <v>249.43232766759994</v>
      </c>
      <c r="P1701" s="64">
        <f t="shared" ref="P1701:P1702" si="716">O1701*0.6</f>
        <v>149.65939660055994</v>
      </c>
      <c r="Q1701" s="62">
        <f t="shared" ref="Q1701:Q1706" si="717">0.216*P1701^0.939</f>
        <v>23.816415460348825</v>
      </c>
    </row>
    <row r="1702" spans="1:19">
      <c r="A1702" s="83" t="s">
        <v>266</v>
      </c>
      <c r="B1702" s="57">
        <v>4</v>
      </c>
      <c r="C1702" s="53" t="s">
        <v>404</v>
      </c>
      <c r="D1702" s="59" t="s">
        <v>142</v>
      </c>
      <c r="E1702" s="59"/>
      <c r="F1702" s="52" t="s">
        <v>103</v>
      </c>
      <c r="G1702" s="55">
        <v>9.8000000000000007</v>
      </c>
      <c r="I1702" s="55"/>
      <c r="J1702" s="55">
        <v>7.8</v>
      </c>
      <c r="L1702" s="52" t="s">
        <v>101</v>
      </c>
      <c r="N1702" s="65" t="s">
        <v>138</v>
      </c>
      <c r="O1702" s="62">
        <f>(3.1416/6)*J1702^2*G1702</f>
        <v>312.18707519999998</v>
      </c>
      <c r="P1702" s="64">
        <f t="shared" si="716"/>
        <v>187.31224511999997</v>
      </c>
      <c r="Q1702" s="62">
        <f t="shared" si="717"/>
        <v>29.403117819716591</v>
      </c>
    </row>
    <row r="1703" spans="1:19">
      <c r="A1703" s="83" t="s">
        <v>266</v>
      </c>
      <c r="B1703" s="57">
        <v>4</v>
      </c>
      <c r="C1703" s="53" t="s">
        <v>404</v>
      </c>
      <c r="D1703" s="59" t="s">
        <v>142</v>
      </c>
      <c r="E1703" s="59"/>
      <c r="F1703" s="52" t="s">
        <v>767</v>
      </c>
      <c r="I1703" s="55"/>
      <c r="J1703" s="55">
        <v>5.7</v>
      </c>
      <c r="L1703" s="52" t="s">
        <v>114</v>
      </c>
      <c r="N1703" s="61" t="s">
        <v>137</v>
      </c>
      <c r="O1703" s="62">
        <f t="shared" ref="O1703:O1708" si="718">3.1416/6*J1703^3</f>
        <v>96.9670548</v>
      </c>
      <c r="P1703" s="64">
        <f t="shared" ref="P1703:P1705" si="719">O1703*0.3</f>
        <v>29.090116439999999</v>
      </c>
      <c r="Q1703" s="62">
        <f t="shared" si="717"/>
        <v>5.1157667834742666</v>
      </c>
      <c r="S1703" s="63"/>
    </row>
    <row r="1704" spans="1:19">
      <c r="A1704" s="83" t="s">
        <v>266</v>
      </c>
      <c r="B1704" s="57">
        <v>4</v>
      </c>
      <c r="C1704" s="53" t="s">
        <v>404</v>
      </c>
      <c r="D1704" s="59" t="s">
        <v>142</v>
      </c>
      <c r="E1704" s="59"/>
      <c r="F1704" s="52" t="s">
        <v>767</v>
      </c>
      <c r="I1704" s="55"/>
      <c r="J1704" s="55">
        <v>5.5</v>
      </c>
      <c r="L1704" s="52" t="s">
        <v>114</v>
      </c>
      <c r="N1704" s="61" t="s">
        <v>137</v>
      </c>
      <c r="O1704" s="62">
        <f t="shared" si="718"/>
        <v>87.113949999999988</v>
      </c>
      <c r="P1704" s="64">
        <f t="shared" si="719"/>
        <v>26.134184999999995</v>
      </c>
      <c r="Q1704" s="62">
        <f t="shared" si="717"/>
        <v>4.626078154440048</v>
      </c>
      <c r="S1704" s="63"/>
    </row>
    <row r="1705" spans="1:19">
      <c r="A1705" s="83" t="s">
        <v>266</v>
      </c>
      <c r="B1705" s="57">
        <v>4</v>
      </c>
      <c r="C1705" s="53" t="s">
        <v>404</v>
      </c>
      <c r="D1705" s="59" t="s">
        <v>142</v>
      </c>
      <c r="E1705" s="59"/>
      <c r="F1705" s="52" t="s">
        <v>767</v>
      </c>
      <c r="I1705" s="55"/>
      <c r="J1705" s="55">
        <v>5.9</v>
      </c>
      <c r="L1705" s="52" t="s">
        <v>114</v>
      </c>
      <c r="N1705" s="61" t="s">
        <v>137</v>
      </c>
      <c r="O1705" s="62">
        <f t="shared" si="718"/>
        <v>107.53644440000001</v>
      </c>
      <c r="P1705" s="64">
        <f t="shared" si="719"/>
        <v>32.260933319999999</v>
      </c>
      <c r="Q1705" s="62">
        <f t="shared" si="717"/>
        <v>5.6376925246153453</v>
      </c>
      <c r="S1705" s="63"/>
    </row>
    <row r="1706" spans="1:19">
      <c r="A1706" s="83" t="s">
        <v>266</v>
      </c>
      <c r="B1706" s="57">
        <v>4</v>
      </c>
      <c r="C1706" s="53" t="s">
        <v>404</v>
      </c>
      <c r="D1706" s="59" t="s">
        <v>142</v>
      </c>
      <c r="E1706" s="59"/>
      <c r="F1706" s="60" t="s">
        <v>632</v>
      </c>
      <c r="I1706" s="55"/>
      <c r="J1706" s="55">
        <v>11.3</v>
      </c>
      <c r="L1706" s="52" t="s">
        <v>114</v>
      </c>
      <c r="N1706" s="61" t="s">
        <v>137</v>
      </c>
      <c r="O1706" s="62">
        <f t="shared" si="718"/>
        <v>755.50086920000001</v>
      </c>
      <c r="P1706" s="64">
        <f t="shared" ref="P1706" si="720">O1706*0.6</f>
        <v>453.30052152000002</v>
      </c>
      <c r="Q1706" s="62">
        <f t="shared" si="717"/>
        <v>67.421810488871472</v>
      </c>
    </row>
    <row r="1707" spans="1:19">
      <c r="A1707" s="83" t="s">
        <v>266</v>
      </c>
      <c r="B1707" s="57">
        <v>4</v>
      </c>
      <c r="C1707" s="53" t="s">
        <v>404</v>
      </c>
      <c r="D1707" s="59" t="s">
        <v>641</v>
      </c>
      <c r="E1707" s="54" t="s">
        <v>644</v>
      </c>
      <c r="F1707" s="52" t="s">
        <v>5</v>
      </c>
      <c r="I1707" s="55"/>
      <c r="J1707" s="55">
        <v>5</v>
      </c>
      <c r="L1707" s="52" t="s">
        <v>114</v>
      </c>
      <c r="N1707" s="61" t="s">
        <v>137</v>
      </c>
      <c r="O1707" s="62">
        <f t="shared" si="718"/>
        <v>65.449999999999989</v>
      </c>
      <c r="Q1707" s="62">
        <f t="shared" ref="Q1707:Q1708" si="721">0.216*O1707^0.939</f>
        <v>10.954508920012959</v>
      </c>
    </row>
    <row r="1708" spans="1:19">
      <c r="A1708" s="83" t="s">
        <v>266</v>
      </c>
      <c r="B1708" s="57">
        <v>4</v>
      </c>
      <c r="C1708" s="53" t="s">
        <v>404</v>
      </c>
      <c r="D1708" s="59" t="s">
        <v>641</v>
      </c>
      <c r="E1708" s="54" t="s">
        <v>644</v>
      </c>
      <c r="F1708" s="52" t="s">
        <v>5</v>
      </c>
      <c r="I1708" s="55"/>
      <c r="J1708" s="55">
        <v>6.5</v>
      </c>
      <c r="L1708" s="52" t="s">
        <v>114</v>
      </c>
      <c r="N1708" s="61" t="s">
        <v>137</v>
      </c>
      <c r="O1708" s="62">
        <f t="shared" si="718"/>
        <v>143.79364999999999</v>
      </c>
      <c r="Q1708" s="62">
        <f t="shared" si="721"/>
        <v>22.938833905201253</v>
      </c>
    </row>
    <row r="1709" spans="1:19">
      <c r="A1709" s="83" t="s">
        <v>266</v>
      </c>
      <c r="B1709" s="57" t="s">
        <v>271</v>
      </c>
      <c r="C1709" s="53" t="s">
        <v>406</v>
      </c>
      <c r="D1709" s="59" t="s">
        <v>142</v>
      </c>
      <c r="E1709" s="59"/>
      <c r="F1709" s="52" t="s">
        <v>58</v>
      </c>
      <c r="G1709" s="55">
        <v>14.2</v>
      </c>
      <c r="I1709" s="55"/>
      <c r="J1709" s="55">
        <v>12.9</v>
      </c>
      <c r="L1709" s="52" t="s">
        <v>101</v>
      </c>
      <c r="N1709" s="65" t="s">
        <v>138</v>
      </c>
      <c r="O1709" s="62">
        <f>(3.1416/6)*J1709^2*G1709</f>
        <v>1237.2783191999997</v>
      </c>
      <c r="P1709" s="64">
        <f t="shared" ref="P1709:P1710" si="722">O1709*0.6</f>
        <v>742.36699151999983</v>
      </c>
      <c r="Q1709" s="62">
        <f t="shared" ref="Q1709:Q1717" si="723">0.216*P1709^0.939</f>
        <v>107.14321318137387</v>
      </c>
    </row>
    <row r="1710" spans="1:19">
      <c r="A1710" s="83" t="s">
        <v>266</v>
      </c>
      <c r="B1710" s="57">
        <v>5</v>
      </c>
      <c r="C1710" s="53" t="s">
        <v>406</v>
      </c>
      <c r="D1710" s="59" t="s">
        <v>142</v>
      </c>
      <c r="E1710" s="59"/>
      <c r="F1710" s="60" t="s">
        <v>679</v>
      </c>
      <c r="G1710" s="55">
        <v>8.1</v>
      </c>
      <c r="I1710" s="55"/>
      <c r="J1710" s="55">
        <v>7</v>
      </c>
      <c r="L1710" s="52" t="s">
        <v>101</v>
      </c>
      <c r="N1710" s="65" t="s">
        <v>138</v>
      </c>
      <c r="O1710" s="62">
        <f>(3.1416/6)*J1710^2*G1710</f>
        <v>207.81683999999998</v>
      </c>
      <c r="P1710" s="64">
        <f t="shared" si="722"/>
        <v>124.69010399999999</v>
      </c>
      <c r="Q1710" s="62">
        <f t="shared" si="723"/>
        <v>20.065038025299994</v>
      </c>
    </row>
    <row r="1711" spans="1:19">
      <c r="A1711" s="83" t="s">
        <v>266</v>
      </c>
      <c r="B1711" s="57">
        <v>5</v>
      </c>
      <c r="C1711" s="53" t="s">
        <v>406</v>
      </c>
      <c r="D1711" s="59" t="s">
        <v>142</v>
      </c>
      <c r="E1711" s="59"/>
      <c r="F1711" s="52" t="s">
        <v>8</v>
      </c>
      <c r="I1711" s="55"/>
      <c r="J1711" s="55">
        <v>5.4</v>
      </c>
      <c r="L1711" s="52" t="s">
        <v>114</v>
      </c>
      <c r="N1711" s="61" t="s">
        <v>137</v>
      </c>
      <c r="O1711" s="62">
        <f>3.1416/6*J1711^3</f>
        <v>82.448150400000003</v>
      </c>
      <c r="P1711" s="64">
        <f t="shared" ref="P1711:P1714" si="724">O1711*0.3</f>
        <v>24.73444512</v>
      </c>
      <c r="Q1711" s="62">
        <f t="shared" si="723"/>
        <v>4.3930332535939298</v>
      </c>
      <c r="S1711" s="63"/>
    </row>
    <row r="1712" spans="1:19">
      <c r="A1712" s="83" t="s">
        <v>266</v>
      </c>
      <c r="B1712" s="57">
        <v>5</v>
      </c>
      <c r="C1712" s="53" t="s">
        <v>406</v>
      </c>
      <c r="D1712" s="59" t="s">
        <v>142</v>
      </c>
      <c r="E1712" s="59"/>
      <c r="F1712" s="52" t="s">
        <v>8</v>
      </c>
      <c r="I1712" s="55"/>
      <c r="J1712" s="55">
        <v>5</v>
      </c>
      <c r="L1712" s="52" t="s">
        <v>114</v>
      </c>
      <c r="N1712" s="61" t="s">
        <v>137</v>
      </c>
      <c r="O1712" s="62">
        <f>3.1416/6*J1712^3</f>
        <v>65.449999999999989</v>
      </c>
      <c r="P1712" s="64">
        <f t="shared" si="724"/>
        <v>19.634999999999994</v>
      </c>
      <c r="Q1712" s="62">
        <f t="shared" si="723"/>
        <v>3.5367940519289136</v>
      </c>
      <c r="S1712" s="63"/>
    </row>
    <row r="1713" spans="1:19">
      <c r="A1713" s="83" t="s">
        <v>266</v>
      </c>
      <c r="B1713" s="57">
        <v>5</v>
      </c>
      <c r="C1713" s="53" t="s">
        <v>406</v>
      </c>
      <c r="D1713" s="59" t="s">
        <v>142</v>
      </c>
      <c r="E1713" s="59"/>
      <c r="F1713" s="52" t="s">
        <v>8</v>
      </c>
      <c r="I1713" s="55"/>
      <c r="J1713" s="55">
        <v>4.8</v>
      </c>
      <c r="L1713" s="52" t="s">
        <v>114</v>
      </c>
      <c r="N1713" s="61" t="s">
        <v>137</v>
      </c>
      <c r="O1713" s="62">
        <f>3.1416/6*J1713^3</f>
        <v>57.905971199999996</v>
      </c>
      <c r="P1713" s="64">
        <f t="shared" si="724"/>
        <v>17.37179136</v>
      </c>
      <c r="Q1713" s="62">
        <f t="shared" si="723"/>
        <v>3.1525924778685157</v>
      </c>
      <c r="S1713" s="63"/>
    </row>
    <row r="1714" spans="1:19">
      <c r="A1714" s="83" t="s">
        <v>266</v>
      </c>
      <c r="B1714" s="57">
        <v>5</v>
      </c>
      <c r="C1714" s="53" t="s">
        <v>406</v>
      </c>
      <c r="D1714" s="59" t="s">
        <v>142</v>
      </c>
      <c r="E1714" s="59"/>
      <c r="F1714" s="52" t="s">
        <v>8</v>
      </c>
      <c r="I1714" s="55"/>
      <c r="J1714" s="55">
        <v>3.7</v>
      </c>
      <c r="L1714" s="52" t="s">
        <v>114</v>
      </c>
      <c r="N1714" s="61" t="s">
        <v>137</v>
      </c>
      <c r="O1714" s="62">
        <f>3.1416/6*J1714^3</f>
        <v>26.521910800000001</v>
      </c>
      <c r="P1714" s="64">
        <f t="shared" si="724"/>
        <v>7.95657324</v>
      </c>
      <c r="Q1714" s="62">
        <f t="shared" si="723"/>
        <v>1.5143823035471977</v>
      </c>
      <c r="S1714" s="63"/>
    </row>
    <row r="1715" spans="1:19">
      <c r="A1715" s="83" t="s">
        <v>266</v>
      </c>
      <c r="B1715" s="57">
        <v>5</v>
      </c>
      <c r="C1715" s="53" t="s">
        <v>406</v>
      </c>
      <c r="D1715" s="59" t="s">
        <v>142</v>
      </c>
      <c r="E1715" s="59"/>
      <c r="F1715" s="73" t="s">
        <v>589</v>
      </c>
      <c r="G1715" s="55">
        <v>10.5</v>
      </c>
      <c r="I1715" s="55"/>
      <c r="J1715" s="55">
        <v>9.6</v>
      </c>
      <c r="L1715" s="52" t="s">
        <v>101</v>
      </c>
      <c r="N1715" s="65" t="s">
        <v>138</v>
      </c>
      <c r="O1715" s="62">
        <f>(3.1416/6)*J1715^2*G1715</f>
        <v>506.67724799999991</v>
      </c>
      <c r="P1715" s="64">
        <f t="shared" ref="P1715:P1717" si="725">O1715*0.6</f>
        <v>304.00634879999996</v>
      </c>
      <c r="Q1715" s="62">
        <f t="shared" si="723"/>
        <v>46.331948262070625</v>
      </c>
    </row>
    <row r="1716" spans="1:19">
      <c r="A1716" s="83" t="s">
        <v>266</v>
      </c>
      <c r="B1716" s="57">
        <v>5</v>
      </c>
      <c r="C1716" s="53" t="s">
        <v>406</v>
      </c>
      <c r="D1716" s="59" t="s">
        <v>142</v>
      </c>
      <c r="E1716" s="59"/>
      <c r="F1716" s="60" t="s">
        <v>671</v>
      </c>
      <c r="I1716" s="55"/>
      <c r="J1716" s="52">
        <v>10.3</v>
      </c>
      <c r="L1716" s="52" t="s">
        <v>114</v>
      </c>
      <c r="N1716" s="61" t="s">
        <v>137</v>
      </c>
      <c r="O1716" s="62">
        <f>3.1416/6*J1716^3</f>
        <v>572.15185720000011</v>
      </c>
      <c r="P1716" s="64">
        <f t="shared" si="725"/>
        <v>343.29111432000008</v>
      </c>
      <c r="Q1716" s="62">
        <f t="shared" si="723"/>
        <v>51.932699391739888</v>
      </c>
    </row>
    <row r="1717" spans="1:19">
      <c r="A1717" s="83" t="s">
        <v>266</v>
      </c>
      <c r="B1717" s="57">
        <v>6</v>
      </c>
      <c r="C1717" s="53" t="s">
        <v>406</v>
      </c>
      <c r="D1717" s="59" t="s">
        <v>142</v>
      </c>
      <c r="E1717" s="59"/>
      <c r="F1717" s="60" t="s">
        <v>671</v>
      </c>
      <c r="I1717" s="55"/>
      <c r="J1717" s="55">
        <v>12.95</v>
      </c>
      <c r="L1717" s="52" t="s">
        <v>114</v>
      </c>
      <c r="N1717" s="61" t="s">
        <v>137</v>
      </c>
      <c r="O1717" s="62">
        <f>3.1416/6*J1717^3</f>
        <v>1137.1269255499999</v>
      </c>
      <c r="P1717" s="64">
        <f t="shared" si="725"/>
        <v>682.27615532999994</v>
      </c>
      <c r="Q1717" s="62">
        <f t="shared" si="723"/>
        <v>98.97884299622217</v>
      </c>
    </row>
    <row r="1718" spans="1:19">
      <c r="A1718" s="83" t="s">
        <v>266</v>
      </c>
      <c r="B1718" s="57">
        <v>6</v>
      </c>
      <c r="C1718" s="53" t="s">
        <v>406</v>
      </c>
      <c r="D1718" s="59" t="s">
        <v>442</v>
      </c>
      <c r="F1718" s="73" t="s">
        <v>624</v>
      </c>
      <c r="I1718" s="55"/>
      <c r="J1718" s="55">
        <v>5.3</v>
      </c>
      <c r="L1718" s="52" t="s">
        <v>114</v>
      </c>
      <c r="N1718" s="61" t="s">
        <v>137</v>
      </c>
      <c r="O1718" s="62">
        <f>3.1416/6*J1718^3</f>
        <v>77.95199719999998</v>
      </c>
      <c r="Q1718" s="62">
        <f t="shared" ref="Q1718" si="726">0.216*O1718^0.939</f>
        <v>12.908611660326596</v>
      </c>
    </row>
    <row r="1719" spans="1:19">
      <c r="A1719" s="83" t="s">
        <v>266</v>
      </c>
      <c r="B1719" s="57">
        <v>7</v>
      </c>
      <c r="C1719" s="53" t="s">
        <v>406</v>
      </c>
      <c r="D1719" s="59" t="s">
        <v>142</v>
      </c>
      <c r="E1719" s="59"/>
      <c r="F1719" s="52" t="s">
        <v>9</v>
      </c>
      <c r="I1719" s="55"/>
      <c r="J1719" s="55">
        <v>5.3</v>
      </c>
      <c r="K1719" s="55">
        <v>12.3</v>
      </c>
      <c r="L1719" s="52" t="s">
        <v>114</v>
      </c>
      <c r="N1719" s="61" t="s">
        <v>137</v>
      </c>
      <c r="O1719" s="62">
        <f>3.1416/6*J1719^3</f>
        <v>77.95199719999998</v>
      </c>
      <c r="P1719" s="64">
        <f t="shared" ref="P1719:P1720" si="727">O1719*0.6</f>
        <v>46.771198319999989</v>
      </c>
      <c r="Q1719" s="62">
        <f t="shared" ref="Q1719:Q1727" si="728">0.216*P1719^0.939</f>
        <v>7.9903087292974009</v>
      </c>
    </row>
    <row r="1720" spans="1:19">
      <c r="A1720" s="83" t="s">
        <v>266</v>
      </c>
      <c r="B1720" s="57">
        <v>7</v>
      </c>
      <c r="C1720" s="53" t="s">
        <v>406</v>
      </c>
      <c r="D1720" s="59" t="s">
        <v>142</v>
      </c>
      <c r="E1720" s="59"/>
      <c r="F1720" s="52" t="s">
        <v>172</v>
      </c>
      <c r="G1720" s="55">
        <v>14.9</v>
      </c>
      <c r="I1720" s="55"/>
      <c r="J1720" s="55">
        <v>13.5</v>
      </c>
      <c r="L1720" s="52" t="s">
        <v>304</v>
      </c>
      <c r="N1720" s="65" t="s">
        <v>541</v>
      </c>
      <c r="O1720" s="66">
        <f>((3.1416/6)*J1720^2*G1720)*0.9</f>
        <v>1279.6640010000001</v>
      </c>
      <c r="P1720" s="64">
        <f t="shared" si="727"/>
        <v>767.79840060000004</v>
      </c>
      <c r="Q1720" s="62">
        <f t="shared" si="728"/>
        <v>110.58618470164237</v>
      </c>
    </row>
    <row r="1721" spans="1:19">
      <c r="A1721" s="83" t="s">
        <v>266</v>
      </c>
      <c r="B1721" s="57">
        <v>9</v>
      </c>
      <c r="C1721" s="53" t="s">
        <v>406</v>
      </c>
      <c r="D1721" s="59" t="s">
        <v>142</v>
      </c>
      <c r="E1721" s="59"/>
      <c r="F1721" s="52" t="s">
        <v>8</v>
      </c>
      <c r="I1721" s="55"/>
      <c r="J1721" s="55">
        <v>5.8</v>
      </c>
      <c r="L1721" s="52" t="s">
        <v>114</v>
      </c>
      <c r="N1721" s="61" t="s">
        <v>137</v>
      </c>
      <c r="O1721" s="62">
        <f>3.1416/6*J1721^3</f>
        <v>102.16064319999998</v>
      </c>
      <c r="P1721" s="64">
        <f t="shared" ref="P1721:P1722" si="729">O1721*0.3</f>
        <v>30.648192959999992</v>
      </c>
      <c r="Q1721" s="62">
        <f t="shared" si="728"/>
        <v>5.3726423013891988</v>
      </c>
      <c r="S1721" s="63"/>
    </row>
    <row r="1722" spans="1:19">
      <c r="A1722" s="83" t="s">
        <v>266</v>
      </c>
      <c r="B1722" s="57">
        <v>9</v>
      </c>
      <c r="C1722" s="53" t="s">
        <v>406</v>
      </c>
      <c r="D1722" s="59" t="s">
        <v>142</v>
      </c>
      <c r="E1722" s="59"/>
      <c r="F1722" s="52" t="s">
        <v>8</v>
      </c>
      <c r="I1722" s="55"/>
      <c r="J1722" s="55">
        <v>6.6</v>
      </c>
      <c r="L1722" s="52" t="s">
        <v>114</v>
      </c>
      <c r="N1722" s="61" t="s">
        <v>137</v>
      </c>
      <c r="O1722" s="62">
        <f>3.1416/6*J1722^3</f>
        <v>150.53290559999996</v>
      </c>
      <c r="P1722" s="64">
        <f t="shared" si="729"/>
        <v>45.159871679999988</v>
      </c>
      <c r="Q1722" s="62">
        <f t="shared" si="728"/>
        <v>7.7315494108304783</v>
      </c>
      <c r="S1722" s="63"/>
    </row>
    <row r="1723" spans="1:19">
      <c r="A1723" s="83" t="s">
        <v>266</v>
      </c>
      <c r="B1723" s="57">
        <v>9</v>
      </c>
      <c r="C1723" s="53" t="s">
        <v>406</v>
      </c>
      <c r="D1723" s="59" t="s">
        <v>142</v>
      </c>
      <c r="E1723" s="59"/>
      <c r="F1723" s="52" t="s">
        <v>172</v>
      </c>
      <c r="I1723" s="55"/>
      <c r="J1723" s="55">
        <v>13.7</v>
      </c>
      <c r="L1723" s="60" t="s">
        <v>322</v>
      </c>
      <c r="N1723" s="61" t="s">
        <v>538</v>
      </c>
      <c r="O1723" s="62">
        <f>(3.1416/6*J1723^3)*0.8</f>
        <v>1077.0883446399998</v>
      </c>
      <c r="P1723" s="64">
        <f t="shared" ref="P1723" si="730">O1723*0.6</f>
        <v>646.25300678399992</v>
      </c>
      <c r="Q1723" s="62">
        <f t="shared" si="728"/>
        <v>94.063637828971324</v>
      </c>
    </row>
    <row r="1724" spans="1:19">
      <c r="A1724" s="83" t="s">
        <v>266</v>
      </c>
      <c r="B1724" s="57">
        <v>9</v>
      </c>
      <c r="C1724" s="53" t="s">
        <v>406</v>
      </c>
      <c r="D1724" s="59" t="s">
        <v>142</v>
      </c>
      <c r="E1724" s="59"/>
      <c r="F1724" s="52" t="s">
        <v>8</v>
      </c>
      <c r="I1724" s="55"/>
      <c r="J1724" s="52">
        <v>5.5</v>
      </c>
      <c r="K1724" s="55">
        <v>4.3</v>
      </c>
      <c r="L1724" s="52" t="s">
        <v>114</v>
      </c>
      <c r="N1724" s="61" t="s">
        <v>137</v>
      </c>
      <c r="O1724" s="62">
        <f>3.1416/6*J1724^3</f>
        <v>87.113949999999988</v>
      </c>
      <c r="P1724" s="62">
        <f>3.1416/6*K1724^3</f>
        <v>41.62986519999999</v>
      </c>
      <c r="Q1724" s="62">
        <f t="shared" si="728"/>
        <v>7.1626717774398196</v>
      </c>
      <c r="S1724" s="63"/>
    </row>
    <row r="1725" spans="1:19">
      <c r="A1725" s="83" t="s">
        <v>266</v>
      </c>
      <c r="B1725" s="57">
        <v>9</v>
      </c>
      <c r="C1725" s="53" t="s">
        <v>406</v>
      </c>
      <c r="D1725" s="59" t="s">
        <v>142</v>
      </c>
      <c r="E1725" s="59"/>
      <c r="F1725" s="52" t="s">
        <v>8</v>
      </c>
      <c r="I1725" s="55"/>
      <c r="J1725" s="55">
        <v>4.8</v>
      </c>
      <c r="L1725" s="52" t="s">
        <v>114</v>
      </c>
      <c r="N1725" s="61" t="s">
        <v>137</v>
      </c>
      <c r="O1725" s="62">
        <f>3.1416/6*J1725^3</f>
        <v>57.905971199999996</v>
      </c>
      <c r="P1725" s="64">
        <f>O1725*0.3</f>
        <v>17.37179136</v>
      </c>
      <c r="Q1725" s="62">
        <f t="shared" si="728"/>
        <v>3.1525924778685157</v>
      </c>
      <c r="S1725" s="63"/>
    </row>
    <row r="1726" spans="1:19">
      <c r="A1726" s="83" t="s">
        <v>266</v>
      </c>
      <c r="B1726" s="57">
        <v>9</v>
      </c>
      <c r="C1726" s="53" t="s">
        <v>406</v>
      </c>
      <c r="D1726" s="59" t="s">
        <v>142</v>
      </c>
      <c r="E1726" s="59"/>
      <c r="F1726" s="60" t="s">
        <v>671</v>
      </c>
      <c r="I1726" s="55"/>
      <c r="J1726" s="55">
        <v>7.5</v>
      </c>
      <c r="L1726" s="60" t="s">
        <v>367</v>
      </c>
      <c r="N1726" s="61" t="s">
        <v>539</v>
      </c>
      <c r="O1726" s="62">
        <f>3.1416/6*(J1726^3)*0.9</f>
        <v>198.80437499999999</v>
      </c>
      <c r="P1726" s="64">
        <f t="shared" ref="P1726:P1727" si="731">O1726*0.6</f>
        <v>119.282625</v>
      </c>
      <c r="Q1726" s="62">
        <f t="shared" si="728"/>
        <v>19.246853053815055</v>
      </c>
    </row>
    <row r="1727" spans="1:19">
      <c r="A1727" s="83" t="s">
        <v>266</v>
      </c>
      <c r="B1727" s="57">
        <v>10</v>
      </c>
      <c r="C1727" s="53" t="s">
        <v>404</v>
      </c>
      <c r="D1727" s="59" t="s">
        <v>142</v>
      </c>
      <c r="E1727" s="59"/>
      <c r="F1727" s="60" t="s">
        <v>679</v>
      </c>
      <c r="G1727" s="55">
        <v>6.15</v>
      </c>
      <c r="I1727" s="55"/>
      <c r="J1727" s="55">
        <v>5.4</v>
      </c>
      <c r="L1727" s="52" t="s">
        <v>101</v>
      </c>
      <c r="N1727" s="65" t="s">
        <v>138</v>
      </c>
      <c r="O1727" s="62">
        <f>(3.1416/6)*J1727^2*G1727</f>
        <v>93.899282400000004</v>
      </c>
      <c r="P1727" s="64">
        <f t="shared" si="731"/>
        <v>56.339569439999998</v>
      </c>
      <c r="Q1727" s="62">
        <f t="shared" si="728"/>
        <v>9.5162895969626913</v>
      </c>
    </row>
    <row r="1728" spans="1:19">
      <c r="A1728" s="83" t="s">
        <v>266</v>
      </c>
      <c r="B1728" s="57">
        <v>10</v>
      </c>
      <c r="C1728" s="53" t="s">
        <v>404</v>
      </c>
      <c r="D1728" s="59" t="s">
        <v>641</v>
      </c>
      <c r="E1728" s="54" t="s">
        <v>644</v>
      </c>
      <c r="F1728" s="52" t="s">
        <v>5</v>
      </c>
      <c r="I1728" s="55"/>
      <c r="J1728" s="55">
        <v>4</v>
      </c>
      <c r="L1728" s="52" t="s">
        <v>114</v>
      </c>
      <c r="N1728" s="61" t="s">
        <v>137</v>
      </c>
      <c r="O1728" s="62">
        <f>3.1416/6*J1728^3</f>
        <v>33.510399999999997</v>
      </c>
      <c r="Q1728" s="62">
        <f t="shared" ref="Q1728:Q1733" si="732">0.216*O1728^0.939</f>
        <v>5.8424823179413421</v>
      </c>
    </row>
    <row r="1729" spans="1:19">
      <c r="A1729" s="83" t="s">
        <v>266</v>
      </c>
      <c r="B1729" s="57" t="s">
        <v>272</v>
      </c>
      <c r="C1729" s="53" t="s">
        <v>404</v>
      </c>
      <c r="D1729" s="59" t="s">
        <v>442</v>
      </c>
      <c r="F1729" s="52" t="s">
        <v>109</v>
      </c>
      <c r="G1729" s="55">
        <v>4.5</v>
      </c>
      <c r="I1729" s="55"/>
      <c r="J1729" s="55">
        <v>3.5</v>
      </c>
      <c r="L1729" s="52" t="s">
        <v>101</v>
      </c>
      <c r="N1729" s="65" t="s">
        <v>138</v>
      </c>
      <c r="O1729" s="62">
        <f>(3.1416/6)*J1729^2*G1729</f>
        <v>28.863449999999997</v>
      </c>
      <c r="Q1729" s="62">
        <f t="shared" si="732"/>
        <v>5.0783280129441568</v>
      </c>
    </row>
    <row r="1730" spans="1:19">
      <c r="A1730" s="83" t="s">
        <v>266</v>
      </c>
      <c r="B1730" s="57" t="s">
        <v>272</v>
      </c>
      <c r="C1730" s="53" t="s">
        <v>404</v>
      </c>
      <c r="D1730" s="59" t="s">
        <v>442</v>
      </c>
      <c r="F1730" s="52" t="s">
        <v>109</v>
      </c>
      <c r="G1730" s="55">
        <v>6.2</v>
      </c>
      <c r="I1730" s="55"/>
      <c r="J1730" s="55">
        <v>4.3</v>
      </c>
      <c r="L1730" s="52" t="s">
        <v>101</v>
      </c>
      <c r="N1730" s="65" t="s">
        <v>138</v>
      </c>
      <c r="O1730" s="62">
        <f>(3.1416/6)*J1730^2*G1730</f>
        <v>60.024456799999996</v>
      </c>
      <c r="Q1730" s="62">
        <f t="shared" si="732"/>
        <v>10.099595197241696</v>
      </c>
    </row>
    <row r="1731" spans="1:19">
      <c r="A1731" s="83" t="s">
        <v>266</v>
      </c>
      <c r="B1731" s="57" t="s">
        <v>272</v>
      </c>
      <c r="C1731" s="53" t="s">
        <v>404</v>
      </c>
      <c r="D1731" s="59" t="s">
        <v>641</v>
      </c>
      <c r="E1731" s="54" t="s">
        <v>644</v>
      </c>
      <c r="F1731" s="52" t="s">
        <v>5</v>
      </c>
      <c r="I1731" s="55"/>
      <c r="J1731" s="55">
        <v>3.9</v>
      </c>
      <c r="L1731" s="52" t="s">
        <v>114</v>
      </c>
      <c r="N1731" s="61" t="s">
        <v>137</v>
      </c>
      <c r="O1731" s="62">
        <f>3.1416/6*J1731^3</f>
        <v>31.059428399999994</v>
      </c>
      <c r="Q1731" s="62">
        <f t="shared" si="732"/>
        <v>5.4403070151311272</v>
      </c>
    </row>
    <row r="1732" spans="1:19">
      <c r="A1732" s="83" t="s">
        <v>266</v>
      </c>
      <c r="B1732" s="57" t="s">
        <v>272</v>
      </c>
      <c r="C1732" s="53" t="s">
        <v>404</v>
      </c>
      <c r="D1732" s="59" t="s">
        <v>442</v>
      </c>
      <c r="F1732" s="52" t="s">
        <v>109</v>
      </c>
      <c r="G1732" s="55">
        <v>4.5</v>
      </c>
      <c r="I1732" s="55"/>
      <c r="J1732" s="55">
        <v>2.9</v>
      </c>
      <c r="L1732" s="52" t="s">
        <v>101</v>
      </c>
      <c r="N1732" s="65" t="s">
        <v>138</v>
      </c>
      <c r="O1732" s="62">
        <f>(3.1416/6)*J1732^2*G1732</f>
        <v>19.815641999999997</v>
      </c>
      <c r="Q1732" s="62">
        <f t="shared" si="732"/>
        <v>3.5673391627926385</v>
      </c>
    </row>
    <row r="1733" spans="1:19">
      <c r="A1733" s="83" t="s">
        <v>266</v>
      </c>
      <c r="B1733" s="57" t="s">
        <v>272</v>
      </c>
      <c r="C1733" s="53" t="s">
        <v>404</v>
      </c>
      <c r="D1733" s="59" t="s">
        <v>442</v>
      </c>
      <c r="F1733" s="52" t="s">
        <v>625</v>
      </c>
      <c r="G1733" s="55">
        <v>3.6</v>
      </c>
      <c r="I1733" s="55"/>
      <c r="J1733" s="55">
        <v>2.2999999999999998</v>
      </c>
      <c r="L1733" s="52" t="s">
        <v>101</v>
      </c>
      <c r="N1733" s="65" t="s">
        <v>138</v>
      </c>
      <c r="O1733" s="62">
        <f>(3.1416/6)*J1733^2*G1733</f>
        <v>9.9714383999999985</v>
      </c>
      <c r="Q1733" s="62">
        <f t="shared" si="732"/>
        <v>1.8719202196864322</v>
      </c>
    </row>
    <row r="1734" spans="1:19">
      <c r="A1734" s="83" t="s">
        <v>266</v>
      </c>
      <c r="B1734" s="57">
        <v>12</v>
      </c>
      <c r="C1734" s="53" t="s">
        <v>406</v>
      </c>
      <c r="D1734" s="59" t="s">
        <v>142</v>
      </c>
      <c r="E1734" s="59"/>
      <c r="F1734" s="52" t="s">
        <v>8</v>
      </c>
      <c r="I1734" s="55"/>
      <c r="J1734" s="55">
        <v>5.2</v>
      </c>
      <c r="L1734" s="52" t="s">
        <v>114</v>
      </c>
      <c r="N1734" s="61" t="s">
        <v>137</v>
      </c>
      <c r="O1734" s="62">
        <f>3.1416/6*J1734^3</f>
        <v>73.622348800000012</v>
      </c>
      <c r="P1734" s="64">
        <f t="shared" ref="P1734:P1735" si="733">O1734*0.3</f>
        <v>22.086704640000004</v>
      </c>
      <c r="Q1734" s="62">
        <f t="shared" ref="Q1734:Q1741" si="734">0.216*P1734^0.939</f>
        <v>3.9499599148210418</v>
      </c>
      <c r="S1734" s="63"/>
    </row>
    <row r="1735" spans="1:19">
      <c r="A1735" s="83" t="s">
        <v>266</v>
      </c>
      <c r="B1735" s="57">
        <v>12</v>
      </c>
      <c r="C1735" s="53" t="s">
        <v>406</v>
      </c>
      <c r="D1735" s="59" t="s">
        <v>142</v>
      </c>
      <c r="E1735" s="59"/>
      <c r="F1735" s="52" t="s">
        <v>8</v>
      </c>
      <c r="I1735" s="55"/>
      <c r="J1735" s="55">
        <v>5</v>
      </c>
      <c r="L1735" s="52" t="s">
        <v>114</v>
      </c>
      <c r="N1735" s="61" t="s">
        <v>137</v>
      </c>
      <c r="O1735" s="62">
        <f>3.1416/6*J1735^3</f>
        <v>65.449999999999989</v>
      </c>
      <c r="P1735" s="64">
        <f t="shared" si="733"/>
        <v>19.634999999999994</v>
      </c>
      <c r="Q1735" s="62">
        <f t="shared" si="734"/>
        <v>3.5367940519289136</v>
      </c>
      <c r="S1735" s="63"/>
    </row>
    <row r="1736" spans="1:19">
      <c r="A1736" s="83" t="s">
        <v>266</v>
      </c>
      <c r="B1736" s="57">
        <v>12</v>
      </c>
      <c r="C1736" s="53" t="s">
        <v>406</v>
      </c>
      <c r="D1736" s="59" t="s">
        <v>142</v>
      </c>
      <c r="E1736" s="59"/>
      <c r="F1736" s="52" t="s">
        <v>11</v>
      </c>
      <c r="I1736" s="55"/>
      <c r="J1736" s="55">
        <v>21</v>
      </c>
      <c r="L1736" s="52" t="s">
        <v>114</v>
      </c>
      <c r="N1736" s="61" t="s">
        <v>137</v>
      </c>
      <c r="O1736" s="62">
        <f>3.1416/6*J1736^3</f>
        <v>4849.0595999999996</v>
      </c>
      <c r="P1736" s="64">
        <f t="shared" ref="P1736:P1741" si="735">O1736*0.6</f>
        <v>2909.4357599999998</v>
      </c>
      <c r="Q1736" s="62">
        <f t="shared" si="734"/>
        <v>386.34045637205799</v>
      </c>
    </row>
    <row r="1737" spans="1:19">
      <c r="A1737" s="83" t="s">
        <v>266</v>
      </c>
      <c r="B1737" s="57">
        <v>12</v>
      </c>
      <c r="C1737" s="53" t="s">
        <v>406</v>
      </c>
      <c r="D1737" s="59" t="s">
        <v>142</v>
      </c>
      <c r="E1737" s="59"/>
      <c r="F1737" s="52" t="s">
        <v>64</v>
      </c>
      <c r="G1737" s="55">
        <v>9.1999999999999993</v>
      </c>
      <c r="I1737" s="55"/>
      <c r="J1737" s="55">
        <v>7.3</v>
      </c>
      <c r="L1737" s="52" t="s">
        <v>101</v>
      </c>
      <c r="N1737" s="65" t="s">
        <v>138</v>
      </c>
      <c r="O1737" s="62">
        <f>(3.1416/6)*J1737^2*G1737</f>
        <v>256.70432479999999</v>
      </c>
      <c r="P1737" s="64">
        <f t="shared" si="735"/>
        <v>154.02259487999999</v>
      </c>
      <c r="Q1737" s="62">
        <f t="shared" si="734"/>
        <v>24.467834620424036</v>
      </c>
    </row>
    <row r="1738" spans="1:19">
      <c r="A1738" s="83" t="s">
        <v>266</v>
      </c>
      <c r="B1738" s="57">
        <v>13</v>
      </c>
      <c r="C1738" s="53" t="s">
        <v>406</v>
      </c>
      <c r="D1738" s="59" t="s">
        <v>142</v>
      </c>
      <c r="E1738" s="59"/>
      <c r="F1738" s="52" t="s">
        <v>103</v>
      </c>
      <c r="I1738" s="55"/>
      <c r="J1738" s="55">
        <v>7.3</v>
      </c>
      <c r="L1738" s="52" t="s">
        <v>114</v>
      </c>
      <c r="N1738" s="61" t="s">
        <v>137</v>
      </c>
      <c r="O1738" s="62">
        <f>3.1416/6*J1738^3</f>
        <v>203.68930119999999</v>
      </c>
      <c r="P1738" s="64">
        <f t="shared" si="735"/>
        <v>122.21358071999998</v>
      </c>
      <c r="Q1738" s="62">
        <f t="shared" si="734"/>
        <v>19.690599197099132</v>
      </c>
    </row>
    <row r="1739" spans="1:19">
      <c r="A1739" s="83" t="s">
        <v>266</v>
      </c>
      <c r="B1739" s="57">
        <v>14</v>
      </c>
      <c r="C1739" s="53" t="s">
        <v>406</v>
      </c>
      <c r="D1739" s="59" t="s">
        <v>142</v>
      </c>
      <c r="E1739" s="59"/>
      <c r="F1739" s="52" t="s">
        <v>172</v>
      </c>
      <c r="I1739" s="55"/>
      <c r="J1739" s="55">
        <v>12.78</v>
      </c>
      <c r="L1739" s="60" t="s">
        <v>367</v>
      </c>
      <c r="N1739" s="61" t="s">
        <v>539</v>
      </c>
      <c r="O1739" s="62">
        <f>3.1416/6*(J1739^3)*0.9</f>
        <v>983.63666526047973</v>
      </c>
      <c r="P1739" s="64">
        <f t="shared" si="735"/>
        <v>590.18199915628782</v>
      </c>
      <c r="Q1739" s="62">
        <f t="shared" si="734"/>
        <v>86.379277428817474</v>
      </c>
    </row>
    <row r="1740" spans="1:19">
      <c r="A1740" s="83" t="s">
        <v>266</v>
      </c>
      <c r="B1740" s="57">
        <v>15</v>
      </c>
      <c r="C1740" s="53" t="s">
        <v>404</v>
      </c>
      <c r="D1740" s="59" t="s">
        <v>142</v>
      </c>
      <c r="E1740" s="59"/>
      <c r="F1740" s="52" t="s">
        <v>69</v>
      </c>
      <c r="I1740" s="55"/>
      <c r="J1740" s="55">
        <v>12.65</v>
      </c>
      <c r="L1740" s="52" t="s">
        <v>114</v>
      </c>
      <c r="N1740" s="61" t="s">
        <v>137</v>
      </c>
      <c r="O1740" s="62">
        <f>3.1416/6*J1740^3</f>
        <v>1059.9154296500001</v>
      </c>
      <c r="P1740" s="64">
        <f t="shared" si="735"/>
        <v>635.94925779000005</v>
      </c>
      <c r="Q1740" s="62">
        <f t="shared" si="734"/>
        <v>92.654698159128301</v>
      </c>
    </row>
    <row r="1741" spans="1:19">
      <c r="A1741" s="83" t="s">
        <v>266</v>
      </c>
      <c r="B1741" s="57">
        <v>16</v>
      </c>
      <c r="C1741" s="53" t="s">
        <v>404</v>
      </c>
      <c r="D1741" s="59" t="s">
        <v>142</v>
      </c>
      <c r="E1741" s="59"/>
      <c r="F1741" s="52" t="s">
        <v>69</v>
      </c>
      <c r="I1741" s="55"/>
      <c r="J1741" s="55">
        <v>12.2</v>
      </c>
      <c r="L1741" s="52" t="s">
        <v>114</v>
      </c>
      <c r="N1741" s="61" t="s">
        <v>137</v>
      </c>
      <c r="O1741" s="62">
        <f>3.1416/6*J1741^3</f>
        <v>950.7780127999996</v>
      </c>
      <c r="P1741" s="64">
        <f t="shared" si="735"/>
        <v>570.46680767999976</v>
      </c>
      <c r="Q1741" s="62">
        <f t="shared" si="734"/>
        <v>83.666977117996765</v>
      </c>
    </row>
    <row r="1742" spans="1:19" s="97" customFormat="1">
      <c r="A1742" s="85" t="s">
        <v>266</v>
      </c>
      <c r="B1742" s="57">
        <v>17</v>
      </c>
      <c r="C1742" s="53" t="s">
        <v>404</v>
      </c>
      <c r="D1742" s="81" t="s">
        <v>141</v>
      </c>
      <c r="E1742" s="60" t="s">
        <v>595</v>
      </c>
      <c r="F1742" s="75" t="s">
        <v>615</v>
      </c>
      <c r="G1742" s="98">
        <v>13.7</v>
      </c>
      <c r="H1742" s="98">
        <v>3.47</v>
      </c>
      <c r="I1742" s="98">
        <v>1</v>
      </c>
      <c r="J1742" s="98"/>
      <c r="L1742" s="97" t="s">
        <v>577</v>
      </c>
      <c r="N1742" s="61" t="s">
        <v>140</v>
      </c>
      <c r="O1742" s="66">
        <f>G1742*H1742*I1742</f>
        <v>47.539000000000001</v>
      </c>
      <c r="Q1742" s="62">
        <f>0.288*O1742^0.811</f>
        <v>6.5990295298092425</v>
      </c>
    </row>
    <row r="1743" spans="1:19">
      <c r="A1743" s="83" t="s">
        <v>266</v>
      </c>
      <c r="B1743" s="57">
        <v>17</v>
      </c>
      <c r="C1743" s="53" t="s">
        <v>404</v>
      </c>
      <c r="D1743" s="54" t="s">
        <v>670</v>
      </c>
      <c r="F1743" s="82" t="s">
        <v>634</v>
      </c>
      <c r="G1743" s="55">
        <v>3</v>
      </c>
      <c r="I1743" s="55"/>
      <c r="J1743" s="55">
        <v>1.9</v>
      </c>
      <c r="L1743" s="52" t="s">
        <v>101</v>
      </c>
      <c r="N1743" s="65" t="s">
        <v>138</v>
      </c>
      <c r="O1743" s="62">
        <f>(3.1416/6)*J1743^2*G1743</f>
        <v>5.6705879999999995</v>
      </c>
    </row>
    <row r="1744" spans="1:19">
      <c r="A1744" s="83" t="s">
        <v>266</v>
      </c>
      <c r="B1744" s="57">
        <v>18</v>
      </c>
      <c r="C1744" s="53" t="s">
        <v>404</v>
      </c>
      <c r="D1744" s="59" t="s">
        <v>641</v>
      </c>
      <c r="E1744" s="54" t="s">
        <v>644</v>
      </c>
      <c r="F1744" s="52" t="s">
        <v>5</v>
      </c>
      <c r="I1744" s="55"/>
      <c r="J1744" s="55">
        <v>3.3</v>
      </c>
      <c r="L1744" s="52" t="s">
        <v>114</v>
      </c>
      <c r="N1744" s="61" t="s">
        <v>137</v>
      </c>
      <c r="O1744" s="62">
        <f>3.1416/6*J1744^3</f>
        <v>18.816613199999995</v>
      </c>
      <c r="Q1744" s="62">
        <f t="shared" ref="Q1744" si="736">0.216*O1744^0.939</f>
        <v>3.3981940861676136</v>
      </c>
    </row>
    <row r="1745" spans="1:19">
      <c r="A1745" s="83" t="s">
        <v>266</v>
      </c>
      <c r="B1745" s="57">
        <v>18</v>
      </c>
      <c r="C1745" s="53" t="s">
        <v>404</v>
      </c>
      <c r="D1745" s="54" t="s">
        <v>670</v>
      </c>
      <c r="F1745" s="82" t="s">
        <v>634</v>
      </c>
      <c r="I1745" s="55"/>
      <c r="J1745" s="55">
        <v>3.1</v>
      </c>
      <c r="L1745" s="52" t="s">
        <v>114</v>
      </c>
      <c r="N1745" s="61" t="s">
        <v>137</v>
      </c>
      <c r="O1745" s="62">
        <f>3.1416/6*J1745^3</f>
        <v>15.598567600000001</v>
      </c>
    </row>
    <row r="1746" spans="1:19">
      <c r="A1746" s="83" t="s">
        <v>266</v>
      </c>
      <c r="B1746" s="57">
        <v>18</v>
      </c>
      <c r="C1746" s="53" t="s">
        <v>404</v>
      </c>
      <c r="D1746" s="54" t="s">
        <v>670</v>
      </c>
      <c r="F1746" s="82" t="s">
        <v>634</v>
      </c>
      <c r="I1746" s="55"/>
      <c r="J1746" s="55">
        <v>2.4700000000000002</v>
      </c>
      <c r="L1746" s="52" t="s">
        <v>114</v>
      </c>
      <c r="N1746" s="61" t="s">
        <v>137</v>
      </c>
      <c r="O1746" s="62">
        <f>3.1416/6*J1746^3</f>
        <v>7.8902451628000021</v>
      </c>
    </row>
    <row r="1747" spans="1:19">
      <c r="A1747" s="83" t="s">
        <v>266</v>
      </c>
      <c r="B1747" s="57">
        <v>19</v>
      </c>
      <c r="C1747" s="53" t="s">
        <v>406</v>
      </c>
      <c r="D1747" s="59" t="s">
        <v>142</v>
      </c>
      <c r="E1747" s="59"/>
      <c r="F1747" s="52" t="s">
        <v>592</v>
      </c>
      <c r="I1747" s="55"/>
      <c r="J1747" s="55">
        <v>7.1</v>
      </c>
      <c r="L1747" s="60" t="s">
        <v>367</v>
      </c>
      <c r="N1747" s="61" t="s">
        <v>539</v>
      </c>
      <c r="O1747" s="62">
        <f>3.1416/6*(J1747^3)*0.9</f>
        <v>168.66197963999997</v>
      </c>
      <c r="P1747" s="64">
        <f t="shared" ref="P1747:P1748" si="737">O1747*0.6</f>
        <v>101.19718778399998</v>
      </c>
      <c r="Q1747" s="62">
        <f t="shared" ref="Q1747:Q1750" si="738">0.216*P1747^0.939</f>
        <v>16.493275748335776</v>
      </c>
    </row>
    <row r="1748" spans="1:19">
      <c r="A1748" s="83" t="s">
        <v>266</v>
      </c>
      <c r="B1748" s="57">
        <v>20</v>
      </c>
      <c r="C1748" s="53" t="s">
        <v>404</v>
      </c>
      <c r="D1748" s="59" t="s">
        <v>142</v>
      </c>
      <c r="E1748" s="59"/>
      <c r="F1748" s="73" t="s">
        <v>589</v>
      </c>
      <c r="G1748" s="55">
        <v>9.4</v>
      </c>
      <c r="I1748" s="55"/>
      <c r="J1748" s="55">
        <v>7.6</v>
      </c>
      <c r="L1748" s="52" t="s">
        <v>101</v>
      </c>
      <c r="N1748" s="65" t="s">
        <v>138</v>
      </c>
      <c r="O1748" s="62">
        <f>(3.1416/6)*J1748^2*G1748</f>
        <v>284.28547839999999</v>
      </c>
      <c r="P1748" s="64">
        <f t="shared" si="737"/>
        <v>170.57128703999999</v>
      </c>
      <c r="Q1748" s="62">
        <f t="shared" si="738"/>
        <v>26.92857772429403</v>
      </c>
    </row>
    <row r="1749" spans="1:19">
      <c r="A1749" s="83" t="s">
        <v>266</v>
      </c>
      <c r="B1749" s="57">
        <v>20</v>
      </c>
      <c r="C1749" s="53" t="s">
        <v>404</v>
      </c>
      <c r="D1749" s="59" t="s">
        <v>142</v>
      </c>
      <c r="E1749" s="59"/>
      <c r="F1749" s="52" t="s">
        <v>8</v>
      </c>
      <c r="I1749" s="55"/>
      <c r="J1749" s="55">
        <v>6.31</v>
      </c>
      <c r="L1749" s="52" t="s">
        <v>114</v>
      </c>
      <c r="N1749" s="61" t="s">
        <v>137</v>
      </c>
      <c r="O1749" s="62">
        <f>3.1416/6*J1749^3</f>
        <v>131.54904984759995</v>
      </c>
      <c r="P1749" s="64">
        <f t="shared" ref="P1749:P1750" si="739">O1749*0.3</f>
        <v>39.464714954279984</v>
      </c>
      <c r="Q1749" s="62">
        <f t="shared" si="738"/>
        <v>6.8123032802949526</v>
      </c>
      <c r="S1749" s="63"/>
    </row>
    <row r="1750" spans="1:19">
      <c r="A1750" s="83" t="s">
        <v>266</v>
      </c>
      <c r="B1750" s="57">
        <v>20</v>
      </c>
      <c r="C1750" s="53" t="s">
        <v>404</v>
      </c>
      <c r="D1750" s="59" t="s">
        <v>142</v>
      </c>
      <c r="E1750" s="59"/>
      <c r="F1750" s="52" t="s">
        <v>8</v>
      </c>
      <c r="I1750" s="55"/>
      <c r="J1750" s="55">
        <v>6.79</v>
      </c>
      <c r="L1750" s="52" t="s">
        <v>114</v>
      </c>
      <c r="N1750" s="61" t="s">
        <v>137</v>
      </c>
      <c r="O1750" s="62">
        <f>3.1416/6*J1750^3</f>
        <v>163.91132490039999</v>
      </c>
      <c r="P1750" s="64">
        <f t="shared" si="739"/>
        <v>49.173397470119994</v>
      </c>
      <c r="Q1750" s="62">
        <f t="shared" si="738"/>
        <v>8.3750695724907889</v>
      </c>
      <c r="S1750" s="63"/>
    </row>
    <row r="1751" spans="1:19">
      <c r="A1751" s="83" t="s">
        <v>266</v>
      </c>
      <c r="B1751" s="57">
        <v>20</v>
      </c>
      <c r="C1751" s="53" t="s">
        <v>404</v>
      </c>
      <c r="D1751" s="59" t="s">
        <v>641</v>
      </c>
      <c r="E1751" s="54" t="s">
        <v>644</v>
      </c>
      <c r="F1751" s="52" t="s">
        <v>5</v>
      </c>
      <c r="I1751" s="55"/>
      <c r="J1751" s="55">
        <v>4.5</v>
      </c>
      <c r="L1751" s="52" t="s">
        <v>114</v>
      </c>
      <c r="N1751" s="61" t="s">
        <v>137</v>
      </c>
      <c r="O1751" s="62">
        <f>3.1416/6*J1751^3</f>
        <v>47.713049999999996</v>
      </c>
      <c r="Q1751" s="62">
        <f t="shared" ref="Q1751:Q1753" si="740">0.216*O1751^0.939</f>
        <v>8.1413056988589698</v>
      </c>
    </row>
    <row r="1752" spans="1:19">
      <c r="A1752" s="83" t="s">
        <v>266</v>
      </c>
      <c r="B1752" s="57">
        <v>20</v>
      </c>
      <c r="C1752" s="53" t="s">
        <v>404</v>
      </c>
      <c r="D1752" s="59" t="s">
        <v>442</v>
      </c>
      <c r="F1752" s="52" t="s">
        <v>109</v>
      </c>
      <c r="I1752" s="55"/>
      <c r="J1752" s="55">
        <v>10.5</v>
      </c>
      <c r="L1752" s="60" t="s">
        <v>367</v>
      </c>
      <c r="N1752" s="61" t="s">
        <v>539</v>
      </c>
      <c r="O1752" s="62">
        <f>3.1416/6*(J1752^3)*0.9</f>
        <v>545.51920499999994</v>
      </c>
      <c r="Q1752" s="62">
        <f t="shared" si="740"/>
        <v>80.226599215334119</v>
      </c>
    </row>
    <row r="1753" spans="1:19">
      <c r="A1753" s="83" t="s">
        <v>266</v>
      </c>
      <c r="B1753" s="57">
        <v>21</v>
      </c>
      <c r="C1753" s="53" t="s">
        <v>404</v>
      </c>
      <c r="D1753" s="59" t="s">
        <v>442</v>
      </c>
      <c r="F1753" s="52" t="s">
        <v>109</v>
      </c>
      <c r="I1753" s="55"/>
      <c r="J1753" s="55">
        <v>9.8000000000000007</v>
      </c>
      <c r="L1753" s="60" t="s">
        <v>367</v>
      </c>
      <c r="N1753" s="61" t="s">
        <v>539</v>
      </c>
      <c r="O1753" s="62">
        <f>3.1416/6*(J1753^3)*0.9</f>
        <v>443.5273180800001</v>
      </c>
      <c r="Q1753" s="62">
        <f t="shared" si="740"/>
        <v>66.055956061565837</v>
      </c>
    </row>
    <row r="1754" spans="1:19">
      <c r="A1754" s="83" t="s">
        <v>266</v>
      </c>
      <c r="B1754" s="57">
        <v>21</v>
      </c>
      <c r="C1754" s="53" t="s">
        <v>404</v>
      </c>
      <c r="D1754" s="54" t="s">
        <v>670</v>
      </c>
      <c r="F1754" s="82" t="s">
        <v>634</v>
      </c>
      <c r="I1754" s="55"/>
      <c r="J1754" s="55">
        <v>2.6</v>
      </c>
      <c r="L1754" s="52" t="s">
        <v>114</v>
      </c>
      <c r="N1754" s="61" t="s">
        <v>137</v>
      </c>
      <c r="O1754" s="62">
        <f>3.1416/6*J1754^3</f>
        <v>9.2027936000000015</v>
      </c>
    </row>
    <row r="1755" spans="1:19">
      <c r="A1755" s="83" t="s">
        <v>266</v>
      </c>
      <c r="B1755" s="57">
        <v>21</v>
      </c>
      <c r="C1755" s="53" t="s">
        <v>404</v>
      </c>
      <c r="D1755" s="54" t="s">
        <v>670</v>
      </c>
      <c r="F1755" s="82" t="s">
        <v>634</v>
      </c>
      <c r="I1755" s="55"/>
      <c r="J1755" s="55">
        <v>2.5</v>
      </c>
      <c r="L1755" s="52" t="s">
        <v>114</v>
      </c>
      <c r="N1755" s="61" t="s">
        <v>137</v>
      </c>
      <c r="O1755" s="62">
        <f>3.1416/6*J1755^3</f>
        <v>8.1812499999999986</v>
      </c>
    </row>
    <row r="1756" spans="1:19">
      <c r="A1756" s="83" t="s">
        <v>266</v>
      </c>
      <c r="B1756" s="57">
        <v>21</v>
      </c>
      <c r="C1756" s="53" t="s">
        <v>404</v>
      </c>
      <c r="D1756" s="54" t="s">
        <v>670</v>
      </c>
      <c r="F1756" s="82" t="s">
        <v>634</v>
      </c>
      <c r="I1756" s="55"/>
      <c r="J1756" s="55">
        <v>2.8</v>
      </c>
      <c r="L1756" s="52" t="s">
        <v>114</v>
      </c>
      <c r="N1756" s="61" t="s">
        <v>137</v>
      </c>
      <c r="O1756" s="62">
        <f>3.1416/6*J1756^3</f>
        <v>11.494067199999996</v>
      </c>
    </row>
    <row r="1757" spans="1:19">
      <c r="A1757" s="83" t="s">
        <v>266</v>
      </c>
      <c r="B1757" s="57">
        <v>22</v>
      </c>
      <c r="C1757" s="53" t="s">
        <v>404</v>
      </c>
      <c r="D1757" s="54" t="s">
        <v>637</v>
      </c>
      <c r="E1757" s="59" t="s">
        <v>638</v>
      </c>
      <c r="F1757" s="52" t="s">
        <v>75</v>
      </c>
      <c r="I1757" s="55"/>
      <c r="J1757" s="55">
        <v>6.5</v>
      </c>
      <c r="K1757" s="52">
        <v>44.3</v>
      </c>
      <c r="L1757" s="52" t="s">
        <v>114</v>
      </c>
      <c r="M1757" s="52" t="s">
        <v>273</v>
      </c>
      <c r="Q1757" s="62">
        <f t="shared" ref="Q1757:Q1758" si="741">0.216*O1757^0.939</f>
        <v>0</v>
      </c>
    </row>
    <row r="1758" spans="1:19">
      <c r="A1758" s="83" t="s">
        <v>266</v>
      </c>
      <c r="B1758" s="57">
        <v>22</v>
      </c>
      <c r="C1758" s="53" t="s">
        <v>404</v>
      </c>
      <c r="D1758" s="59" t="s">
        <v>442</v>
      </c>
      <c r="F1758" s="52" t="s">
        <v>109</v>
      </c>
      <c r="I1758" s="55"/>
      <c r="J1758" s="55">
        <v>9.5</v>
      </c>
      <c r="L1758" s="60" t="s">
        <v>367</v>
      </c>
      <c r="N1758" s="61" t="s">
        <v>539</v>
      </c>
      <c r="O1758" s="62">
        <f>3.1416/6*(J1758^3)*0.9</f>
        <v>404.02939499999997</v>
      </c>
      <c r="Q1758" s="62">
        <f t="shared" si="741"/>
        <v>60.516739829964678</v>
      </c>
    </row>
    <row r="1759" spans="1:19">
      <c r="A1759" s="83" t="s">
        <v>266</v>
      </c>
      <c r="B1759" s="57">
        <v>22</v>
      </c>
      <c r="C1759" s="53" t="s">
        <v>404</v>
      </c>
      <c r="D1759" s="54" t="s">
        <v>670</v>
      </c>
      <c r="F1759" s="82" t="s">
        <v>634</v>
      </c>
      <c r="I1759" s="55"/>
      <c r="J1759" s="55">
        <v>2.9</v>
      </c>
      <c r="L1759" s="52" t="s">
        <v>114</v>
      </c>
      <c r="N1759" s="61" t="s">
        <v>137</v>
      </c>
      <c r="O1759" s="62">
        <f>3.1416/6*J1759^3</f>
        <v>12.770080399999998</v>
      </c>
    </row>
    <row r="1760" spans="1:19">
      <c r="A1760" s="83" t="s">
        <v>266</v>
      </c>
      <c r="B1760" s="57">
        <v>22</v>
      </c>
      <c r="C1760" s="53" t="s">
        <v>404</v>
      </c>
      <c r="D1760" s="54" t="s">
        <v>670</v>
      </c>
      <c r="F1760" s="82" t="s">
        <v>634</v>
      </c>
      <c r="I1760" s="55"/>
      <c r="J1760" s="55">
        <v>2.9</v>
      </c>
      <c r="L1760" s="52" t="s">
        <v>114</v>
      </c>
      <c r="N1760" s="61" t="s">
        <v>137</v>
      </c>
      <c r="O1760" s="62">
        <f>3.1416/6*J1760^3</f>
        <v>12.770080399999998</v>
      </c>
    </row>
    <row r="1761" spans="1:19">
      <c r="A1761" s="83" t="s">
        <v>266</v>
      </c>
      <c r="B1761" s="57">
        <v>22</v>
      </c>
      <c r="C1761" s="53" t="s">
        <v>404</v>
      </c>
      <c r="D1761" s="54" t="s">
        <v>670</v>
      </c>
      <c r="F1761" s="82" t="s">
        <v>634</v>
      </c>
      <c r="I1761" s="55"/>
      <c r="J1761" s="55">
        <v>2.6</v>
      </c>
      <c r="L1761" s="52" t="s">
        <v>114</v>
      </c>
      <c r="N1761" s="61" t="s">
        <v>137</v>
      </c>
      <c r="O1761" s="62">
        <f>3.1416/6*J1761^3</f>
        <v>9.2027936000000015</v>
      </c>
    </row>
    <row r="1762" spans="1:19">
      <c r="A1762" s="83" t="s">
        <v>266</v>
      </c>
      <c r="B1762" s="57">
        <v>23</v>
      </c>
      <c r="C1762" s="53" t="s">
        <v>404</v>
      </c>
      <c r="D1762" s="59" t="s">
        <v>442</v>
      </c>
      <c r="F1762" s="52" t="s">
        <v>109</v>
      </c>
      <c r="I1762" s="55"/>
      <c r="J1762" s="55">
        <v>8.8000000000000007</v>
      </c>
      <c r="L1762" s="60" t="s">
        <v>367</v>
      </c>
      <c r="N1762" s="61" t="s">
        <v>539</v>
      </c>
      <c r="O1762" s="62">
        <f>3.1416/6*(J1762^3)*0.9</f>
        <v>321.13686528000011</v>
      </c>
      <c r="Q1762" s="62">
        <f t="shared" ref="Q1762:Q1763" si="742">0.216*O1762^0.939</f>
        <v>48.779328212698715</v>
      </c>
    </row>
    <row r="1763" spans="1:19">
      <c r="A1763" s="83" t="s">
        <v>266</v>
      </c>
      <c r="B1763" s="57">
        <v>23</v>
      </c>
      <c r="C1763" s="53" t="s">
        <v>404</v>
      </c>
      <c r="D1763" s="59" t="s">
        <v>442</v>
      </c>
      <c r="F1763" s="52" t="s">
        <v>109</v>
      </c>
      <c r="I1763" s="55"/>
      <c r="J1763" s="55">
        <v>9</v>
      </c>
      <c r="L1763" s="60" t="s">
        <v>367</v>
      </c>
      <c r="N1763" s="61" t="s">
        <v>539</v>
      </c>
      <c r="O1763" s="62">
        <f>3.1416/6*(J1763^3)*0.9</f>
        <v>343.53395999999998</v>
      </c>
      <c r="Q1763" s="62">
        <f t="shared" si="742"/>
        <v>51.967195090073908</v>
      </c>
    </row>
    <row r="1764" spans="1:19">
      <c r="A1764" s="83" t="s">
        <v>266</v>
      </c>
      <c r="B1764" s="57" t="s">
        <v>274</v>
      </c>
      <c r="C1764" s="53" t="s">
        <v>406</v>
      </c>
      <c r="D1764" s="59" t="s">
        <v>142</v>
      </c>
      <c r="E1764" s="59"/>
      <c r="F1764" s="52" t="s">
        <v>590</v>
      </c>
      <c r="G1764" s="55">
        <v>17.2</v>
      </c>
      <c r="I1764" s="55"/>
      <c r="J1764" s="55">
        <v>15</v>
      </c>
      <c r="L1764" s="52" t="s">
        <v>101</v>
      </c>
      <c r="N1764" s="65" t="s">
        <v>138</v>
      </c>
      <c r="O1764" s="62">
        <f>(3.1416/6)*J1764^2*G1764</f>
        <v>2026.3319999999997</v>
      </c>
      <c r="P1764" s="64">
        <f t="shared" ref="P1764" si="743">O1764*0.6</f>
        <v>1215.7991999999997</v>
      </c>
      <c r="Q1764" s="62">
        <f t="shared" ref="Q1764:Q1765" si="744">0.216*P1764^0.939</f>
        <v>170.27035103323709</v>
      </c>
    </row>
    <row r="1765" spans="1:19">
      <c r="A1765" s="83" t="s">
        <v>266</v>
      </c>
      <c r="B1765" s="57">
        <v>24</v>
      </c>
      <c r="C1765" s="53" t="s">
        <v>404</v>
      </c>
      <c r="D1765" s="59" t="s">
        <v>142</v>
      </c>
      <c r="E1765" s="59"/>
      <c r="F1765" s="52" t="s">
        <v>8</v>
      </c>
      <c r="I1765" s="55"/>
      <c r="J1765" s="55">
        <v>4.5</v>
      </c>
      <c r="L1765" s="52" t="s">
        <v>114</v>
      </c>
      <c r="N1765" s="61" t="s">
        <v>137</v>
      </c>
      <c r="O1765" s="62">
        <f>3.1416/6*J1765^3</f>
        <v>47.713049999999996</v>
      </c>
      <c r="P1765" s="64">
        <f>O1765*0.3</f>
        <v>14.313914999999998</v>
      </c>
      <c r="Q1765" s="62">
        <f t="shared" si="744"/>
        <v>2.6285177894241305</v>
      </c>
      <c r="S1765" s="63"/>
    </row>
    <row r="1766" spans="1:19">
      <c r="A1766" s="83" t="s">
        <v>266</v>
      </c>
      <c r="B1766" s="57">
        <v>24</v>
      </c>
      <c r="C1766" s="53" t="s">
        <v>404</v>
      </c>
      <c r="D1766" s="59" t="s">
        <v>641</v>
      </c>
      <c r="E1766" s="54" t="s">
        <v>644</v>
      </c>
      <c r="F1766" s="52" t="s">
        <v>5</v>
      </c>
      <c r="I1766" s="55"/>
      <c r="J1766" s="55">
        <v>3.8</v>
      </c>
      <c r="L1766" s="52" t="s">
        <v>114</v>
      </c>
      <c r="N1766" s="61" t="s">
        <v>137</v>
      </c>
      <c r="O1766" s="62">
        <f>3.1416/6*J1766^3</f>
        <v>28.730979199999993</v>
      </c>
      <c r="Q1766" s="62">
        <f t="shared" ref="Q1766" si="745">0.216*O1766^0.939</f>
        <v>5.0564393543322863</v>
      </c>
    </row>
    <row r="1767" spans="1:19">
      <c r="A1767" s="83" t="s">
        <v>266</v>
      </c>
      <c r="B1767" s="57">
        <v>26</v>
      </c>
      <c r="C1767" s="53" t="s">
        <v>406</v>
      </c>
      <c r="D1767" s="59" t="s">
        <v>142</v>
      </c>
      <c r="E1767" s="59"/>
      <c r="F1767" s="52" t="s">
        <v>11</v>
      </c>
      <c r="I1767" s="55"/>
      <c r="J1767" s="55">
        <v>12</v>
      </c>
      <c r="L1767" s="52" t="s">
        <v>114</v>
      </c>
      <c r="N1767" s="61" t="s">
        <v>137</v>
      </c>
      <c r="O1767" s="62">
        <f>3.1416/6*J1767^3</f>
        <v>904.78079999999989</v>
      </c>
      <c r="P1767" s="64">
        <f t="shared" ref="P1767" si="746">O1767*0.6</f>
        <v>542.86847999999986</v>
      </c>
      <c r="Q1767" s="62">
        <f t="shared" ref="Q1767:Q1769" si="747">0.216*P1767^0.939</f>
        <v>79.860496395236609</v>
      </c>
    </row>
    <row r="1768" spans="1:19">
      <c r="A1768" s="83" t="s">
        <v>266</v>
      </c>
      <c r="B1768" s="57">
        <v>27</v>
      </c>
      <c r="C1768" s="53" t="s">
        <v>404</v>
      </c>
      <c r="D1768" s="59" t="s">
        <v>142</v>
      </c>
      <c r="E1768" s="59"/>
      <c r="F1768" s="52" t="s">
        <v>8</v>
      </c>
      <c r="I1768" s="55"/>
      <c r="J1768" s="55">
        <v>6.75</v>
      </c>
      <c r="L1768" s="52" t="s">
        <v>114</v>
      </c>
      <c r="N1768" s="61" t="s">
        <v>137</v>
      </c>
      <c r="O1768" s="62">
        <f>3.1416/6*J1768^3</f>
        <v>161.03154375</v>
      </c>
      <c r="P1768" s="64">
        <f t="shared" ref="P1768:P1769" si="748">O1768*0.3</f>
        <v>48.309463125000001</v>
      </c>
      <c r="Q1768" s="62">
        <f t="shared" si="747"/>
        <v>8.2368280028214187</v>
      </c>
      <c r="S1768" s="63"/>
    </row>
    <row r="1769" spans="1:19">
      <c r="A1769" s="83" t="s">
        <v>266</v>
      </c>
      <c r="B1769" s="57">
        <v>27</v>
      </c>
      <c r="C1769" s="53" t="s">
        <v>404</v>
      </c>
      <c r="D1769" s="59" t="s">
        <v>142</v>
      </c>
      <c r="E1769" s="59"/>
      <c r="F1769" s="52" t="s">
        <v>8</v>
      </c>
      <c r="I1769" s="55"/>
      <c r="J1769" s="55">
        <v>6.75</v>
      </c>
      <c r="L1769" s="52" t="s">
        <v>114</v>
      </c>
      <c r="N1769" s="61" t="s">
        <v>137</v>
      </c>
      <c r="O1769" s="62">
        <f>3.1416/6*J1769^3</f>
        <v>161.03154375</v>
      </c>
      <c r="P1769" s="64">
        <f t="shared" si="748"/>
        <v>48.309463125000001</v>
      </c>
      <c r="Q1769" s="62">
        <f t="shared" si="747"/>
        <v>8.2368280028214187</v>
      </c>
      <c r="S1769" s="63"/>
    </row>
    <row r="1770" spans="1:19">
      <c r="A1770" s="83" t="s">
        <v>266</v>
      </c>
      <c r="B1770" s="57">
        <v>27</v>
      </c>
      <c r="C1770" s="53" t="s">
        <v>404</v>
      </c>
      <c r="D1770" s="59" t="s">
        <v>442</v>
      </c>
      <c r="F1770" s="73" t="s">
        <v>624</v>
      </c>
      <c r="G1770" s="55">
        <v>5.3</v>
      </c>
      <c r="I1770" s="55"/>
      <c r="J1770" s="55">
        <v>3.5</v>
      </c>
      <c r="L1770" s="52" t="s">
        <v>101</v>
      </c>
      <c r="N1770" s="65" t="s">
        <v>138</v>
      </c>
      <c r="O1770" s="62">
        <f>(3.1416/6)*J1770^2*G1770</f>
        <v>33.994729999999997</v>
      </c>
      <c r="Q1770" s="62">
        <f t="shared" ref="Q1770:Q1771" si="749">0.216*O1770^0.939</f>
        <v>5.921738699624945</v>
      </c>
    </row>
    <row r="1771" spans="1:19">
      <c r="A1771" s="83" t="s">
        <v>266</v>
      </c>
      <c r="B1771" s="57">
        <v>27</v>
      </c>
      <c r="C1771" s="53" t="s">
        <v>404</v>
      </c>
      <c r="D1771" s="59" t="s">
        <v>442</v>
      </c>
      <c r="F1771" s="73" t="s">
        <v>624</v>
      </c>
      <c r="G1771" s="55">
        <v>6.4</v>
      </c>
      <c r="I1771" s="55"/>
      <c r="J1771" s="55">
        <v>3.6</v>
      </c>
      <c r="L1771" s="52" t="s">
        <v>101</v>
      </c>
      <c r="N1771" s="65" t="s">
        <v>138</v>
      </c>
      <c r="O1771" s="62">
        <f>(3.1416/6)*J1771^2*G1771</f>
        <v>43.429478400000001</v>
      </c>
      <c r="Q1771" s="62">
        <f t="shared" si="749"/>
        <v>7.4530408763058986</v>
      </c>
    </row>
    <row r="1772" spans="1:19">
      <c r="A1772" s="83" t="s">
        <v>266</v>
      </c>
      <c r="B1772" s="57">
        <v>27</v>
      </c>
      <c r="C1772" s="53" t="s">
        <v>404</v>
      </c>
      <c r="D1772" s="59" t="s">
        <v>142</v>
      </c>
      <c r="E1772" s="59"/>
      <c r="F1772" s="60" t="s">
        <v>671</v>
      </c>
      <c r="I1772" s="55"/>
      <c r="J1772" s="55">
        <v>16.3</v>
      </c>
      <c r="L1772" s="60" t="s">
        <v>367</v>
      </c>
      <c r="N1772" s="61" t="s">
        <v>539</v>
      </c>
      <c r="O1772" s="62">
        <f>3.1416/6*(J1772^3)*0.9</f>
        <v>2040.82121628</v>
      </c>
      <c r="P1772" s="64">
        <f t="shared" ref="P1772:P1774" si="750">O1772*0.6</f>
        <v>1224.4927297679999</v>
      </c>
      <c r="Q1772" s="62">
        <f t="shared" ref="Q1772:Q1778" si="751">0.216*P1772^0.939</f>
        <v>171.41334629317353</v>
      </c>
    </row>
    <row r="1773" spans="1:19">
      <c r="A1773" s="83" t="s">
        <v>266</v>
      </c>
      <c r="B1773" s="57">
        <v>28</v>
      </c>
      <c r="C1773" s="53" t="s">
        <v>406</v>
      </c>
      <c r="D1773" s="59" t="s">
        <v>142</v>
      </c>
      <c r="E1773" s="59"/>
      <c r="F1773" s="60" t="s">
        <v>679</v>
      </c>
      <c r="G1773" s="55">
        <v>9</v>
      </c>
      <c r="I1773" s="55"/>
      <c r="J1773" s="55">
        <v>7.5</v>
      </c>
      <c r="L1773" s="52" t="s">
        <v>101</v>
      </c>
      <c r="N1773" s="65" t="s">
        <v>138</v>
      </c>
      <c r="O1773" s="62">
        <f>(3.1416/6)*J1773^2*G1773</f>
        <v>265.07249999999999</v>
      </c>
      <c r="P1773" s="64">
        <f t="shared" si="750"/>
        <v>159.04349999999999</v>
      </c>
      <c r="Q1773" s="62">
        <f t="shared" si="751"/>
        <v>25.216058551688434</v>
      </c>
    </row>
    <row r="1774" spans="1:19">
      <c r="A1774" s="83" t="s">
        <v>266</v>
      </c>
      <c r="B1774" s="57">
        <v>28</v>
      </c>
      <c r="C1774" s="53" t="s">
        <v>406</v>
      </c>
      <c r="D1774" s="59" t="s">
        <v>142</v>
      </c>
      <c r="E1774" s="59"/>
      <c r="F1774" s="60" t="s">
        <v>679</v>
      </c>
      <c r="I1774" s="55"/>
      <c r="J1774" s="55">
        <v>8</v>
      </c>
      <c r="L1774" s="52" t="s">
        <v>114</v>
      </c>
      <c r="N1774" s="61" t="s">
        <v>137</v>
      </c>
      <c r="O1774" s="62">
        <f>3.1416/6*J1774^3</f>
        <v>268.08319999999998</v>
      </c>
      <c r="P1774" s="64">
        <f t="shared" si="750"/>
        <v>160.84991999999997</v>
      </c>
      <c r="Q1774" s="62">
        <f t="shared" si="751"/>
        <v>25.484899693816295</v>
      </c>
    </row>
    <row r="1775" spans="1:19">
      <c r="A1775" s="83" t="s">
        <v>266</v>
      </c>
      <c r="B1775" s="57">
        <v>28</v>
      </c>
      <c r="C1775" s="53" t="s">
        <v>406</v>
      </c>
      <c r="D1775" s="59" t="s">
        <v>142</v>
      </c>
      <c r="E1775" s="59"/>
      <c r="F1775" s="52" t="s">
        <v>8</v>
      </c>
      <c r="I1775" s="55"/>
      <c r="J1775" s="55">
        <v>6.6</v>
      </c>
      <c r="L1775" s="52" t="s">
        <v>114</v>
      </c>
      <c r="N1775" s="61" t="s">
        <v>137</v>
      </c>
      <c r="O1775" s="62">
        <f>3.1416/6*J1775^3</f>
        <v>150.53290559999996</v>
      </c>
      <c r="P1775" s="64">
        <f>O1775*0.3</f>
        <v>45.159871679999988</v>
      </c>
      <c r="Q1775" s="62">
        <f t="shared" si="751"/>
        <v>7.7315494108304783</v>
      </c>
      <c r="S1775" s="63"/>
    </row>
    <row r="1776" spans="1:19">
      <c r="A1776" s="83" t="s">
        <v>266</v>
      </c>
      <c r="B1776" s="57">
        <v>29</v>
      </c>
      <c r="C1776" s="53" t="s">
        <v>404</v>
      </c>
      <c r="D1776" s="59" t="s">
        <v>142</v>
      </c>
      <c r="E1776" s="59"/>
      <c r="F1776" s="75" t="s">
        <v>588</v>
      </c>
      <c r="I1776" s="55"/>
      <c r="J1776" s="55">
        <v>4.5</v>
      </c>
      <c r="L1776" s="52" t="s">
        <v>114</v>
      </c>
      <c r="N1776" s="61" t="s">
        <v>137</v>
      </c>
      <c r="O1776" s="62">
        <f>3.1416/6*J1776^3</f>
        <v>47.713049999999996</v>
      </c>
      <c r="P1776" s="64">
        <f t="shared" ref="P1776" si="752">O1776*0.6</f>
        <v>28.627829999999996</v>
      </c>
      <c r="Q1776" s="62">
        <f t="shared" si="751"/>
        <v>5.0393913540215403</v>
      </c>
    </row>
    <row r="1777" spans="1:19">
      <c r="A1777" s="83" t="s">
        <v>266</v>
      </c>
      <c r="B1777" s="57">
        <v>29</v>
      </c>
      <c r="C1777" s="53" t="s">
        <v>404</v>
      </c>
      <c r="D1777" s="59" t="s">
        <v>142</v>
      </c>
      <c r="E1777" s="59"/>
      <c r="F1777" s="52" t="s">
        <v>8</v>
      </c>
      <c r="I1777" s="55"/>
      <c r="J1777" s="55">
        <v>5.6</v>
      </c>
      <c r="L1777" s="52" t="s">
        <v>114</v>
      </c>
      <c r="N1777" s="61" t="s">
        <v>137</v>
      </c>
      <c r="O1777" s="62">
        <f>3.1416/6*J1777^3</f>
        <v>91.952537599999971</v>
      </c>
      <c r="P1777" s="64">
        <f>O1777*0.3</f>
        <v>27.585761279999989</v>
      </c>
      <c r="Q1777" s="62">
        <f t="shared" si="751"/>
        <v>4.8669506363167994</v>
      </c>
      <c r="S1777" s="63"/>
    </row>
    <row r="1778" spans="1:19">
      <c r="A1778" s="83" t="s">
        <v>266</v>
      </c>
      <c r="B1778" s="57">
        <v>29</v>
      </c>
      <c r="C1778" s="53" t="s">
        <v>404</v>
      </c>
      <c r="D1778" s="59" t="s">
        <v>142</v>
      </c>
      <c r="E1778" s="59"/>
      <c r="F1778" s="60" t="s">
        <v>679</v>
      </c>
      <c r="I1778" s="55"/>
      <c r="J1778" s="55">
        <v>12.3</v>
      </c>
      <c r="L1778" s="52" t="s">
        <v>114</v>
      </c>
      <c r="N1778" s="61" t="s">
        <v>137</v>
      </c>
      <c r="O1778" s="62">
        <f>3.1416/6*J1778^3</f>
        <v>974.34996120000017</v>
      </c>
      <c r="P1778" s="64">
        <f t="shared" ref="P1778" si="753">O1778*0.6</f>
        <v>584.60997672000008</v>
      </c>
      <c r="Q1778" s="62">
        <f t="shared" si="751"/>
        <v>85.613279640369072</v>
      </c>
    </row>
    <row r="1779" spans="1:19">
      <c r="A1779" s="83" t="s">
        <v>266</v>
      </c>
      <c r="B1779" s="57">
        <v>29</v>
      </c>
      <c r="C1779" s="53" t="s">
        <v>404</v>
      </c>
      <c r="D1779" s="59" t="s">
        <v>442</v>
      </c>
      <c r="F1779" s="73" t="s">
        <v>624</v>
      </c>
      <c r="G1779" s="55">
        <v>8.5</v>
      </c>
      <c r="I1779" s="55"/>
      <c r="J1779" s="55">
        <v>7.4</v>
      </c>
      <c r="L1779" s="52" t="s">
        <v>101</v>
      </c>
      <c r="N1779" s="65" t="s">
        <v>138</v>
      </c>
      <c r="O1779" s="62">
        <f>(3.1416/6)*J1779^2*G1779</f>
        <v>243.714856</v>
      </c>
      <c r="Q1779" s="62">
        <f t="shared" ref="Q1779" si="754">0.216*O1779^0.939</f>
        <v>37.647483534347643</v>
      </c>
    </row>
    <row r="1780" spans="1:19">
      <c r="A1780" s="83" t="s">
        <v>266</v>
      </c>
      <c r="B1780" s="57">
        <v>30</v>
      </c>
      <c r="C1780" s="53" t="s">
        <v>404</v>
      </c>
      <c r="D1780" s="59" t="s">
        <v>142</v>
      </c>
      <c r="E1780" s="59"/>
      <c r="F1780" s="52" t="s">
        <v>9</v>
      </c>
      <c r="I1780" s="55"/>
      <c r="J1780" s="55">
        <v>8</v>
      </c>
      <c r="K1780" s="52">
        <v>19</v>
      </c>
      <c r="L1780" s="52" t="s">
        <v>114</v>
      </c>
      <c r="M1780" s="52" t="s">
        <v>275</v>
      </c>
      <c r="N1780" s="61" t="s">
        <v>137</v>
      </c>
      <c r="O1780" s="62">
        <f t="shared" ref="O1780:O1788" si="755">3.1416/6*J1780^3</f>
        <v>268.08319999999998</v>
      </c>
      <c r="P1780" s="64">
        <f t="shared" ref="P1780:P1781" si="756">O1780*0.6</f>
        <v>160.84991999999997</v>
      </c>
      <c r="Q1780" s="62">
        <f t="shared" ref="Q1780:Q1781" si="757">0.216*P1780^0.939</f>
        <v>25.484899693816295</v>
      </c>
    </row>
    <row r="1781" spans="1:19">
      <c r="A1781" s="83" t="s">
        <v>266</v>
      </c>
      <c r="B1781" s="57">
        <v>30</v>
      </c>
      <c r="C1781" s="53" t="s">
        <v>404</v>
      </c>
      <c r="D1781" s="59" t="s">
        <v>142</v>
      </c>
      <c r="E1781" s="59"/>
      <c r="F1781" s="52" t="s">
        <v>103</v>
      </c>
      <c r="I1781" s="55"/>
      <c r="J1781" s="55">
        <v>9</v>
      </c>
      <c r="K1781" s="52">
        <v>15.7</v>
      </c>
      <c r="L1781" s="52" t="s">
        <v>114</v>
      </c>
      <c r="M1781" s="52" t="s">
        <v>276</v>
      </c>
      <c r="N1781" s="61" t="s">
        <v>137</v>
      </c>
      <c r="O1781" s="62">
        <f t="shared" si="755"/>
        <v>381.70439999999996</v>
      </c>
      <c r="P1781" s="64">
        <f t="shared" si="756"/>
        <v>229.02263999999997</v>
      </c>
      <c r="Q1781" s="62">
        <f t="shared" si="757"/>
        <v>35.512364063982929</v>
      </c>
    </row>
    <row r="1782" spans="1:19">
      <c r="A1782" s="83" t="s">
        <v>266</v>
      </c>
      <c r="B1782" s="57">
        <v>30</v>
      </c>
      <c r="C1782" s="53" t="s">
        <v>404</v>
      </c>
      <c r="D1782" s="59" t="s">
        <v>641</v>
      </c>
      <c r="E1782" s="54" t="s">
        <v>644</v>
      </c>
      <c r="F1782" s="52" t="s">
        <v>5</v>
      </c>
      <c r="I1782" s="55"/>
      <c r="J1782" s="55">
        <v>4</v>
      </c>
      <c r="L1782" s="52" t="s">
        <v>114</v>
      </c>
      <c r="N1782" s="61" t="s">
        <v>137</v>
      </c>
      <c r="O1782" s="62">
        <f t="shared" si="755"/>
        <v>33.510399999999997</v>
      </c>
      <c r="Q1782" s="62">
        <f t="shared" ref="Q1782" si="758">0.216*O1782^0.939</f>
        <v>5.8424823179413421</v>
      </c>
    </row>
    <row r="1783" spans="1:19">
      <c r="A1783" s="83" t="s">
        <v>266</v>
      </c>
      <c r="B1783" s="57">
        <v>30</v>
      </c>
      <c r="C1783" s="53" t="s">
        <v>404</v>
      </c>
      <c r="D1783" s="59" t="s">
        <v>142</v>
      </c>
      <c r="E1783" s="59"/>
      <c r="F1783" s="60" t="s">
        <v>679</v>
      </c>
      <c r="I1783" s="55"/>
      <c r="J1783" s="55">
        <v>6.5</v>
      </c>
      <c r="L1783" s="52" t="s">
        <v>114</v>
      </c>
      <c r="N1783" s="61" t="s">
        <v>137</v>
      </c>
      <c r="O1783" s="62">
        <f t="shared" si="755"/>
        <v>143.79364999999999</v>
      </c>
      <c r="P1783" s="64">
        <f t="shared" ref="P1783:P1785" si="759">O1783*0.6</f>
        <v>86.276189999999986</v>
      </c>
      <c r="Q1783" s="62">
        <f t="shared" ref="Q1783:Q1785" si="760">0.216*P1783^0.939</f>
        <v>14.198921589372196</v>
      </c>
    </row>
    <row r="1784" spans="1:19">
      <c r="A1784" s="83" t="s">
        <v>266</v>
      </c>
      <c r="B1784" s="57">
        <v>31</v>
      </c>
      <c r="C1784" s="53" t="s">
        <v>406</v>
      </c>
      <c r="D1784" s="59" t="s">
        <v>142</v>
      </c>
      <c r="E1784" s="59"/>
      <c r="F1784" s="60" t="s">
        <v>671</v>
      </c>
      <c r="I1784" s="55"/>
      <c r="J1784" s="55">
        <v>11.5</v>
      </c>
      <c r="L1784" s="52" t="s">
        <v>114</v>
      </c>
      <c r="N1784" s="61" t="s">
        <v>137</v>
      </c>
      <c r="O1784" s="62">
        <f t="shared" si="755"/>
        <v>796.33014999999989</v>
      </c>
      <c r="P1784" s="64">
        <f t="shared" si="759"/>
        <v>477.79808999999989</v>
      </c>
      <c r="Q1784" s="62">
        <f t="shared" si="760"/>
        <v>70.837667326902249</v>
      </c>
    </row>
    <row r="1785" spans="1:19">
      <c r="A1785" s="83" t="s">
        <v>266</v>
      </c>
      <c r="B1785" s="57">
        <v>31</v>
      </c>
      <c r="C1785" s="53" t="s">
        <v>406</v>
      </c>
      <c r="D1785" s="59" t="s">
        <v>142</v>
      </c>
      <c r="E1785" s="59"/>
      <c r="F1785" s="60" t="s">
        <v>632</v>
      </c>
      <c r="I1785" s="55"/>
      <c r="J1785" s="55">
        <v>8.1999999999999993</v>
      </c>
      <c r="L1785" s="52" t="s">
        <v>114</v>
      </c>
      <c r="N1785" s="61" t="s">
        <v>137</v>
      </c>
      <c r="O1785" s="62">
        <f t="shared" si="755"/>
        <v>288.69628479999994</v>
      </c>
      <c r="P1785" s="64">
        <f t="shared" si="759"/>
        <v>173.21777087999996</v>
      </c>
      <c r="Q1785" s="62">
        <f t="shared" si="760"/>
        <v>27.320714778622236</v>
      </c>
    </row>
    <row r="1786" spans="1:19">
      <c r="A1786" s="83" t="s">
        <v>266</v>
      </c>
      <c r="B1786" s="57">
        <v>32</v>
      </c>
      <c r="C1786" s="53" t="s">
        <v>404</v>
      </c>
      <c r="D1786" s="59" t="s">
        <v>641</v>
      </c>
      <c r="E1786" s="54" t="s">
        <v>644</v>
      </c>
      <c r="F1786" s="52" t="s">
        <v>5</v>
      </c>
      <c r="I1786" s="55"/>
      <c r="J1786" s="55">
        <v>4.5</v>
      </c>
      <c r="L1786" s="52" t="s">
        <v>114</v>
      </c>
      <c r="N1786" s="61" t="s">
        <v>137</v>
      </c>
      <c r="O1786" s="62">
        <f t="shared" si="755"/>
        <v>47.713049999999996</v>
      </c>
      <c r="Q1786" s="62">
        <f t="shared" ref="Q1786:Q1787" si="761">0.216*O1786^0.939</f>
        <v>8.1413056988589698</v>
      </c>
    </row>
    <row r="1787" spans="1:19">
      <c r="A1787" s="83" t="s">
        <v>266</v>
      </c>
      <c r="B1787" s="57">
        <v>32</v>
      </c>
      <c r="C1787" s="53" t="s">
        <v>404</v>
      </c>
      <c r="D1787" s="59" t="s">
        <v>641</v>
      </c>
      <c r="E1787" s="54" t="s">
        <v>644</v>
      </c>
      <c r="F1787" s="52" t="s">
        <v>5</v>
      </c>
      <c r="I1787" s="55"/>
      <c r="J1787" s="55">
        <v>5</v>
      </c>
      <c r="L1787" s="52" t="s">
        <v>114</v>
      </c>
      <c r="N1787" s="61" t="s">
        <v>137</v>
      </c>
      <c r="O1787" s="62">
        <f t="shared" si="755"/>
        <v>65.449999999999989</v>
      </c>
      <c r="Q1787" s="62">
        <f t="shared" si="761"/>
        <v>10.954508920012959</v>
      </c>
    </row>
    <row r="1788" spans="1:19">
      <c r="A1788" s="83" t="s">
        <v>266</v>
      </c>
      <c r="B1788" s="57">
        <v>32</v>
      </c>
      <c r="C1788" s="53" t="s">
        <v>404</v>
      </c>
      <c r="D1788" s="59" t="s">
        <v>142</v>
      </c>
      <c r="E1788" s="59"/>
      <c r="F1788" s="60" t="s">
        <v>679</v>
      </c>
      <c r="I1788" s="55"/>
      <c r="J1788" s="55">
        <v>8.5</v>
      </c>
      <c r="L1788" s="52" t="s">
        <v>114</v>
      </c>
      <c r="N1788" s="61" t="s">
        <v>137</v>
      </c>
      <c r="O1788" s="62">
        <f t="shared" si="755"/>
        <v>321.55584999999996</v>
      </c>
      <c r="P1788" s="64">
        <f t="shared" ref="P1788:P1793" si="762">O1788*0.6</f>
        <v>192.93350999999998</v>
      </c>
      <c r="Q1788" s="62">
        <f t="shared" ref="Q1788:Q1793" si="763">0.216*P1788^0.939</f>
        <v>30.230932874669961</v>
      </c>
    </row>
    <row r="1789" spans="1:19">
      <c r="A1789" s="83" t="s">
        <v>266</v>
      </c>
      <c r="B1789" s="57">
        <v>33</v>
      </c>
      <c r="C1789" s="53" t="s">
        <v>406</v>
      </c>
      <c r="D1789" s="59" t="s">
        <v>142</v>
      </c>
      <c r="E1789" s="59"/>
      <c r="F1789" s="52" t="s">
        <v>11</v>
      </c>
      <c r="G1789" s="55">
        <v>24</v>
      </c>
      <c r="I1789" s="55"/>
      <c r="J1789" s="55">
        <v>19.7</v>
      </c>
      <c r="L1789" s="52" t="s">
        <v>101</v>
      </c>
      <c r="N1789" s="65" t="s">
        <v>138</v>
      </c>
      <c r="O1789" s="62">
        <f>(3.1416/6)*J1789^2*G1789</f>
        <v>4876.8941759999998</v>
      </c>
      <c r="P1789" s="64">
        <f t="shared" si="762"/>
        <v>2926.1365056</v>
      </c>
      <c r="Q1789" s="62">
        <f t="shared" si="763"/>
        <v>388.42248636502956</v>
      </c>
    </row>
    <row r="1790" spans="1:19">
      <c r="A1790" s="83" t="s">
        <v>266</v>
      </c>
      <c r="B1790" s="57">
        <v>33</v>
      </c>
      <c r="C1790" s="53" t="s">
        <v>406</v>
      </c>
      <c r="D1790" s="59" t="s">
        <v>142</v>
      </c>
      <c r="E1790" s="59"/>
      <c r="F1790" s="60" t="s">
        <v>671</v>
      </c>
      <c r="G1790" s="55">
        <v>12.5</v>
      </c>
      <c r="I1790" s="55"/>
      <c r="J1790" s="55">
        <v>11</v>
      </c>
      <c r="L1790" s="52" t="s">
        <v>101</v>
      </c>
      <c r="N1790" s="65" t="s">
        <v>138</v>
      </c>
      <c r="O1790" s="62">
        <f>(3.1416/6)*J1790^2*G1790</f>
        <v>791.94499999999994</v>
      </c>
      <c r="P1790" s="64">
        <f t="shared" si="762"/>
        <v>475.16699999999992</v>
      </c>
      <c r="Q1790" s="62">
        <f t="shared" si="763"/>
        <v>70.471318996723582</v>
      </c>
    </row>
    <row r="1791" spans="1:19">
      <c r="A1791" s="83" t="s">
        <v>266</v>
      </c>
      <c r="B1791" s="57">
        <v>34</v>
      </c>
      <c r="C1791" s="53" t="s">
        <v>406</v>
      </c>
      <c r="D1791" s="59" t="s">
        <v>142</v>
      </c>
      <c r="E1791" s="59"/>
      <c r="F1791" s="75" t="s">
        <v>588</v>
      </c>
      <c r="I1791" s="55"/>
      <c r="J1791" s="55">
        <v>5.2</v>
      </c>
      <c r="L1791" s="52" t="s">
        <v>114</v>
      </c>
      <c r="N1791" s="61" t="s">
        <v>137</v>
      </c>
      <c r="O1791" s="62">
        <f>3.1416/6*J1791^3</f>
        <v>73.622348800000012</v>
      </c>
      <c r="P1791" s="64">
        <f t="shared" si="762"/>
        <v>44.173409280000008</v>
      </c>
      <c r="Q1791" s="62">
        <f t="shared" si="763"/>
        <v>7.5728587128344307</v>
      </c>
    </row>
    <row r="1792" spans="1:19">
      <c r="A1792" s="83" t="s">
        <v>266</v>
      </c>
      <c r="B1792" s="57">
        <v>34</v>
      </c>
      <c r="C1792" s="53" t="s">
        <v>406</v>
      </c>
      <c r="D1792" s="59" t="s">
        <v>142</v>
      </c>
      <c r="E1792" s="59"/>
      <c r="F1792" s="75" t="s">
        <v>588</v>
      </c>
      <c r="I1792" s="55"/>
      <c r="J1792" s="55">
        <v>3.6</v>
      </c>
      <c r="L1792" s="52" t="s">
        <v>114</v>
      </c>
      <c r="N1792" s="61" t="s">
        <v>137</v>
      </c>
      <c r="O1792" s="62">
        <f>3.1416/6*J1792^3</f>
        <v>24.4290816</v>
      </c>
      <c r="P1792" s="64">
        <f t="shared" si="762"/>
        <v>14.65744896</v>
      </c>
      <c r="Q1792" s="62">
        <f t="shared" si="763"/>
        <v>2.6877110689342074</v>
      </c>
    </row>
    <row r="1793" spans="1:19">
      <c r="A1793" s="83" t="s">
        <v>266</v>
      </c>
      <c r="B1793" s="57">
        <v>34</v>
      </c>
      <c r="C1793" s="53" t="s">
        <v>406</v>
      </c>
      <c r="D1793" s="59" t="s">
        <v>142</v>
      </c>
      <c r="E1793" s="59"/>
      <c r="F1793" s="52" t="s">
        <v>103</v>
      </c>
      <c r="G1793" s="55">
        <v>7.6</v>
      </c>
      <c r="I1793" s="55"/>
      <c r="J1793" s="55">
        <v>6.8</v>
      </c>
      <c r="L1793" s="52" t="s">
        <v>101</v>
      </c>
      <c r="N1793" s="65" t="s">
        <v>138</v>
      </c>
      <c r="O1793" s="62">
        <f>(3.1416/6)*J1793^2*G1793</f>
        <v>184.00560639999998</v>
      </c>
      <c r="P1793" s="64">
        <f t="shared" si="762"/>
        <v>110.40336383999998</v>
      </c>
      <c r="Q1793" s="62">
        <f t="shared" si="763"/>
        <v>17.898396983936173</v>
      </c>
    </row>
    <row r="1794" spans="1:19">
      <c r="A1794" s="83" t="s">
        <v>266</v>
      </c>
      <c r="B1794" s="57">
        <v>35</v>
      </c>
      <c r="C1794" s="53" t="s">
        <v>404</v>
      </c>
      <c r="D1794" s="59" t="s">
        <v>641</v>
      </c>
      <c r="E1794" s="54" t="s">
        <v>644</v>
      </c>
      <c r="F1794" s="52" t="s">
        <v>5</v>
      </c>
      <c r="I1794" s="55"/>
      <c r="J1794" s="55">
        <v>4.9000000000000004</v>
      </c>
      <c r="L1794" s="52" t="s">
        <v>114</v>
      </c>
      <c r="N1794" s="61" t="s">
        <v>137</v>
      </c>
      <c r="O1794" s="62">
        <f>3.1416/6*J1794^3</f>
        <v>61.601016400000013</v>
      </c>
      <c r="Q1794" s="62">
        <f t="shared" ref="Q1794" si="764">0.216*O1794^0.939</f>
        <v>10.348484858485723</v>
      </c>
    </row>
    <row r="1795" spans="1:19">
      <c r="A1795" s="83" t="s">
        <v>266</v>
      </c>
      <c r="B1795" s="57">
        <v>35</v>
      </c>
      <c r="C1795" s="53" t="s">
        <v>404</v>
      </c>
      <c r="D1795" s="59" t="s">
        <v>142</v>
      </c>
      <c r="E1795" s="59"/>
      <c r="F1795" s="52" t="s">
        <v>8</v>
      </c>
      <c r="I1795" s="55"/>
      <c r="J1795" s="55">
        <v>5.0599999999999996</v>
      </c>
      <c r="L1795" s="52" t="s">
        <v>114</v>
      </c>
      <c r="N1795" s="61" t="s">
        <v>137</v>
      </c>
      <c r="O1795" s="62">
        <f>3.1416/6*J1795^3</f>
        <v>67.834587497599983</v>
      </c>
      <c r="P1795" s="64">
        <f>O1795*0.3</f>
        <v>20.350376249279993</v>
      </c>
      <c r="Q1795" s="62">
        <f>0.216*P1795^0.939</f>
        <v>3.6576595142860699</v>
      </c>
      <c r="S1795" s="63"/>
    </row>
    <row r="1796" spans="1:19">
      <c r="A1796" s="83" t="s">
        <v>266</v>
      </c>
      <c r="B1796" s="57">
        <v>35</v>
      </c>
      <c r="C1796" s="53" t="s">
        <v>404</v>
      </c>
      <c r="D1796" s="59" t="s">
        <v>641</v>
      </c>
      <c r="E1796" s="54" t="s">
        <v>644</v>
      </c>
      <c r="F1796" s="52" t="s">
        <v>5</v>
      </c>
      <c r="I1796" s="55"/>
      <c r="J1796" s="55">
        <v>3.3</v>
      </c>
      <c r="L1796" s="52" t="s">
        <v>114</v>
      </c>
      <c r="N1796" s="61" t="s">
        <v>137</v>
      </c>
      <c r="O1796" s="62">
        <f>3.1416/6*J1796^3</f>
        <v>18.816613199999995</v>
      </c>
      <c r="Q1796" s="62">
        <f t="shared" ref="Q1796" si="765">0.216*O1796^0.939</f>
        <v>3.3981940861676136</v>
      </c>
    </row>
    <row r="1797" spans="1:19">
      <c r="A1797" s="83" t="s">
        <v>266</v>
      </c>
      <c r="B1797" s="57">
        <v>36</v>
      </c>
      <c r="C1797" s="53" t="s">
        <v>406</v>
      </c>
      <c r="D1797" s="59" t="s">
        <v>142</v>
      </c>
      <c r="E1797" s="59"/>
      <c r="F1797" s="52" t="s">
        <v>11</v>
      </c>
      <c r="G1797" s="55">
        <v>27.2</v>
      </c>
      <c r="I1797" s="55"/>
      <c r="J1797" s="55">
        <v>20.5</v>
      </c>
      <c r="L1797" s="52" t="s">
        <v>101</v>
      </c>
      <c r="N1797" s="65" t="s">
        <v>138</v>
      </c>
      <c r="O1797" s="62">
        <f>(3.1416/6)*J1797^2*G1797</f>
        <v>5985.1668799999989</v>
      </c>
      <c r="P1797" s="64">
        <f t="shared" ref="P1797" si="766">O1797*0.6</f>
        <v>3591.1001279999991</v>
      </c>
      <c r="Q1797" s="62">
        <f t="shared" ref="Q1797:Q1804" si="767">0.216*P1797^0.939</f>
        <v>470.77391073102837</v>
      </c>
    </row>
    <row r="1798" spans="1:19">
      <c r="A1798" s="83" t="s">
        <v>266</v>
      </c>
      <c r="B1798" s="57">
        <v>37</v>
      </c>
      <c r="C1798" s="53" t="s">
        <v>406</v>
      </c>
      <c r="D1798" s="59" t="s">
        <v>142</v>
      </c>
      <c r="E1798" s="59"/>
      <c r="F1798" s="52" t="s">
        <v>8</v>
      </c>
      <c r="I1798" s="55"/>
      <c r="J1798" s="55">
        <v>6.15</v>
      </c>
      <c r="L1798" s="52" t="s">
        <v>114</v>
      </c>
      <c r="N1798" s="61" t="s">
        <v>137</v>
      </c>
      <c r="O1798" s="62">
        <f>3.1416/6*J1798^3</f>
        <v>121.79374515000002</v>
      </c>
      <c r="P1798" s="64">
        <f t="shared" ref="P1798:P1799" si="768">O1798*0.3</f>
        <v>36.538123545000005</v>
      </c>
      <c r="Q1798" s="62">
        <f t="shared" si="767"/>
        <v>6.3368360422359791</v>
      </c>
      <c r="S1798" s="63"/>
    </row>
    <row r="1799" spans="1:19">
      <c r="A1799" s="83" t="s">
        <v>266</v>
      </c>
      <c r="B1799" s="57">
        <v>37</v>
      </c>
      <c r="C1799" s="53" t="s">
        <v>406</v>
      </c>
      <c r="D1799" s="59" t="s">
        <v>142</v>
      </c>
      <c r="E1799" s="59"/>
      <c r="F1799" s="52" t="s">
        <v>8</v>
      </c>
      <c r="I1799" s="55"/>
      <c r="J1799" s="55">
        <v>4.7</v>
      </c>
      <c r="L1799" s="52" t="s">
        <v>114</v>
      </c>
      <c r="N1799" s="61" t="s">
        <v>137</v>
      </c>
      <c r="O1799" s="62">
        <f>3.1416/6*J1799^3</f>
        <v>54.36172280000001</v>
      </c>
      <c r="P1799" s="64">
        <f t="shared" si="768"/>
        <v>16.308516840000003</v>
      </c>
      <c r="Q1799" s="62">
        <f t="shared" si="767"/>
        <v>2.9710566664467191</v>
      </c>
      <c r="S1799" s="63"/>
    </row>
    <row r="1800" spans="1:19">
      <c r="A1800" s="83" t="s">
        <v>266</v>
      </c>
      <c r="B1800" s="57">
        <v>37</v>
      </c>
      <c r="C1800" s="53" t="s">
        <v>406</v>
      </c>
      <c r="D1800" s="59" t="s">
        <v>142</v>
      </c>
      <c r="E1800" s="59"/>
      <c r="F1800" s="73" t="s">
        <v>589</v>
      </c>
      <c r="I1800" s="55"/>
      <c r="J1800" s="55">
        <v>10.3</v>
      </c>
      <c r="L1800" s="52" t="s">
        <v>114</v>
      </c>
      <c r="N1800" s="61" t="s">
        <v>137</v>
      </c>
      <c r="O1800" s="62">
        <f>3.1416/6*J1800^3</f>
        <v>572.15185720000011</v>
      </c>
      <c r="P1800" s="64">
        <f t="shared" ref="P1800:P1802" si="769">O1800*0.6</f>
        <v>343.29111432000008</v>
      </c>
      <c r="Q1800" s="62">
        <f t="shared" si="767"/>
        <v>51.932699391739888</v>
      </c>
    </row>
    <row r="1801" spans="1:19">
      <c r="A1801" s="83" t="s">
        <v>266</v>
      </c>
      <c r="B1801" s="57">
        <v>38</v>
      </c>
      <c r="C1801" s="53" t="s">
        <v>406</v>
      </c>
      <c r="D1801" s="59" t="s">
        <v>142</v>
      </c>
      <c r="E1801" s="59"/>
      <c r="F1801" s="73" t="s">
        <v>589</v>
      </c>
      <c r="I1801" s="55"/>
      <c r="J1801" s="55">
        <v>9.1999999999999993</v>
      </c>
      <c r="L1801" s="52" t="s">
        <v>114</v>
      </c>
      <c r="N1801" s="61" t="s">
        <v>137</v>
      </c>
      <c r="O1801" s="62">
        <f>3.1416/6*J1801^3</f>
        <v>407.72103679999987</v>
      </c>
      <c r="P1801" s="64">
        <f t="shared" si="769"/>
        <v>244.63262207999992</v>
      </c>
      <c r="Q1801" s="62">
        <f t="shared" si="767"/>
        <v>37.780590789016195</v>
      </c>
    </row>
    <row r="1802" spans="1:19">
      <c r="A1802" s="83" t="s">
        <v>266</v>
      </c>
      <c r="B1802" s="57">
        <v>38</v>
      </c>
      <c r="C1802" s="53" t="s">
        <v>406</v>
      </c>
      <c r="D1802" s="59" t="s">
        <v>142</v>
      </c>
      <c r="E1802" s="59"/>
      <c r="F1802" s="60" t="s">
        <v>679</v>
      </c>
      <c r="G1802" s="55">
        <v>7.3</v>
      </c>
      <c r="I1802" s="55"/>
      <c r="J1802" s="55">
        <v>6</v>
      </c>
      <c r="L1802" s="52" t="s">
        <v>101</v>
      </c>
      <c r="N1802" s="65" t="s">
        <v>138</v>
      </c>
      <c r="O1802" s="62">
        <f>(3.1416/6)*J1802^2*G1802</f>
        <v>137.60208</v>
      </c>
      <c r="P1802" s="64">
        <f t="shared" si="769"/>
        <v>82.561247999999992</v>
      </c>
      <c r="Q1802" s="62">
        <f t="shared" si="767"/>
        <v>13.624063184824324</v>
      </c>
    </row>
    <row r="1803" spans="1:19">
      <c r="A1803" s="83" t="s">
        <v>266</v>
      </c>
      <c r="B1803" s="57" t="s">
        <v>277</v>
      </c>
      <c r="C1803" s="53" t="s">
        <v>404</v>
      </c>
      <c r="D1803" s="59" t="s">
        <v>142</v>
      </c>
      <c r="E1803" s="59"/>
      <c r="F1803" s="52" t="s">
        <v>8</v>
      </c>
      <c r="I1803" s="55"/>
      <c r="J1803" s="55">
        <v>4.3</v>
      </c>
      <c r="L1803" s="52" t="s">
        <v>114</v>
      </c>
      <c r="N1803" s="61" t="s">
        <v>137</v>
      </c>
      <c r="O1803" s="62">
        <f>3.1416/6*J1803^3</f>
        <v>41.62986519999999</v>
      </c>
      <c r="P1803" s="64">
        <f t="shared" ref="P1803:P1804" si="770">O1803*0.3</f>
        <v>12.488959559999996</v>
      </c>
      <c r="Q1803" s="62">
        <f t="shared" si="767"/>
        <v>2.312554138514344</v>
      </c>
      <c r="S1803" s="63"/>
    </row>
    <row r="1804" spans="1:19">
      <c r="A1804" s="83" t="s">
        <v>266</v>
      </c>
      <c r="B1804" s="57" t="s">
        <v>277</v>
      </c>
      <c r="C1804" s="53" t="s">
        <v>404</v>
      </c>
      <c r="D1804" s="59" t="s">
        <v>142</v>
      </c>
      <c r="E1804" s="59"/>
      <c r="F1804" s="52" t="s">
        <v>8</v>
      </c>
      <c r="I1804" s="55"/>
      <c r="J1804" s="55">
        <v>4.8</v>
      </c>
      <c r="L1804" s="52" t="s">
        <v>114</v>
      </c>
      <c r="N1804" s="61" t="s">
        <v>137</v>
      </c>
      <c r="O1804" s="62">
        <f>3.1416/6*J1804^3</f>
        <v>57.905971199999996</v>
      </c>
      <c r="P1804" s="64">
        <f t="shared" si="770"/>
        <v>17.37179136</v>
      </c>
      <c r="Q1804" s="62">
        <f t="shared" si="767"/>
        <v>3.1525924778685157</v>
      </c>
      <c r="S1804" s="63"/>
    </row>
    <row r="1805" spans="1:19">
      <c r="A1805" s="83" t="s">
        <v>266</v>
      </c>
      <c r="B1805" s="57" t="s">
        <v>277</v>
      </c>
      <c r="C1805" s="53" t="s">
        <v>404</v>
      </c>
      <c r="D1805" s="59" t="s">
        <v>641</v>
      </c>
      <c r="E1805" s="54" t="s">
        <v>644</v>
      </c>
      <c r="F1805" s="52" t="s">
        <v>5</v>
      </c>
      <c r="I1805" s="55"/>
      <c r="J1805" s="55">
        <v>4</v>
      </c>
      <c r="L1805" s="52" t="s">
        <v>114</v>
      </c>
      <c r="N1805" s="61" t="s">
        <v>137</v>
      </c>
      <c r="O1805" s="62">
        <f>3.1416/6*J1805^3</f>
        <v>33.510399999999997</v>
      </c>
      <c r="Q1805" s="62">
        <f t="shared" ref="Q1805:Q1806" si="771">0.216*O1805^0.939</f>
        <v>5.8424823179413421</v>
      </c>
    </row>
    <row r="1806" spans="1:19">
      <c r="A1806" s="83" t="s">
        <v>266</v>
      </c>
      <c r="B1806" s="57">
        <v>39</v>
      </c>
      <c r="C1806" s="53" t="s">
        <v>406</v>
      </c>
      <c r="D1806" s="59" t="s">
        <v>442</v>
      </c>
      <c r="F1806" s="52" t="s">
        <v>109</v>
      </c>
      <c r="I1806" s="55"/>
      <c r="J1806" s="55">
        <v>7.2</v>
      </c>
      <c r="L1806" s="52" t="s">
        <v>114</v>
      </c>
      <c r="N1806" s="61" t="s">
        <v>137</v>
      </c>
      <c r="O1806" s="62">
        <f>3.1416/6*J1806^3</f>
        <v>195.4326528</v>
      </c>
      <c r="Q1806" s="62">
        <f t="shared" si="771"/>
        <v>30.59849412057147</v>
      </c>
    </row>
    <row r="1807" spans="1:19">
      <c r="A1807" s="83" t="s">
        <v>266</v>
      </c>
      <c r="B1807" s="57">
        <v>39</v>
      </c>
      <c r="C1807" s="53" t="s">
        <v>406</v>
      </c>
      <c r="D1807" s="59" t="s">
        <v>142</v>
      </c>
      <c r="E1807" s="59"/>
      <c r="F1807" s="52" t="s">
        <v>152</v>
      </c>
      <c r="I1807" s="55"/>
      <c r="J1807" s="55">
        <v>11.5</v>
      </c>
      <c r="L1807" s="52" t="s">
        <v>114</v>
      </c>
      <c r="N1807" s="61" t="s">
        <v>137</v>
      </c>
      <c r="O1807" s="62">
        <f>3.1416/6*J1807^3</f>
        <v>796.33014999999989</v>
      </c>
      <c r="P1807" s="64">
        <f t="shared" ref="P1807:P1812" si="772">O1807*0.6</f>
        <v>477.79808999999989</v>
      </c>
      <c r="Q1807" s="62">
        <f t="shared" ref="Q1807:Q1812" si="773">0.216*P1807^0.939</f>
        <v>70.837667326902249</v>
      </c>
    </row>
    <row r="1808" spans="1:19">
      <c r="A1808" s="83" t="s">
        <v>266</v>
      </c>
      <c r="B1808" s="57">
        <v>41</v>
      </c>
      <c r="C1808" s="53" t="s">
        <v>406</v>
      </c>
      <c r="D1808" s="59" t="s">
        <v>142</v>
      </c>
      <c r="E1808" s="59"/>
      <c r="F1808" s="60" t="s">
        <v>632</v>
      </c>
      <c r="I1808" s="55"/>
      <c r="J1808" s="55">
        <v>14</v>
      </c>
      <c r="L1808" s="60" t="s">
        <v>367</v>
      </c>
      <c r="N1808" s="61" t="s">
        <v>539</v>
      </c>
      <c r="O1808" s="62">
        <f>3.1416/6*(J1808^3)*0.9</f>
        <v>1293.0825600000001</v>
      </c>
      <c r="P1808" s="64">
        <f t="shared" si="772"/>
        <v>775.84953600000006</v>
      </c>
      <c r="Q1808" s="62">
        <f t="shared" si="773"/>
        <v>111.67470864772055</v>
      </c>
    </row>
    <row r="1809" spans="1:19">
      <c r="A1809" s="83" t="s">
        <v>266</v>
      </c>
      <c r="B1809" s="57">
        <v>41</v>
      </c>
      <c r="C1809" s="53" t="s">
        <v>406</v>
      </c>
      <c r="D1809" s="59" t="s">
        <v>142</v>
      </c>
      <c r="E1809" s="59"/>
      <c r="F1809" s="60" t="s">
        <v>671</v>
      </c>
      <c r="I1809" s="55"/>
      <c r="J1809" s="55">
        <v>10.8</v>
      </c>
      <c r="L1809" s="52" t="s">
        <v>114</v>
      </c>
      <c r="N1809" s="61" t="s">
        <v>137</v>
      </c>
      <c r="O1809" s="62">
        <f>3.1416/6*J1809^3</f>
        <v>659.58520320000002</v>
      </c>
      <c r="P1809" s="64">
        <f t="shared" si="772"/>
        <v>395.75112192</v>
      </c>
      <c r="Q1809" s="62">
        <f t="shared" si="773"/>
        <v>59.351698845070374</v>
      </c>
    </row>
    <row r="1810" spans="1:19">
      <c r="A1810" s="83" t="s">
        <v>278</v>
      </c>
      <c r="B1810" s="57">
        <v>1</v>
      </c>
      <c r="C1810" s="53" t="s">
        <v>404</v>
      </c>
      <c r="D1810" s="59" t="s">
        <v>142</v>
      </c>
      <c r="E1810" s="59"/>
      <c r="F1810" s="60" t="s">
        <v>679</v>
      </c>
      <c r="G1810" s="55">
        <v>8</v>
      </c>
      <c r="I1810" s="55"/>
      <c r="J1810" s="55">
        <v>7.1</v>
      </c>
      <c r="L1810" s="52" t="s">
        <v>101</v>
      </c>
      <c r="N1810" s="65" t="s">
        <v>138</v>
      </c>
      <c r="O1810" s="62">
        <f>(3.1416/6)*J1810^2*G1810</f>
        <v>211.15740799999998</v>
      </c>
      <c r="P1810" s="64">
        <f t="shared" si="772"/>
        <v>126.69444479999999</v>
      </c>
      <c r="Q1810" s="62">
        <f t="shared" si="773"/>
        <v>20.367752637115704</v>
      </c>
    </row>
    <row r="1811" spans="1:19">
      <c r="A1811" s="83" t="s">
        <v>278</v>
      </c>
      <c r="B1811" s="57">
        <v>1</v>
      </c>
      <c r="C1811" s="53" t="s">
        <v>404</v>
      </c>
      <c r="D1811" s="59" t="s">
        <v>142</v>
      </c>
      <c r="E1811" s="59"/>
      <c r="F1811" s="60" t="s">
        <v>679</v>
      </c>
      <c r="I1811" s="55"/>
      <c r="J1811" s="55">
        <v>15.5</v>
      </c>
      <c r="L1811" s="60" t="s">
        <v>367</v>
      </c>
      <c r="N1811" s="61" t="s">
        <v>539</v>
      </c>
      <c r="O1811" s="62">
        <f>3.1416/6*(J1811^3)*0.9</f>
        <v>1754.838855</v>
      </c>
      <c r="P1811" s="64">
        <f t="shared" si="772"/>
        <v>1052.903313</v>
      </c>
      <c r="Q1811" s="62">
        <f t="shared" si="773"/>
        <v>148.75670338384424</v>
      </c>
    </row>
    <row r="1812" spans="1:19">
      <c r="A1812" s="83" t="s">
        <v>278</v>
      </c>
      <c r="B1812" s="57">
        <v>1</v>
      </c>
      <c r="C1812" s="53" t="s">
        <v>404</v>
      </c>
      <c r="D1812" s="59" t="s">
        <v>142</v>
      </c>
      <c r="E1812" s="59"/>
      <c r="F1812" s="60" t="s">
        <v>679</v>
      </c>
      <c r="G1812" s="55">
        <v>8.1</v>
      </c>
      <c r="I1812" s="55"/>
      <c r="J1812" s="55">
        <v>6.12</v>
      </c>
      <c r="L1812" s="52" t="s">
        <v>101</v>
      </c>
      <c r="N1812" s="65" t="s">
        <v>138</v>
      </c>
      <c r="O1812" s="62">
        <f>(3.1416/6)*J1812^2*G1812</f>
        <v>158.85010310399997</v>
      </c>
      <c r="P1812" s="64">
        <f t="shared" si="772"/>
        <v>95.310061862399976</v>
      </c>
      <c r="Q1812" s="62">
        <f t="shared" si="773"/>
        <v>15.590679319427966</v>
      </c>
    </row>
    <row r="1813" spans="1:19">
      <c r="A1813" s="83" t="s">
        <v>278</v>
      </c>
      <c r="B1813" s="57">
        <v>1</v>
      </c>
      <c r="C1813" s="53" t="s">
        <v>404</v>
      </c>
      <c r="D1813" s="59" t="s">
        <v>442</v>
      </c>
      <c r="F1813" s="73" t="s">
        <v>624</v>
      </c>
      <c r="I1813" s="55"/>
      <c r="J1813" s="55">
        <v>6.13</v>
      </c>
      <c r="L1813" s="52" t="s">
        <v>114</v>
      </c>
      <c r="N1813" s="61" t="s">
        <v>137</v>
      </c>
      <c r="O1813" s="62">
        <f>3.1416/6*J1813^3</f>
        <v>120.60937346919999</v>
      </c>
      <c r="Q1813" s="62">
        <f t="shared" ref="Q1813" si="774">0.216*O1813^0.939</f>
        <v>19.447803951289462</v>
      </c>
    </row>
    <row r="1814" spans="1:19">
      <c r="A1814" s="83" t="s">
        <v>278</v>
      </c>
      <c r="B1814" s="57">
        <v>2</v>
      </c>
      <c r="C1814" s="53" t="s">
        <v>404</v>
      </c>
      <c r="D1814" s="59" t="s">
        <v>142</v>
      </c>
      <c r="E1814" s="59"/>
      <c r="F1814" s="52" t="s">
        <v>8</v>
      </c>
      <c r="I1814" s="55"/>
      <c r="J1814" s="55">
        <v>5.28</v>
      </c>
      <c r="L1814" s="52" t="s">
        <v>114</v>
      </c>
      <c r="N1814" s="61" t="s">
        <v>137</v>
      </c>
      <c r="O1814" s="62">
        <f>3.1416/6*J1814^3</f>
        <v>77.072847667199994</v>
      </c>
      <c r="P1814" s="64">
        <f>O1814*0.3</f>
        <v>23.121854300159999</v>
      </c>
      <c r="Q1814" s="62">
        <f>0.216*P1814^0.939</f>
        <v>4.1235477603694752</v>
      </c>
      <c r="S1814" s="63"/>
    </row>
    <row r="1815" spans="1:19">
      <c r="A1815" s="83" t="s">
        <v>278</v>
      </c>
      <c r="B1815" s="57">
        <v>2</v>
      </c>
      <c r="C1815" s="53" t="s">
        <v>404</v>
      </c>
      <c r="D1815" s="54" t="s">
        <v>670</v>
      </c>
      <c r="F1815" s="82" t="s">
        <v>634</v>
      </c>
      <c r="G1815" s="55">
        <v>2.59</v>
      </c>
      <c r="I1815" s="55"/>
      <c r="J1815" s="55">
        <v>1.7</v>
      </c>
      <c r="L1815" s="52" t="s">
        <v>101</v>
      </c>
      <c r="N1815" s="65" t="s">
        <v>138</v>
      </c>
      <c r="O1815" s="62">
        <f>(3.1416/6)*J1815^2*G1815</f>
        <v>3.9191983599999993</v>
      </c>
    </row>
    <row r="1816" spans="1:19">
      <c r="A1816" s="83" t="s">
        <v>278</v>
      </c>
      <c r="B1816" s="57">
        <v>2</v>
      </c>
      <c r="C1816" s="53" t="s">
        <v>404</v>
      </c>
      <c r="D1816" s="54" t="s">
        <v>670</v>
      </c>
      <c r="F1816" s="82" t="s">
        <v>634</v>
      </c>
      <c r="I1816" s="55"/>
      <c r="J1816" s="55">
        <v>2.2999999999999998</v>
      </c>
      <c r="L1816" s="52" t="s">
        <v>114</v>
      </c>
      <c r="N1816" s="61" t="s">
        <v>137</v>
      </c>
      <c r="O1816" s="62">
        <f>3.1416/6*J1816^3</f>
        <v>6.3706411999999979</v>
      </c>
    </row>
    <row r="1817" spans="1:19">
      <c r="A1817" s="83" t="s">
        <v>278</v>
      </c>
      <c r="B1817" s="57">
        <v>2</v>
      </c>
      <c r="C1817" s="53" t="s">
        <v>404</v>
      </c>
      <c r="D1817" s="54" t="s">
        <v>670</v>
      </c>
      <c r="F1817" s="82" t="s">
        <v>634</v>
      </c>
      <c r="G1817" s="55">
        <v>2.8</v>
      </c>
      <c r="I1817" s="55"/>
      <c r="J1817" s="55">
        <v>1.9</v>
      </c>
      <c r="L1817" s="52" t="s">
        <v>101</v>
      </c>
      <c r="N1817" s="65" t="s">
        <v>138</v>
      </c>
      <c r="O1817" s="62">
        <f>(3.1416/6)*J1817^2*G1817</f>
        <v>5.2925487999999987</v>
      </c>
    </row>
    <row r="1818" spans="1:19">
      <c r="A1818" s="83" t="s">
        <v>278</v>
      </c>
      <c r="B1818" s="57">
        <v>2</v>
      </c>
      <c r="C1818" s="53" t="s">
        <v>404</v>
      </c>
      <c r="D1818" s="54" t="s">
        <v>141</v>
      </c>
      <c r="E1818" s="54" t="s">
        <v>561</v>
      </c>
      <c r="F1818" s="52" t="s">
        <v>279</v>
      </c>
      <c r="G1818" s="55">
        <v>18.899999999999999</v>
      </c>
      <c r="I1818" s="55"/>
      <c r="J1818" s="55">
        <v>16.8</v>
      </c>
      <c r="L1818" s="60" t="s">
        <v>528</v>
      </c>
      <c r="N1818" s="65" t="s">
        <v>542</v>
      </c>
      <c r="O1818" s="66">
        <f>((3.1416/6)*J1818^2*G1818)*0.8</f>
        <v>2234.4466636799998</v>
      </c>
      <c r="Q1818" s="62">
        <f>0.288*O1818^0.811</f>
        <v>149.81984784553211</v>
      </c>
    </row>
    <row r="1819" spans="1:19">
      <c r="A1819" s="83" t="s">
        <v>278</v>
      </c>
      <c r="B1819" s="57">
        <v>2</v>
      </c>
      <c r="C1819" s="53" t="s">
        <v>404</v>
      </c>
      <c r="D1819" s="59" t="s">
        <v>142</v>
      </c>
      <c r="E1819" s="59"/>
      <c r="F1819" s="52" t="s">
        <v>8</v>
      </c>
      <c r="I1819" s="55"/>
      <c r="J1819" s="55">
        <v>8.1999999999999993</v>
      </c>
      <c r="L1819" s="52" t="s">
        <v>114</v>
      </c>
      <c r="N1819" s="61" t="s">
        <v>137</v>
      </c>
      <c r="O1819" s="62">
        <f>3.1416/6*J1819^3</f>
        <v>288.69628479999994</v>
      </c>
      <c r="P1819" s="64">
        <f>O1819*0.3</f>
        <v>86.60888543999998</v>
      </c>
      <c r="Q1819" s="62">
        <f>0.216*P1819^0.939</f>
        <v>14.25032901207067</v>
      </c>
      <c r="S1819" s="63"/>
    </row>
    <row r="1820" spans="1:19">
      <c r="A1820" s="83" t="s">
        <v>278</v>
      </c>
      <c r="B1820" s="57">
        <v>3</v>
      </c>
      <c r="C1820" s="53" t="s">
        <v>404</v>
      </c>
      <c r="D1820" s="81" t="s">
        <v>141</v>
      </c>
      <c r="E1820" s="60" t="s">
        <v>595</v>
      </c>
      <c r="F1820" s="60" t="s">
        <v>629</v>
      </c>
      <c r="G1820" s="55">
        <v>21</v>
      </c>
      <c r="H1820" s="55">
        <v>5.5</v>
      </c>
      <c r="I1820" s="55">
        <v>1.28</v>
      </c>
      <c r="L1820" s="52" t="s">
        <v>577</v>
      </c>
      <c r="N1820" s="61" t="s">
        <v>140</v>
      </c>
      <c r="O1820" s="66">
        <f>G1820*H1820*I1820</f>
        <v>147.84</v>
      </c>
      <c r="Q1820" s="62">
        <f>0.288*O1820^0.811</f>
        <v>16.561274758344311</v>
      </c>
    </row>
    <row r="1821" spans="1:19">
      <c r="A1821" s="83" t="s">
        <v>278</v>
      </c>
      <c r="B1821" s="57">
        <v>3</v>
      </c>
      <c r="C1821" s="53" t="s">
        <v>404</v>
      </c>
      <c r="D1821" s="59" t="s">
        <v>142</v>
      </c>
      <c r="E1821" s="59"/>
      <c r="F1821" s="60" t="s">
        <v>679</v>
      </c>
      <c r="G1821" s="55">
        <v>11.2</v>
      </c>
      <c r="I1821" s="55"/>
      <c r="J1821" s="55">
        <v>10.6</v>
      </c>
      <c r="L1821" s="52" t="s">
        <v>101</v>
      </c>
      <c r="N1821" s="65" t="s">
        <v>138</v>
      </c>
      <c r="O1821" s="62">
        <f>(3.1416/6)*J1821^2*G1821</f>
        <v>658.91499519999991</v>
      </c>
      <c r="P1821" s="64">
        <f t="shared" ref="P1821:P1825" si="775">O1821*0.6</f>
        <v>395.34899711999992</v>
      </c>
      <c r="Q1821" s="62">
        <f t="shared" ref="Q1821:Q1831" si="776">0.216*P1821^0.939</f>
        <v>59.295068277560041</v>
      </c>
    </row>
    <row r="1822" spans="1:19">
      <c r="A1822" s="83" t="s">
        <v>278</v>
      </c>
      <c r="B1822" s="57">
        <v>3</v>
      </c>
      <c r="C1822" s="53" t="s">
        <v>404</v>
      </c>
      <c r="D1822" s="59" t="s">
        <v>142</v>
      </c>
      <c r="E1822" s="59"/>
      <c r="F1822" s="60" t="s">
        <v>679</v>
      </c>
      <c r="G1822" s="55">
        <v>12.4</v>
      </c>
      <c r="I1822" s="55"/>
      <c r="J1822" s="55">
        <v>11.6</v>
      </c>
      <c r="L1822" s="52" t="s">
        <v>101</v>
      </c>
      <c r="N1822" s="65" t="s">
        <v>138</v>
      </c>
      <c r="O1822" s="62">
        <f>(3.1416/6)*J1822^2*G1822</f>
        <v>873.64963839999996</v>
      </c>
      <c r="P1822" s="64">
        <f t="shared" si="775"/>
        <v>524.18978303999995</v>
      </c>
      <c r="Q1822" s="62">
        <f t="shared" si="776"/>
        <v>77.277577859689387</v>
      </c>
    </row>
    <row r="1823" spans="1:19">
      <c r="A1823" s="83" t="s">
        <v>278</v>
      </c>
      <c r="B1823" s="57">
        <v>4</v>
      </c>
      <c r="C1823" s="53" t="s">
        <v>406</v>
      </c>
      <c r="D1823" s="59" t="s">
        <v>142</v>
      </c>
      <c r="E1823" s="59"/>
      <c r="F1823" s="52" t="s">
        <v>112</v>
      </c>
      <c r="I1823" s="55"/>
      <c r="J1823" s="55">
        <v>27.5</v>
      </c>
      <c r="L1823" s="52" t="s">
        <v>114</v>
      </c>
      <c r="N1823" s="61" t="s">
        <v>137</v>
      </c>
      <c r="O1823" s="62">
        <f>3.1416/6*J1823^3</f>
        <v>10889.24375</v>
      </c>
      <c r="P1823" s="64">
        <f t="shared" si="775"/>
        <v>6533.5462499999994</v>
      </c>
      <c r="Q1823" s="62">
        <f t="shared" si="776"/>
        <v>825.80714046880632</v>
      </c>
    </row>
    <row r="1824" spans="1:19">
      <c r="A1824" s="83" t="s">
        <v>278</v>
      </c>
      <c r="B1824" s="57">
        <v>4</v>
      </c>
      <c r="C1824" s="53" t="s">
        <v>406</v>
      </c>
      <c r="D1824" s="59" t="s">
        <v>142</v>
      </c>
      <c r="E1824" s="59"/>
      <c r="F1824" s="52" t="s">
        <v>252</v>
      </c>
      <c r="I1824" s="55"/>
      <c r="J1824" s="55">
        <v>8.6</v>
      </c>
      <c r="L1824" s="60" t="s">
        <v>367</v>
      </c>
      <c r="N1824" s="61" t="s">
        <v>539</v>
      </c>
      <c r="O1824" s="62">
        <f>3.1416/6*(J1824^3)*0.9</f>
        <v>299.73502943999995</v>
      </c>
      <c r="P1824" s="64">
        <f t="shared" si="775"/>
        <v>179.84101766399996</v>
      </c>
      <c r="Q1824" s="62">
        <f t="shared" si="776"/>
        <v>28.300511745351397</v>
      </c>
    </row>
    <row r="1825" spans="1:19">
      <c r="A1825" s="83" t="s">
        <v>278</v>
      </c>
      <c r="B1825" s="57">
        <v>4</v>
      </c>
      <c r="C1825" s="53" t="s">
        <v>406</v>
      </c>
      <c r="D1825" s="59" t="s">
        <v>142</v>
      </c>
      <c r="E1825" s="59"/>
      <c r="F1825" s="60" t="s">
        <v>679</v>
      </c>
      <c r="I1825" s="55"/>
      <c r="J1825" s="55">
        <v>5.79</v>
      </c>
      <c r="L1825" s="52" t="s">
        <v>114</v>
      </c>
      <c r="N1825" s="61" t="s">
        <v>137</v>
      </c>
      <c r="O1825" s="62">
        <f>3.1416/6*J1825^3</f>
        <v>101.63313662039998</v>
      </c>
      <c r="P1825" s="64">
        <f t="shared" si="775"/>
        <v>60.979881972239987</v>
      </c>
      <c r="Q1825" s="62">
        <f t="shared" si="776"/>
        <v>10.250474020071804</v>
      </c>
    </row>
    <row r="1826" spans="1:19">
      <c r="A1826" s="83" t="s">
        <v>278</v>
      </c>
      <c r="B1826" s="57">
        <v>4</v>
      </c>
      <c r="C1826" s="53" t="s">
        <v>406</v>
      </c>
      <c r="D1826" s="59" t="s">
        <v>142</v>
      </c>
      <c r="E1826" s="59"/>
      <c r="F1826" s="52" t="s">
        <v>8</v>
      </c>
      <c r="I1826" s="55"/>
      <c r="J1826" s="55">
        <v>5.5</v>
      </c>
      <c r="L1826" s="52" t="s">
        <v>114</v>
      </c>
      <c r="N1826" s="61" t="s">
        <v>137</v>
      </c>
      <c r="O1826" s="62">
        <f>3.1416/6*J1826^3</f>
        <v>87.113949999999988</v>
      </c>
      <c r="P1826" s="64">
        <f>O1826*0.3</f>
        <v>26.134184999999995</v>
      </c>
      <c r="Q1826" s="62">
        <f t="shared" si="776"/>
        <v>4.626078154440048</v>
      </c>
      <c r="S1826" s="63"/>
    </row>
    <row r="1827" spans="1:19">
      <c r="A1827" s="83" t="s">
        <v>278</v>
      </c>
      <c r="B1827" s="57">
        <v>4</v>
      </c>
      <c r="C1827" s="53" t="s">
        <v>406</v>
      </c>
      <c r="D1827" s="59" t="s">
        <v>142</v>
      </c>
      <c r="E1827" s="59"/>
      <c r="F1827" s="60" t="s">
        <v>679</v>
      </c>
      <c r="G1827" s="55">
        <v>11.9</v>
      </c>
      <c r="I1827" s="55"/>
      <c r="J1827" s="55">
        <v>9</v>
      </c>
      <c r="L1827" s="52" t="s">
        <v>101</v>
      </c>
      <c r="N1827" s="65" t="s">
        <v>138</v>
      </c>
      <c r="O1827" s="62">
        <f>(3.1416/6)*J1827^2*G1827</f>
        <v>504.69803999999993</v>
      </c>
      <c r="P1827" s="64">
        <f t="shared" ref="P1827:P1828" si="777">O1827*0.6</f>
        <v>302.81882399999995</v>
      </c>
      <c r="Q1827" s="62">
        <f t="shared" si="776"/>
        <v>46.161983848439704</v>
      </c>
    </row>
    <row r="1828" spans="1:19" s="69" customFormat="1">
      <c r="A1828" s="83" t="s">
        <v>278</v>
      </c>
      <c r="B1828" s="70">
        <v>4</v>
      </c>
      <c r="C1828" s="72" t="s">
        <v>406</v>
      </c>
      <c r="D1828" s="59" t="s">
        <v>142</v>
      </c>
      <c r="E1828" s="59"/>
      <c r="F1828" s="69" t="s">
        <v>76</v>
      </c>
      <c r="G1828" s="56">
        <v>10.5</v>
      </c>
      <c r="H1828" s="56"/>
      <c r="I1828" s="56">
        <v>7.42</v>
      </c>
      <c r="J1828" s="56">
        <v>8</v>
      </c>
      <c r="K1828" s="56">
        <v>2.7</v>
      </c>
      <c r="L1828" s="69" t="s">
        <v>315</v>
      </c>
      <c r="M1828" s="105" t="s">
        <v>280</v>
      </c>
      <c r="N1828" s="105" t="s">
        <v>570</v>
      </c>
      <c r="O1828" s="66">
        <f>3.1416/6*J1828^2*G1828+(3.1416/4*K1828*I1828)</f>
        <v>367.59390359999998</v>
      </c>
      <c r="P1828" s="64">
        <f t="shared" si="777"/>
        <v>220.55634215999999</v>
      </c>
      <c r="Q1828" s="62">
        <f t="shared" si="776"/>
        <v>34.278247414759392</v>
      </c>
    </row>
    <row r="1829" spans="1:19">
      <c r="A1829" s="83" t="s">
        <v>278</v>
      </c>
      <c r="B1829" s="57">
        <v>5</v>
      </c>
      <c r="C1829" s="53" t="s">
        <v>406</v>
      </c>
      <c r="D1829" s="59" t="s">
        <v>142</v>
      </c>
      <c r="E1829" s="59"/>
      <c r="F1829" s="52" t="s">
        <v>8</v>
      </c>
      <c r="I1829" s="55"/>
      <c r="J1829" s="55">
        <v>5</v>
      </c>
      <c r="L1829" s="52" t="s">
        <v>114</v>
      </c>
      <c r="N1829" s="61" t="s">
        <v>137</v>
      </c>
      <c r="O1829" s="62">
        <f>3.1416/6*J1829^3</f>
        <v>65.449999999999989</v>
      </c>
      <c r="P1829" s="64">
        <f>O1829*0.3</f>
        <v>19.634999999999994</v>
      </c>
      <c r="Q1829" s="62">
        <f t="shared" si="776"/>
        <v>3.5367940519289136</v>
      </c>
      <c r="S1829" s="63"/>
    </row>
    <row r="1830" spans="1:19">
      <c r="A1830" s="83" t="s">
        <v>278</v>
      </c>
      <c r="B1830" s="57">
        <v>5</v>
      </c>
      <c r="C1830" s="53" t="s">
        <v>406</v>
      </c>
      <c r="D1830" s="59" t="s">
        <v>142</v>
      </c>
      <c r="E1830" s="59"/>
      <c r="F1830" s="52" t="s">
        <v>8</v>
      </c>
      <c r="I1830" s="55"/>
      <c r="J1830" s="55">
        <v>4.34</v>
      </c>
      <c r="K1830" s="52">
        <v>2.8</v>
      </c>
      <c r="L1830" s="52" t="s">
        <v>114</v>
      </c>
      <c r="N1830" s="61" t="s">
        <v>137</v>
      </c>
      <c r="O1830" s="62">
        <f>3.1416/6*J1830^3</f>
        <v>42.8024694944</v>
      </c>
      <c r="P1830" s="62">
        <f>3.1416/6*K1830^3</f>
        <v>11.494067199999996</v>
      </c>
      <c r="Q1830" s="62">
        <f t="shared" si="776"/>
        <v>2.139136929893195</v>
      </c>
      <c r="S1830" s="63"/>
    </row>
    <row r="1831" spans="1:19">
      <c r="A1831" s="83" t="s">
        <v>278</v>
      </c>
      <c r="B1831" s="57">
        <v>5</v>
      </c>
      <c r="C1831" s="53" t="s">
        <v>406</v>
      </c>
      <c r="D1831" s="59" t="s">
        <v>142</v>
      </c>
      <c r="E1831" s="59"/>
      <c r="F1831" s="60" t="s">
        <v>679</v>
      </c>
      <c r="I1831" s="55"/>
      <c r="J1831" s="55">
        <v>12</v>
      </c>
      <c r="L1831" s="52" t="s">
        <v>114</v>
      </c>
      <c r="N1831" s="61" t="s">
        <v>137</v>
      </c>
      <c r="O1831" s="62">
        <f>3.1416/6*J1831^3</f>
        <v>904.78079999999989</v>
      </c>
      <c r="P1831" s="64">
        <f t="shared" ref="P1831" si="778">O1831*0.6</f>
        <v>542.86847999999986</v>
      </c>
      <c r="Q1831" s="62">
        <f t="shared" si="776"/>
        <v>79.860496395236609</v>
      </c>
    </row>
    <row r="1832" spans="1:19">
      <c r="A1832" s="83" t="s">
        <v>278</v>
      </c>
      <c r="B1832" s="57">
        <v>6</v>
      </c>
      <c r="C1832" s="53" t="s">
        <v>404</v>
      </c>
      <c r="D1832" s="67" t="s">
        <v>557</v>
      </c>
      <c r="E1832" s="67"/>
      <c r="F1832" s="73" t="s">
        <v>669</v>
      </c>
      <c r="G1832" s="55">
        <v>12.6</v>
      </c>
      <c r="I1832" s="55"/>
      <c r="J1832" s="55">
        <v>11.5</v>
      </c>
      <c r="L1832" s="52" t="s">
        <v>101</v>
      </c>
      <c r="N1832" s="65" t="s">
        <v>138</v>
      </c>
      <c r="O1832" s="62">
        <f>(3.1416/6)*J1832^2*G1832</f>
        <v>872.50085999999999</v>
      </c>
      <c r="Q1832" s="62">
        <f>0.216*O1832^0.939</f>
        <v>124.69036526969852</v>
      </c>
    </row>
    <row r="1833" spans="1:19">
      <c r="A1833" s="83" t="s">
        <v>278</v>
      </c>
      <c r="B1833" s="57">
        <v>6</v>
      </c>
      <c r="C1833" s="53" t="s">
        <v>404</v>
      </c>
      <c r="D1833" s="59" t="s">
        <v>142</v>
      </c>
      <c r="E1833" s="59"/>
      <c r="F1833" s="60" t="s">
        <v>679</v>
      </c>
      <c r="G1833" s="55">
        <v>10.4</v>
      </c>
      <c r="I1833" s="55"/>
      <c r="J1833" s="55">
        <v>7.6</v>
      </c>
      <c r="L1833" s="52" t="s">
        <v>101</v>
      </c>
      <c r="N1833" s="65" t="s">
        <v>138</v>
      </c>
      <c r="O1833" s="62">
        <f>(3.1416/6)*J1833^2*G1833</f>
        <v>314.52861439999998</v>
      </c>
      <c r="P1833" s="64">
        <f t="shared" ref="P1833" si="779">O1833*0.6</f>
        <v>188.71716863999998</v>
      </c>
      <c r="Q1833" s="62">
        <f>0.216*P1833^0.939</f>
        <v>29.610154068777007</v>
      </c>
    </row>
    <row r="1834" spans="1:19">
      <c r="A1834" s="83" t="s">
        <v>278</v>
      </c>
      <c r="B1834" s="57">
        <v>6</v>
      </c>
      <c r="C1834" s="53" t="s">
        <v>404</v>
      </c>
      <c r="D1834" s="59" t="s">
        <v>442</v>
      </c>
      <c r="F1834" s="52" t="s">
        <v>625</v>
      </c>
      <c r="G1834" s="55">
        <v>4.8</v>
      </c>
      <c r="I1834" s="55"/>
      <c r="J1834" s="55">
        <v>3</v>
      </c>
      <c r="L1834" s="52" t="s">
        <v>101</v>
      </c>
      <c r="N1834" s="65" t="s">
        <v>138</v>
      </c>
      <c r="O1834" s="62">
        <f>(3.1416/6)*J1834^2*G1834</f>
        <v>22.619519999999998</v>
      </c>
      <c r="Q1834" s="62">
        <f t="shared" ref="Q1834" si="780">0.216*O1834^0.939</f>
        <v>4.0393701273135738</v>
      </c>
    </row>
    <row r="1835" spans="1:19">
      <c r="A1835" s="83" t="s">
        <v>278</v>
      </c>
      <c r="B1835" s="57">
        <v>6</v>
      </c>
      <c r="C1835" s="53" t="s">
        <v>404</v>
      </c>
      <c r="D1835" s="67" t="s">
        <v>557</v>
      </c>
      <c r="F1835" s="52" t="s">
        <v>398</v>
      </c>
      <c r="I1835" s="55">
        <v>4.9000000000000004</v>
      </c>
      <c r="J1835" s="55">
        <v>9.6999999999999993</v>
      </c>
      <c r="L1835" s="52" t="s">
        <v>311</v>
      </c>
      <c r="N1835" s="96" t="s">
        <v>537</v>
      </c>
      <c r="O1835" s="62">
        <f>3.1416/12*(J1835^2)*(I1835+J1835/2)</f>
        <v>240.16942949999995</v>
      </c>
      <c r="Q1835" s="62">
        <f>0.216*O1835^0.939</f>
        <v>37.132987918341172</v>
      </c>
    </row>
    <row r="1836" spans="1:19">
      <c r="A1836" s="83" t="s">
        <v>278</v>
      </c>
      <c r="B1836" s="57">
        <v>7</v>
      </c>
      <c r="C1836" s="53" t="s">
        <v>404</v>
      </c>
      <c r="D1836" s="59" t="s">
        <v>641</v>
      </c>
      <c r="E1836" s="54" t="s">
        <v>644</v>
      </c>
      <c r="F1836" s="52" t="s">
        <v>5</v>
      </c>
      <c r="I1836" s="55"/>
      <c r="J1836" s="55">
        <v>5.6</v>
      </c>
      <c r="L1836" s="52" t="s">
        <v>114</v>
      </c>
      <c r="N1836" s="61" t="s">
        <v>137</v>
      </c>
      <c r="O1836" s="62">
        <f>3.1416/6*J1836^3</f>
        <v>91.952537599999971</v>
      </c>
      <c r="Q1836" s="62">
        <f t="shared" ref="Q1836" si="781">0.216*O1836^0.939</f>
        <v>15.074401668855408</v>
      </c>
    </row>
    <row r="1837" spans="1:19">
      <c r="A1837" s="83" t="s">
        <v>278</v>
      </c>
      <c r="B1837" s="57">
        <v>7</v>
      </c>
      <c r="C1837" s="53" t="s">
        <v>404</v>
      </c>
      <c r="D1837" s="59" t="s">
        <v>142</v>
      </c>
      <c r="E1837" s="59"/>
      <c r="F1837" s="52" t="s">
        <v>91</v>
      </c>
      <c r="I1837" s="55"/>
      <c r="J1837" s="55">
        <v>8.8699999999999992</v>
      </c>
      <c r="L1837" s="52" t="s">
        <v>114</v>
      </c>
      <c r="N1837" s="61" t="s">
        <v>137</v>
      </c>
      <c r="O1837" s="62">
        <f>3.1416/6*J1837^3</f>
        <v>365.40164433079991</v>
      </c>
      <c r="P1837" s="64">
        <f t="shared" ref="P1837" si="782">O1837*0.6</f>
        <v>219.24098659847994</v>
      </c>
      <c r="Q1837" s="62">
        <f t="shared" ref="Q1837:Q1841" si="783">0.216*P1837^0.939</f>
        <v>34.086253717211363</v>
      </c>
    </row>
    <row r="1838" spans="1:19">
      <c r="A1838" s="83" t="s">
        <v>278</v>
      </c>
      <c r="B1838" s="57">
        <v>7</v>
      </c>
      <c r="C1838" s="53" t="s">
        <v>404</v>
      </c>
      <c r="D1838" s="59" t="s">
        <v>142</v>
      </c>
      <c r="E1838" s="59"/>
      <c r="F1838" s="52" t="s">
        <v>8</v>
      </c>
      <c r="I1838" s="55"/>
      <c r="J1838" s="55">
        <v>5.55</v>
      </c>
      <c r="L1838" s="52" t="s">
        <v>114</v>
      </c>
      <c r="N1838" s="61" t="s">
        <v>137</v>
      </c>
      <c r="O1838" s="62">
        <f>3.1416/6*J1838^3</f>
        <v>89.511448949999988</v>
      </c>
      <c r="P1838" s="64">
        <f t="shared" ref="P1838:P1839" si="784">O1838*0.3</f>
        <v>26.853434684999996</v>
      </c>
      <c r="Q1838" s="62">
        <f t="shared" si="783"/>
        <v>4.7455286835123802</v>
      </c>
      <c r="S1838" s="63"/>
    </row>
    <row r="1839" spans="1:19">
      <c r="A1839" s="83" t="s">
        <v>278</v>
      </c>
      <c r="B1839" s="57">
        <v>7</v>
      </c>
      <c r="C1839" s="53" t="s">
        <v>404</v>
      </c>
      <c r="D1839" s="59" t="s">
        <v>142</v>
      </c>
      <c r="E1839" s="59"/>
      <c r="F1839" s="52" t="s">
        <v>8</v>
      </c>
      <c r="I1839" s="55"/>
      <c r="J1839" s="55">
        <v>7</v>
      </c>
      <c r="L1839" s="52" t="s">
        <v>114</v>
      </c>
      <c r="N1839" s="61" t="s">
        <v>137</v>
      </c>
      <c r="O1839" s="62">
        <f>3.1416/6*J1839^3</f>
        <v>179.59479999999999</v>
      </c>
      <c r="P1839" s="64">
        <f t="shared" si="784"/>
        <v>53.878439999999998</v>
      </c>
      <c r="Q1839" s="62">
        <f t="shared" si="783"/>
        <v>9.1254112990762515</v>
      </c>
      <c r="S1839" s="63"/>
    </row>
    <row r="1840" spans="1:19">
      <c r="A1840" s="83" t="s">
        <v>278</v>
      </c>
      <c r="B1840" s="57">
        <v>7</v>
      </c>
      <c r="C1840" s="53" t="s">
        <v>404</v>
      </c>
      <c r="D1840" s="59" t="s">
        <v>142</v>
      </c>
      <c r="E1840" s="59"/>
      <c r="F1840" s="52" t="s">
        <v>172</v>
      </c>
      <c r="G1840" s="55">
        <v>27.1</v>
      </c>
      <c r="I1840" s="55"/>
      <c r="J1840" s="55">
        <v>24</v>
      </c>
      <c r="L1840" s="52" t="s">
        <v>101</v>
      </c>
      <c r="N1840" s="65" t="s">
        <v>138</v>
      </c>
      <c r="O1840" s="62">
        <f>(3.1416/6)*J1840^2*G1840</f>
        <v>8173.1865600000001</v>
      </c>
      <c r="P1840" s="64">
        <f t="shared" ref="P1840:P1841" si="785">O1840*0.6</f>
        <v>4903.9119359999995</v>
      </c>
      <c r="Q1840" s="62">
        <f t="shared" si="783"/>
        <v>630.77331379479801</v>
      </c>
    </row>
    <row r="1841" spans="1:19">
      <c r="A1841" s="83" t="s">
        <v>278</v>
      </c>
      <c r="B1841" s="57">
        <v>7</v>
      </c>
      <c r="C1841" s="53" t="s">
        <v>404</v>
      </c>
      <c r="D1841" s="59" t="s">
        <v>142</v>
      </c>
      <c r="E1841" s="59"/>
      <c r="F1841" s="60" t="s">
        <v>679</v>
      </c>
      <c r="G1841" s="55">
        <v>9.9</v>
      </c>
      <c r="I1841" s="55"/>
      <c r="J1841" s="55">
        <v>7.9</v>
      </c>
      <c r="L1841" s="52" t="s">
        <v>101</v>
      </c>
      <c r="N1841" s="65" t="s">
        <v>138</v>
      </c>
      <c r="O1841" s="62">
        <f>(3.1416/6)*J1841^2*G1841</f>
        <v>323.51097240000001</v>
      </c>
      <c r="P1841" s="64">
        <f t="shared" si="785"/>
        <v>194.10658344000001</v>
      </c>
      <c r="Q1841" s="62">
        <f t="shared" si="783"/>
        <v>30.403498506042826</v>
      </c>
    </row>
    <row r="1842" spans="1:19">
      <c r="A1842" s="83" t="s">
        <v>278</v>
      </c>
      <c r="B1842" s="57">
        <v>8</v>
      </c>
      <c r="C1842" s="53" t="s">
        <v>404</v>
      </c>
      <c r="D1842" s="59" t="s">
        <v>641</v>
      </c>
      <c r="E1842" s="54" t="s">
        <v>644</v>
      </c>
      <c r="F1842" s="52" t="s">
        <v>5</v>
      </c>
      <c r="I1842" s="55"/>
      <c r="J1842" s="55">
        <v>3.59</v>
      </c>
      <c r="L1842" s="52" t="s">
        <v>114</v>
      </c>
      <c r="N1842" s="61" t="s">
        <v>137</v>
      </c>
      <c r="O1842" s="62">
        <f>3.1416/6*J1842^3</f>
        <v>24.226070884399999</v>
      </c>
      <c r="Q1842" s="62">
        <f t="shared" ref="Q1842" si="786">0.216*O1842^0.939</f>
        <v>4.3081961944330471</v>
      </c>
    </row>
    <row r="1843" spans="1:19">
      <c r="A1843" s="83" t="s">
        <v>278</v>
      </c>
      <c r="B1843" s="57">
        <v>8</v>
      </c>
      <c r="C1843" s="53" t="s">
        <v>404</v>
      </c>
      <c r="D1843" s="59" t="s">
        <v>142</v>
      </c>
      <c r="E1843" s="59"/>
      <c r="F1843" s="60" t="s">
        <v>632</v>
      </c>
      <c r="G1843" s="55">
        <v>18.600000000000001</v>
      </c>
      <c r="I1843" s="55"/>
      <c r="J1843" s="55">
        <v>17.149999999999999</v>
      </c>
      <c r="L1843" s="52" t="s">
        <v>304</v>
      </c>
      <c r="N1843" s="65" t="s">
        <v>541</v>
      </c>
      <c r="O1843" s="66">
        <f>((3.1416/6)*J1843^2*G1843)*0.9</f>
        <v>2578.0025363399996</v>
      </c>
      <c r="P1843" s="64">
        <f t="shared" ref="P1843" si="787">O1843*0.6</f>
        <v>1546.8015218039998</v>
      </c>
      <c r="Q1843" s="62">
        <f t="shared" ref="Q1843:Q1853" si="788">0.216*P1843^0.939</f>
        <v>213.468024887338</v>
      </c>
    </row>
    <row r="1844" spans="1:19">
      <c r="A1844" s="83" t="s">
        <v>278</v>
      </c>
      <c r="B1844" s="57">
        <v>8</v>
      </c>
      <c r="C1844" s="53" t="s">
        <v>404</v>
      </c>
      <c r="D1844" s="59" t="s">
        <v>142</v>
      </c>
      <c r="E1844" s="59"/>
      <c r="F1844" s="52" t="s">
        <v>8</v>
      </c>
      <c r="I1844" s="55"/>
      <c r="J1844" s="55">
        <v>4.9000000000000004</v>
      </c>
      <c r="L1844" s="52" t="s">
        <v>114</v>
      </c>
      <c r="N1844" s="61" t="s">
        <v>137</v>
      </c>
      <c r="O1844" s="62">
        <f>3.1416/6*J1844^3</f>
        <v>61.601016400000013</v>
      </c>
      <c r="P1844" s="64">
        <f>O1844*0.3</f>
        <v>18.480304920000002</v>
      </c>
      <c r="Q1844" s="62">
        <f t="shared" si="788"/>
        <v>3.34113194495673</v>
      </c>
      <c r="S1844" s="63"/>
    </row>
    <row r="1845" spans="1:19">
      <c r="A1845" s="83" t="s">
        <v>278</v>
      </c>
      <c r="B1845" s="57">
        <v>8</v>
      </c>
      <c r="C1845" s="53" t="s">
        <v>404</v>
      </c>
      <c r="D1845" s="59" t="s">
        <v>142</v>
      </c>
      <c r="E1845" s="59"/>
      <c r="F1845" s="60" t="s">
        <v>679</v>
      </c>
      <c r="I1845" s="55"/>
      <c r="J1845" s="55">
        <v>15</v>
      </c>
      <c r="L1845" s="52" t="s">
        <v>114</v>
      </c>
      <c r="N1845" s="61" t="s">
        <v>137</v>
      </c>
      <c r="O1845" s="62">
        <f>3.1416/6*J1845^3</f>
        <v>1767.1499999999999</v>
      </c>
      <c r="P1845" s="64">
        <f t="shared" ref="P1845:P1846" si="789">O1845*0.6</f>
        <v>1060.29</v>
      </c>
      <c r="Q1845" s="62">
        <f t="shared" si="788"/>
        <v>149.73644292115523</v>
      </c>
    </row>
    <row r="1846" spans="1:19">
      <c r="A1846" s="83" t="s">
        <v>278</v>
      </c>
      <c r="B1846" s="57">
        <v>8</v>
      </c>
      <c r="C1846" s="53" t="s">
        <v>404</v>
      </c>
      <c r="D1846" s="59" t="s">
        <v>142</v>
      </c>
      <c r="E1846" s="59"/>
      <c r="F1846" s="60" t="s">
        <v>679</v>
      </c>
      <c r="G1846" s="55">
        <v>9.3000000000000007</v>
      </c>
      <c r="I1846" s="55"/>
      <c r="J1846" s="55">
        <v>7.6</v>
      </c>
      <c r="L1846" s="52" t="s">
        <v>101</v>
      </c>
      <c r="N1846" s="65" t="s">
        <v>138</v>
      </c>
      <c r="O1846" s="62">
        <f>(3.1416/6)*J1846^2*G1846</f>
        <v>281.26116479999996</v>
      </c>
      <c r="P1846" s="64">
        <f t="shared" si="789"/>
        <v>168.75669887999996</v>
      </c>
      <c r="Q1846" s="62">
        <f t="shared" si="788"/>
        <v>26.659490809391983</v>
      </c>
    </row>
    <row r="1847" spans="1:19">
      <c r="A1847" s="83" t="s">
        <v>278</v>
      </c>
      <c r="B1847" s="57">
        <v>8</v>
      </c>
      <c r="C1847" s="53" t="s">
        <v>404</v>
      </c>
      <c r="D1847" s="59" t="s">
        <v>142</v>
      </c>
      <c r="E1847" s="59"/>
      <c r="F1847" s="52" t="s">
        <v>8</v>
      </c>
      <c r="I1847" s="55"/>
      <c r="J1847" s="55">
        <v>7.7</v>
      </c>
      <c r="L1847" s="52" t="s">
        <v>114</v>
      </c>
      <c r="N1847" s="61" t="s">
        <v>137</v>
      </c>
      <c r="O1847" s="62">
        <f>3.1416/6*J1847^3</f>
        <v>239.04067880000002</v>
      </c>
      <c r="P1847" s="64">
        <f>O1847*0.3</f>
        <v>71.712203639999998</v>
      </c>
      <c r="Q1847" s="62">
        <f t="shared" si="788"/>
        <v>11.935912931631877</v>
      </c>
      <c r="S1847" s="63"/>
    </row>
    <row r="1848" spans="1:19">
      <c r="A1848" s="83" t="s">
        <v>278</v>
      </c>
      <c r="B1848" s="57" t="s">
        <v>281</v>
      </c>
      <c r="C1848" s="53" t="s">
        <v>406</v>
      </c>
      <c r="D1848" s="59" t="s">
        <v>142</v>
      </c>
      <c r="E1848" s="59"/>
      <c r="F1848" s="52" t="s">
        <v>112</v>
      </c>
      <c r="I1848" s="55"/>
      <c r="J1848" s="55">
        <v>14.4</v>
      </c>
      <c r="L1848" s="52" t="s">
        <v>114</v>
      </c>
      <c r="N1848" s="61" t="s">
        <v>137</v>
      </c>
      <c r="O1848" s="62">
        <f>3.1416/6*J1848^3</f>
        <v>1563.4612224</v>
      </c>
      <c r="P1848" s="64">
        <f t="shared" ref="P1848:P1850" si="790">O1848*0.6</f>
        <v>938.07673344</v>
      </c>
      <c r="Q1848" s="62">
        <f t="shared" si="788"/>
        <v>133.47058852877484</v>
      </c>
    </row>
    <row r="1849" spans="1:19">
      <c r="A1849" s="83" t="s">
        <v>278</v>
      </c>
      <c r="B1849" s="57">
        <v>10</v>
      </c>
      <c r="C1849" s="53" t="s">
        <v>406</v>
      </c>
      <c r="D1849" s="59" t="s">
        <v>142</v>
      </c>
      <c r="E1849" s="59"/>
      <c r="F1849" s="52" t="s">
        <v>152</v>
      </c>
      <c r="G1849" s="55">
        <v>8.8000000000000007</v>
      </c>
      <c r="I1849" s="55"/>
      <c r="J1849" s="55">
        <v>6.5</v>
      </c>
      <c r="L1849" s="52" t="s">
        <v>101</v>
      </c>
      <c r="N1849" s="65" t="s">
        <v>138</v>
      </c>
      <c r="O1849" s="62">
        <f>(3.1416/6)*J1849^2*G1849</f>
        <v>194.67448000000002</v>
      </c>
      <c r="P1849" s="64">
        <f t="shared" si="790"/>
        <v>116.804688</v>
      </c>
      <c r="Q1849" s="62">
        <f t="shared" si="788"/>
        <v>18.871175265772838</v>
      </c>
    </row>
    <row r="1850" spans="1:19">
      <c r="A1850" s="83" t="s">
        <v>278</v>
      </c>
      <c r="B1850" s="57">
        <v>10</v>
      </c>
      <c r="C1850" s="53" t="s">
        <v>406</v>
      </c>
      <c r="D1850" s="59" t="s">
        <v>142</v>
      </c>
      <c r="E1850" s="59"/>
      <c r="F1850" s="52" t="s">
        <v>152</v>
      </c>
      <c r="I1850" s="55"/>
      <c r="J1850" s="55">
        <v>10</v>
      </c>
      <c r="L1850" s="52" t="s">
        <v>114</v>
      </c>
      <c r="N1850" s="61" t="s">
        <v>137</v>
      </c>
      <c r="O1850" s="62">
        <f>3.1416/6*J1850^3</f>
        <v>523.59999999999991</v>
      </c>
      <c r="P1850" s="64">
        <f t="shared" si="790"/>
        <v>314.15999999999991</v>
      </c>
      <c r="Q1850" s="62">
        <f t="shared" si="788"/>
        <v>47.783552577342846</v>
      </c>
    </row>
    <row r="1851" spans="1:19">
      <c r="A1851" s="83" t="s">
        <v>278</v>
      </c>
      <c r="B1851" s="57">
        <v>10</v>
      </c>
      <c r="C1851" s="53" t="s">
        <v>406</v>
      </c>
      <c r="D1851" s="59" t="s">
        <v>142</v>
      </c>
      <c r="E1851" s="59"/>
      <c r="F1851" s="52" t="s">
        <v>8</v>
      </c>
      <c r="I1851" s="55"/>
      <c r="J1851" s="55">
        <v>5.66</v>
      </c>
      <c r="L1851" s="52" t="s">
        <v>114</v>
      </c>
      <c r="N1851" s="61" t="s">
        <v>137</v>
      </c>
      <c r="O1851" s="62">
        <f>3.1416/6*J1851^3</f>
        <v>94.939935305600002</v>
      </c>
      <c r="P1851" s="64">
        <f t="shared" ref="P1851:P1852" si="791">O1851*0.3</f>
        <v>28.481980591679999</v>
      </c>
      <c r="Q1851" s="62">
        <f t="shared" si="788"/>
        <v>5.0152796712354144</v>
      </c>
      <c r="S1851" s="63"/>
    </row>
    <row r="1852" spans="1:19">
      <c r="A1852" s="83" t="s">
        <v>278</v>
      </c>
      <c r="B1852" s="57">
        <v>10</v>
      </c>
      <c r="C1852" s="53" t="s">
        <v>406</v>
      </c>
      <c r="D1852" s="59" t="s">
        <v>142</v>
      </c>
      <c r="E1852" s="59"/>
      <c r="F1852" s="52" t="s">
        <v>8</v>
      </c>
      <c r="I1852" s="55"/>
      <c r="J1852" s="55">
        <v>5.4</v>
      </c>
      <c r="L1852" s="52" t="s">
        <v>114</v>
      </c>
      <c r="N1852" s="61" t="s">
        <v>137</v>
      </c>
      <c r="O1852" s="62">
        <f>3.1416/6*J1852^3</f>
        <v>82.448150400000003</v>
      </c>
      <c r="P1852" s="64">
        <f t="shared" si="791"/>
        <v>24.73444512</v>
      </c>
      <c r="Q1852" s="62">
        <f t="shared" si="788"/>
        <v>4.3930332535939298</v>
      </c>
      <c r="S1852" s="63"/>
    </row>
    <row r="1853" spans="1:19">
      <c r="A1853" s="83" t="s">
        <v>278</v>
      </c>
      <c r="B1853" s="57">
        <v>10</v>
      </c>
      <c r="C1853" s="53" t="s">
        <v>406</v>
      </c>
      <c r="D1853" s="59" t="s">
        <v>142</v>
      </c>
      <c r="E1853" s="59"/>
      <c r="F1853" s="60" t="s">
        <v>679</v>
      </c>
      <c r="G1853" s="55">
        <v>11.1</v>
      </c>
      <c r="I1853" s="55"/>
      <c r="J1853" s="55">
        <v>9.8000000000000007</v>
      </c>
      <c r="L1853" s="52" t="s">
        <v>101</v>
      </c>
      <c r="N1853" s="65" t="s">
        <v>138</v>
      </c>
      <c r="O1853" s="62">
        <f>(3.1416/6)*J1853^2*G1853</f>
        <v>558.18063840000002</v>
      </c>
      <c r="P1853" s="64">
        <f t="shared" ref="P1853" si="792">O1853*0.6</f>
        <v>334.90838303999999</v>
      </c>
      <c r="Q1853" s="62">
        <f t="shared" si="788"/>
        <v>50.741030429318315</v>
      </c>
    </row>
    <row r="1854" spans="1:19">
      <c r="A1854" s="83" t="s">
        <v>278</v>
      </c>
      <c r="B1854" s="57">
        <v>10</v>
      </c>
      <c r="C1854" s="53" t="s">
        <v>406</v>
      </c>
      <c r="D1854" s="59" t="s">
        <v>442</v>
      </c>
      <c r="F1854" s="52" t="s">
        <v>109</v>
      </c>
      <c r="I1854" s="55"/>
      <c r="J1854" s="55">
        <v>7</v>
      </c>
      <c r="L1854" s="52" t="s">
        <v>114</v>
      </c>
      <c r="N1854" s="61" t="s">
        <v>137</v>
      </c>
      <c r="O1854" s="62">
        <f>3.1416/6*J1854^3</f>
        <v>179.59479999999999</v>
      </c>
      <c r="Q1854" s="62">
        <f t="shared" ref="Q1854" si="793">0.216*O1854^0.939</f>
        <v>28.264127909850668</v>
      </c>
    </row>
    <row r="1855" spans="1:19">
      <c r="A1855" s="83" t="s">
        <v>278</v>
      </c>
      <c r="B1855" s="57">
        <v>11</v>
      </c>
      <c r="C1855" s="53" t="s">
        <v>406</v>
      </c>
      <c r="D1855" s="59" t="s">
        <v>142</v>
      </c>
      <c r="E1855" s="59"/>
      <c r="F1855" s="52" t="s">
        <v>627</v>
      </c>
      <c r="I1855" s="55">
        <v>14.4</v>
      </c>
      <c r="J1855" s="55">
        <v>9.8000000000000007</v>
      </c>
      <c r="L1855" s="52" t="s">
        <v>312</v>
      </c>
      <c r="N1855" s="92" t="s">
        <v>572</v>
      </c>
      <c r="O1855" s="62">
        <f>(3.1416/4*J1855^2*I1855)*0.5+(3.1416/6*J1855^3)*0.5</f>
        <v>789.49874080000018</v>
      </c>
      <c r="P1855" s="64">
        <f t="shared" ref="P1855" si="794">O1855*0.6</f>
        <v>473.69924448000006</v>
      </c>
      <c r="Q1855" s="62">
        <f t="shared" ref="Q1855:Q1864" si="795">0.216*P1855^0.939</f>
        <v>70.266897576183624</v>
      </c>
    </row>
    <row r="1856" spans="1:19">
      <c r="A1856" s="83" t="s">
        <v>278</v>
      </c>
      <c r="B1856" s="57">
        <v>11</v>
      </c>
      <c r="C1856" s="53" t="s">
        <v>406</v>
      </c>
      <c r="D1856" s="59" t="s">
        <v>142</v>
      </c>
      <c r="E1856" s="59"/>
      <c r="F1856" s="52" t="s">
        <v>8</v>
      </c>
      <c r="G1856" s="55">
        <v>6.2</v>
      </c>
      <c r="I1856" s="55"/>
      <c r="J1856" s="55">
        <v>5</v>
      </c>
      <c r="L1856" s="52" t="s">
        <v>101</v>
      </c>
      <c r="N1856" s="65" t="s">
        <v>138</v>
      </c>
      <c r="O1856" s="62">
        <f>(3.1416/6)*J1856^2*G1856</f>
        <v>81.157999999999987</v>
      </c>
      <c r="P1856" s="64">
        <f>O1856*0.3</f>
        <v>24.347399999999997</v>
      </c>
      <c r="Q1856" s="62">
        <f t="shared" si="795"/>
        <v>4.3284532764701265</v>
      </c>
      <c r="S1856" s="63"/>
    </row>
    <row r="1857" spans="1:19">
      <c r="A1857" s="83" t="s">
        <v>278</v>
      </c>
      <c r="B1857" s="57">
        <v>11</v>
      </c>
      <c r="C1857" s="53" t="s">
        <v>406</v>
      </c>
      <c r="D1857" s="59" t="s">
        <v>142</v>
      </c>
      <c r="E1857" s="59"/>
      <c r="F1857" s="60" t="s">
        <v>679</v>
      </c>
      <c r="I1857" s="55"/>
      <c r="J1857" s="55">
        <v>11.2</v>
      </c>
      <c r="L1857" s="60" t="s">
        <v>367</v>
      </c>
      <c r="N1857" s="61" t="s">
        <v>539</v>
      </c>
      <c r="O1857" s="62">
        <f>3.1416/6*(J1857^3)*0.9</f>
        <v>662.05827071999977</v>
      </c>
      <c r="P1857" s="64">
        <f t="shared" ref="P1857:P1864" si="796">O1857*0.6</f>
        <v>397.23496243199986</v>
      </c>
      <c r="Q1857" s="62">
        <f t="shared" si="795"/>
        <v>59.560635296354867</v>
      </c>
    </row>
    <row r="1858" spans="1:19">
      <c r="A1858" s="83" t="s">
        <v>278</v>
      </c>
      <c r="B1858" s="57">
        <v>11</v>
      </c>
      <c r="C1858" s="53" t="s">
        <v>406</v>
      </c>
      <c r="D1858" s="59" t="s">
        <v>142</v>
      </c>
      <c r="E1858" s="59"/>
      <c r="F1858" s="60" t="s">
        <v>679</v>
      </c>
      <c r="I1858" s="55"/>
      <c r="J1858" s="55">
        <v>6.33</v>
      </c>
      <c r="L1858" s="52" t="s">
        <v>114</v>
      </c>
      <c r="N1858" s="61" t="s">
        <v>137</v>
      </c>
      <c r="O1858" s="62">
        <f>3.1416/6*J1858^3</f>
        <v>132.8038813332</v>
      </c>
      <c r="P1858" s="64">
        <f t="shared" si="796"/>
        <v>79.682328799920001</v>
      </c>
      <c r="Q1858" s="62">
        <f t="shared" si="795"/>
        <v>13.177489727952555</v>
      </c>
    </row>
    <row r="1859" spans="1:19">
      <c r="A1859" s="83" t="s">
        <v>278</v>
      </c>
      <c r="B1859" s="57">
        <v>12</v>
      </c>
      <c r="C1859" s="54" t="s">
        <v>406</v>
      </c>
      <c r="D1859" s="59" t="s">
        <v>142</v>
      </c>
      <c r="E1859" s="59"/>
      <c r="F1859" s="60" t="s">
        <v>671</v>
      </c>
      <c r="G1859" s="55">
        <v>11</v>
      </c>
      <c r="I1859" s="55"/>
      <c r="J1859" s="55">
        <v>9.6999999999999993</v>
      </c>
      <c r="L1859" s="52" t="s">
        <v>101</v>
      </c>
      <c r="N1859" s="65" t="s">
        <v>138</v>
      </c>
      <c r="O1859" s="62">
        <f>(3.1416/6)*J1859^2*G1859</f>
        <v>541.92076399999996</v>
      </c>
      <c r="P1859" s="64">
        <f t="shared" si="796"/>
        <v>325.15245839999994</v>
      </c>
      <c r="Q1859" s="62">
        <f t="shared" si="795"/>
        <v>49.351855261553375</v>
      </c>
    </row>
    <row r="1860" spans="1:19">
      <c r="A1860" s="83" t="s">
        <v>278</v>
      </c>
      <c r="B1860" s="57">
        <v>12</v>
      </c>
      <c r="C1860" s="54" t="s">
        <v>406</v>
      </c>
      <c r="D1860" s="59" t="s">
        <v>142</v>
      </c>
      <c r="E1860" s="59"/>
      <c r="F1860" s="60" t="s">
        <v>679</v>
      </c>
      <c r="I1860" s="55"/>
      <c r="J1860" s="55">
        <v>6.6</v>
      </c>
      <c r="L1860" s="52" t="s">
        <v>114</v>
      </c>
      <c r="N1860" s="61" t="s">
        <v>137</v>
      </c>
      <c r="O1860" s="62">
        <f>3.1416/6*J1860^3</f>
        <v>150.53290559999996</v>
      </c>
      <c r="P1860" s="64">
        <f t="shared" si="796"/>
        <v>90.319743359999975</v>
      </c>
      <c r="Q1860" s="62">
        <f t="shared" si="795"/>
        <v>14.822917847805595</v>
      </c>
    </row>
    <row r="1861" spans="1:19">
      <c r="A1861" s="83" t="s">
        <v>278</v>
      </c>
      <c r="B1861" s="57">
        <v>12</v>
      </c>
      <c r="C1861" s="54" t="s">
        <v>406</v>
      </c>
      <c r="D1861" s="59" t="s">
        <v>142</v>
      </c>
      <c r="E1861" s="59"/>
      <c r="F1861" s="52" t="s">
        <v>152</v>
      </c>
      <c r="G1861" s="55">
        <v>11.5</v>
      </c>
      <c r="I1861" s="55"/>
      <c r="J1861" s="55">
        <v>9.6999999999999993</v>
      </c>
      <c r="L1861" s="52" t="s">
        <v>101</v>
      </c>
      <c r="N1861" s="65" t="s">
        <v>138</v>
      </c>
      <c r="O1861" s="62">
        <f>(3.1416/6)*J1861^2*G1861</f>
        <v>566.55352599999992</v>
      </c>
      <c r="P1861" s="64">
        <f t="shared" si="796"/>
        <v>339.93211559999992</v>
      </c>
      <c r="Q1861" s="62">
        <f t="shared" si="795"/>
        <v>51.455407776895761</v>
      </c>
    </row>
    <row r="1862" spans="1:19">
      <c r="A1862" s="83" t="s">
        <v>278</v>
      </c>
      <c r="B1862" s="57">
        <v>12</v>
      </c>
      <c r="C1862" s="54" t="s">
        <v>406</v>
      </c>
      <c r="D1862" s="59" t="s">
        <v>142</v>
      </c>
      <c r="E1862" s="59"/>
      <c r="F1862" s="60" t="s">
        <v>679</v>
      </c>
      <c r="G1862" s="55">
        <v>13.2</v>
      </c>
      <c r="I1862" s="55"/>
      <c r="J1862" s="55">
        <v>9.8000000000000007</v>
      </c>
      <c r="L1862" s="52" t="s">
        <v>101</v>
      </c>
      <c r="N1862" s="65" t="s">
        <v>138</v>
      </c>
      <c r="O1862" s="62">
        <f>(3.1416/6)*J1862^2*G1862</f>
        <v>663.78238080000006</v>
      </c>
      <c r="P1862" s="64">
        <f t="shared" si="796"/>
        <v>398.26942848000004</v>
      </c>
      <c r="Q1862" s="62">
        <f t="shared" si="795"/>
        <v>59.706268104885829</v>
      </c>
    </row>
    <row r="1863" spans="1:19">
      <c r="A1863" s="83" t="s">
        <v>278</v>
      </c>
      <c r="B1863" s="57">
        <v>12</v>
      </c>
      <c r="C1863" s="54" t="s">
        <v>406</v>
      </c>
      <c r="D1863" s="59" t="s">
        <v>142</v>
      </c>
      <c r="E1863" s="59"/>
      <c r="F1863" s="60" t="s">
        <v>679</v>
      </c>
      <c r="G1863" s="55">
        <v>7.5</v>
      </c>
      <c r="I1863" s="55"/>
      <c r="J1863" s="55">
        <v>5.5</v>
      </c>
      <c r="L1863" s="52" t="s">
        <v>101</v>
      </c>
      <c r="N1863" s="65" t="s">
        <v>138</v>
      </c>
      <c r="O1863" s="62">
        <f>(3.1416/6)*J1863^2*G1863</f>
        <v>118.79174999999999</v>
      </c>
      <c r="P1863" s="64">
        <f t="shared" si="796"/>
        <v>71.275049999999993</v>
      </c>
      <c r="Q1863" s="62">
        <f t="shared" si="795"/>
        <v>11.867577934730244</v>
      </c>
    </row>
    <row r="1864" spans="1:19">
      <c r="A1864" s="83" t="s">
        <v>278</v>
      </c>
      <c r="B1864" s="57">
        <v>13</v>
      </c>
      <c r="C1864" s="53" t="s">
        <v>406</v>
      </c>
      <c r="D1864" s="59" t="s">
        <v>142</v>
      </c>
      <c r="E1864" s="59"/>
      <c r="F1864" s="52" t="s">
        <v>152</v>
      </c>
      <c r="G1864" s="55">
        <v>10.3</v>
      </c>
      <c r="I1864" s="55"/>
      <c r="J1864" s="55">
        <v>9.1999999999999993</v>
      </c>
      <c r="L1864" s="52" t="s">
        <v>101</v>
      </c>
      <c r="N1864" s="65" t="s">
        <v>138</v>
      </c>
      <c r="O1864" s="62">
        <f>(3.1416/6)*J1864^2*G1864</f>
        <v>456.47029119999996</v>
      </c>
      <c r="P1864" s="64">
        <f t="shared" si="796"/>
        <v>273.88217471999997</v>
      </c>
      <c r="Q1864" s="62">
        <f t="shared" si="795"/>
        <v>42.007431607335683</v>
      </c>
    </row>
    <row r="1865" spans="1:19">
      <c r="A1865" s="83" t="s">
        <v>278</v>
      </c>
      <c r="B1865" s="108">
        <v>13</v>
      </c>
      <c r="C1865" s="109" t="s">
        <v>406</v>
      </c>
      <c r="D1865" s="67" t="s">
        <v>557</v>
      </c>
      <c r="E1865" s="67"/>
      <c r="F1865" s="73" t="s">
        <v>397</v>
      </c>
      <c r="H1865" s="110"/>
      <c r="I1865" s="110">
        <v>13.7</v>
      </c>
      <c r="J1865" s="110">
        <v>8</v>
      </c>
      <c r="K1865" s="73"/>
      <c r="L1865" s="73" t="s">
        <v>100</v>
      </c>
      <c r="M1865" s="73"/>
      <c r="N1865" s="61" t="s">
        <v>536</v>
      </c>
      <c r="O1865" s="66">
        <f>3.1416/12*(J1865^2)*I1865</f>
        <v>229.54623999999995</v>
      </c>
      <c r="Q1865" s="62">
        <f>0.216*O1865^0.939</f>
        <v>35.588595857540902</v>
      </c>
    </row>
    <row r="1866" spans="1:19">
      <c r="A1866" s="83" t="s">
        <v>278</v>
      </c>
      <c r="B1866" s="57">
        <v>13</v>
      </c>
      <c r="C1866" s="53" t="s">
        <v>406</v>
      </c>
      <c r="D1866" s="59" t="s">
        <v>142</v>
      </c>
      <c r="E1866" s="59"/>
      <c r="F1866" s="52" t="s">
        <v>152</v>
      </c>
      <c r="I1866" s="55"/>
      <c r="J1866" s="55">
        <v>9.6999999999999993</v>
      </c>
      <c r="L1866" s="52" t="s">
        <v>114</v>
      </c>
      <c r="N1866" s="61" t="s">
        <v>137</v>
      </c>
      <c r="O1866" s="62">
        <f>3.1416/6*J1866^3</f>
        <v>477.87558279999985</v>
      </c>
      <c r="P1866" s="64">
        <f t="shared" ref="P1866:P1868" si="797">O1866*0.6</f>
        <v>286.72534967999991</v>
      </c>
      <c r="Q1866" s="62">
        <f t="shared" ref="Q1866:Q1870" si="798">0.216*P1866^0.939</f>
        <v>43.854524923882458</v>
      </c>
    </row>
    <row r="1867" spans="1:19">
      <c r="A1867" s="83" t="s">
        <v>278</v>
      </c>
      <c r="B1867" s="57">
        <v>13</v>
      </c>
      <c r="C1867" s="53" t="s">
        <v>406</v>
      </c>
      <c r="D1867" s="59" t="s">
        <v>142</v>
      </c>
      <c r="E1867" s="59"/>
      <c r="F1867" s="60" t="s">
        <v>679</v>
      </c>
      <c r="I1867" s="55"/>
      <c r="J1867" s="55">
        <v>6.7</v>
      </c>
      <c r="L1867" s="52" t="s">
        <v>114</v>
      </c>
      <c r="N1867" s="61" t="s">
        <v>137</v>
      </c>
      <c r="O1867" s="62">
        <f>3.1416/6*J1867^3</f>
        <v>157.4795068</v>
      </c>
      <c r="P1867" s="64">
        <f t="shared" si="797"/>
        <v>94.48770408</v>
      </c>
      <c r="Q1867" s="62">
        <f t="shared" si="798"/>
        <v>15.464331628033708</v>
      </c>
    </row>
    <row r="1868" spans="1:19">
      <c r="A1868" s="83" t="s">
        <v>278</v>
      </c>
      <c r="B1868" s="57">
        <v>13</v>
      </c>
      <c r="C1868" s="53" t="s">
        <v>406</v>
      </c>
      <c r="D1868" s="59" t="s">
        <v>142</v>
      </c>
      <c r="E1868" s="59"/>
      <c r="F1868" s="52" t="s">
        <v>152</v>
      </c>
      <c r="G1868" s="55">
        <v>12.5</v>
      </c>
      <c r="I1868" s="55"/>
      <c r="J1868" s="55">
        <v>8.6</v>
      </c>
      <c r="L1868" s="52" t="s">
        <v>101</v>
      </c>
      <c r="N1868" s="65" t="s">
        <v>138</v>
      </c>
      <c r="O1868" s="62">
        <f>(3.1416/6)*J1868^2*G1868</f>
        <v>484.06819999999993</v>
      </c>
      <c r="P1868" s="64">
        <f t="shared" si="797"/>
        <v>290.44091999999995</v>
      </c>
      <c r="Q1868" s="62">
        <f t="shared" si="798"/>
        <v>44.38794394107655</v>
      </c>
    </row>
    <row r="1869" spans="1:19">
      <c r="A1869" s="83" t="s">
        <v>278</v>
      </c>
      <c r="B1869" s="57">
        <v>13</v>
      </c>
      <c r="C1869" s="53" t="s">
        <v>406</v>
      </c>
      <c r="D1869" s="59" t="s">
        <v>142</v>
      </c>
      <c r="E1869" s="59"/>
      <c r="F1869" s="52" t="s">
        <v>8</v>
      </c>
      <c r="I1869" s="55"/>
      <c r="J1869" s="55">
        <v>5.4</v>
      </c>
      <c r="K1869" s="52">
        <v>3.45</v>
      </c>
      <c r="L1869" s="52" t="s">
        <v>114</v>
      </c>
      <c r="N1869" s="61" t="s">
        <v>137</v>
      </c>
      <c r="O1869" s="62">
        <f>3.1416/6*J1869^3</f>
        <v>82.448150400000003</v>
      </c>
      <c r="P1869" s="62">
        <f>3.1416/6*K1869^3</f>
        <v>21.500914050000002</v>
      </c>
      <c r="Q1869" s="62">
        <f t="shared" si="798"/>
        <v>3.851507979297041</v>
      </c>
      <c r="S1869" s="63"/>
    </row>
    <row r="1870" spans="1:19">
      <c r="A1870" s="83" t="s">
        <v>278</v>
      </c>
      <c r="B1870" s="57">
        <v>14</v>
      </c>
      <c r="C1870" s="53" t="s">
        <v>404</v>
      </c>
      <c r="D1870" s="59" t="s">
        <v>142</v>
      </c>
      <c r="E1870" s="59"/>
      <c r="F1870" s="52" t="s">
        <v>80</v>
      </c>
      <c r="I1870" s="55">
        <v>50</v>
      </c>
      <c r="J1870" s="55">
        <v>7.2</v>
      </c>
      <c r="L1870" s="52" t="s">
        <v>232</v>
      </c>
      <c r="M1870" s="52" t="s">
        <v>282</v>
      </c>
      <c r="N1870" s="61" t="s">
        <v>139</v>
      </c>
      <c r="O1870" s="66">
        <f>3.1416/4*(J1870^2)*I1870</f>
        <v>2035.7568000000001</v>
      </c>
      <c r="P1870" s="64">
        <f t="shared" ref="P1870" si="799">O1870*0.6</f>
        <v>1221.45408</v>
      </c>
      <c r="Q1870" s="62">
        <f t="shared" si="798"/>
        <v>171.01389157110722</v>
      </c>
    </row>
    <row r="1871" spans="1:19">
      <c r="A1871" s="83" t="s">
        <v>278</v>
      </c>
      <c r="B1871" s="57">
        <v>14</v>
      </c>
      <c r="C1871" s="53" t="s">
        <v>404</v>
      </c>
      <c r="D1871" s="59" t="s">
        <v>442</v>
      </c>
      <c r="F1871" s="73" t="s">
        <v>624</v>
      </c>
      <c r="I1871" s="55"/>
      <c r="J1871" s="55">
        <v>5.09</v>
      </c>
      <c r="L1871" s="52" t="s">
        <v>114</v>
      </c>
      <c r="N1871" s="61" t="s">
        <v>137</v>
      </c>
      <c r="O1871" s="62">
        <f>3.1416/6*J1871^3</f>
        <v>69.048299104399987</v>
      </c>
      <c r="Q1871" s="62">
        <f t="shared" ref="Q1871:Q1872" si="800">0.216*O1871^0.939</f>
        <v>11.519096166166612</v>
      </c>
    </row>
    <row r="1872" spans="1:19">
      <c r="A1872" s="83" t="s">
        <v>278</v>
      </c>
      <c r="B1872" s="57">
        <v>14</v>
      </c>
      <c r="C1872" s="53" t="s">
        <v>404</v>
      </c>
      <c r="D1872" s="59" t="s">
        <v>442</v>
      </c>
      <c r="F1872" s="73" t="s">
        <v>624</v>
      </c>
      <c r="I1872" s="55"/>
      <c r="J1872" s="55">
        <v>5.4</v>
      </c>
      <c r="L1872" s="60" t="s">
        <v>367</v>
      </c>
      <c r="N1872" s="61" t="s">
        <v>539</v>
      </c>
      <c r="O1872" s="62">
        <f>3.1416/6*(J1872^3)*0.9</f>
        <v>74.203335360000011</v>
      </c>
      <c r="Q1872" s="62">
        <f t="shared" si="800"/>
        <v>12.324841671272235</v>
      </c>
    </row>
    <row r="1873" spans="1:19">
      <c r="A1873" s="83" t="s">
        <v>278</v>
      </c>
      <c r="B1873" s="57">
        <v>14</v>
      </c>
      <c r="C1873" s="53" t="s">
        <v>404</v>
      </c>
      <c r="D1873" s="54" t="s">
        <v>670</v>
      </c>
      <c r="F1873" s="82" t="s">
        <v>634</v>
      </c>
      <c r="I1873" s="55"/>
      <c r="J1873" s="55">
        <v>2.8</v>
      </c>
      <c r="L1873" s="52" t="s">
        <v>114</v>
      </c>
      <c r="N1873" s="61" t="s">
        <v>137</v>
      </c>
      <c r="O1873" s="62">
        <f t="shared" ref="O1873:O1879" si="801">3.1416/6*J1873^3</f>
        <v>11.494067199999996</v>
      </c>
    </row>
    <row r="1874" spans="1:19">
      <c r="A1874" s="83" t="s">
        <v>278</v>
      </c>
      <c r="B1874" s="57">
        <v>14</v>
      </c>
      <c r="C1874" s="53" t="s">
        <v>404</v>
      </c>
      <c r="D1874" s="54" t="s">
        <v>670</v>
      </c>
      <c r="F1874" s="82" t="s">
        <v>634</v>
      </c>
      <c r="I1874" s="55"/>
      <c r="J1874" s="55">
        <v>2.7</v>
      </c>
      <c r="L1874" s="52" t="s">
        <v>114</v>
      </c>
      <c r="N1874" s="61" t="s">
        <v>137</v>
      </c>
      <c r="O1874" s="62">
        <f t="shared" si="801"/>
        <v>10.3060188</v>
      </c>
    </row>
    <row r="1875" spans="1:19">
      <c r="A1875" s="83" t="s">
        <v>278</v>
      </c>
      <c r="B1875" s="57">
        <v>14</v>
      </c>
      <c r="C1875" s="53" t="s">
        <v>404</v>
      </c>
      <c r="D1875" s="54" t="s">
        <v>670</v>
      </c>
      <c r="F1875" s="82" t="s">
        <v>634</v>
      </c>
      <c r="I1875" s="55"/>
      <c r="J1875" s="55">
        <v>2.7</v>
      </c>
      <c r="L1875" s="52" t="s">
        <v>114</v>
      </c>
      <c r="N1875" s="61" t="s">
        <v>137</v>
      </c>
      <c r="O1875" s="62">
        <f t="shared" si="801"/>
        <v>10.3060188</v>
      </c>
    </row>
    <row r="1876" spans="1:19">
      <c r="A1876" s="83" t="s">
        <v>278</v>
      </c>
      <c r="B1876" s="57">
        <v>14</v>
      </c>
      <c r="C1876" s="53" t="s">
        <v>404</v>
      </c>
      <c r="D1876" s="54" t="s">
        <v>670</v>
      </c>
      <c r="F1876" s="82" t="s">
        <v>634</v>
      </c>
      <c r="I1876" s="55"/>
      <c r="J1876" s="55">
        <v>2.2000000000000002</v>
      </c>
      <c r="L1876" s="52" t="s">
        <v>114</v>
      </c>
      <c r="N1876" s="61" t="s">
        <v>137</v>
      </c>
      <c r="O1876" s="62">
        <f t="shared" si="801"/>
        <v>5.5752928000000015</v>
      </c>
    </row>
    <row r="1877" spans="1:19">
      <c r="A1877" s="83" t="s">
        <v>278</v>
      </c>
      <c r="B1877" s="57">
        <v>14</v>
      </c>
      <c r="C1877" s="53" t="s">
        <v>404</v>
      </c>
      <c r="D1877" s="54" t="s">
        <v>670</v>
      </c>
      <c r="F1877" s="82" t="s">
        <v>634</v>
      </c>
      <c r="I1877" s="55"/>
      <c r="J1877" s="55">
        <v>1.7</v>
      </c>
      <c r="L1877" s="52" t="s">
        <v>114</v>
      </c>
      <c r="N1877" s="61" t="s">
        <v>137</v>
      </c>
      <c r="O1877" s="62">
        <f t="shared" si="801"/>
        <v>2.5724467999999994</v>
      </c>
    </row>
    <row r="1878" spans="1:19">
      <c r="A1878" s="83" t="s">
        <v>278</v>
      </c>
      <c r="B1878" s="57">
        <v>14</v>
      </c>
      <c r="C1878" s="53" t="s">
        <v>404</v>
      </c>
      <c r="D1878" s="54" t="s">
        <v>670</v>
      </c>
      <c r="F1878" s="82" t="s">
        <v>634</v>
      </c>
      <c r="I1878" s="55"/>
      <c r="J1878" s="55">
        <v>2.2000000000000002</v>
      </c>
      <c r="L1878" s="52" t="s">
        <v>114</v>
      </c>
      <c r="N1878" s="61" t="s">
        <v>137</v>
      </c>
      <c r="O1878" s="62">
        <f t="shared" si="801"/>
        <v>5.5752928000000015</v>
      </c>
    </row>
    <row r="1879" spans="1:19">
      <c r="A1879" s="83" t="s">
        <v>278</v>
      </c>
      <c r="B1879" s="57">
        <v>14</v>
      </c>
      <c r="C1879" s="53" t="s">
        <v>404</v>
      </c>
      <c r="D1879" s="59" t="s">
        <v>142</v>
      </c>
      <c r="E1879" s="59"/>
      <c r="F1879" s="60" t="s">
        <v>679</v>
      </c>
      <c r="I1879" s="55"/>
      <c r="J1879" s="55">
        <v>15.8</v>
      </c>
      <c r="L1879" s="52" t="s">
        <v>114</v>
      </c>
      <c r="N1879" s="61" t="s">
        <v>137</v>
      </c>
      <c r="O1879" s="62">
        <f t="shared" si="801"/>
        <v>2065.2417632000002</v>
      </c>
      <c r="P1879" s="64">
        <f t="shared" ref="P1879:P1880" si="802">O1879*0.6</f>
        <v>1239.14505792</v>
      </c>
      <c r="Q1879" s="62">
        <f t="shared" ref="Q1879:Q1897" si="803">0.216*P1879^0.939</f>
        <v>173.33866569407542</v>
      </c>
    </row>
    <row r="1880" spans="1:19">
      <c r="A1880" s="83" t="s">
        <v>278</v>
      </c>
      <c r="B1880" s="57">
        <v>15</v>
      </c>
      <c r="C1880" s="53" t="s">
        <v>406</v>
      </c>
      <c r="D1880" s="59" t="s">
        <v>142</v>
      </c>
      <c r="E1880" s="59"/>
      <c r="F1880" s="52" t="s">
        <v>152</v>
      </c>
      <c r="G1880" s="55">
        <v>11.1</v>
      </c>
      <c r="I1880" s="55"/>
      <c r="J1880" s="55">
        <v>9.8000000000000007</v>
      </c>
      <c r="L1880" s="52" t="s">
        <v>101</v>
      </c>
      <c r="N1880" s="65" t="s">
        <v>138</v>
      </c>
      <c r="O1880" s="62">
        <f>(3.1416/6)*J1880^2*G1880</f>
        <v>558.18063840000002</v>
      </c>
      <c r="P1880" s="64">
        <f t="shared" si="802"/>
        <v>334.90838303999999</v>
      </c>
      <c r="Q1880" s="62">
        <f t="shared" si="803"/>
        <v>50.741030429318315</v>
      </c>
    </row>
    <row r="1881" spans="1:19">
      <c r="A1881" s="83" t="s">
        <v>278</v>
      </c>
      <c r="B1881" s="57">
        <v>15</v>
      </c>
      <c r="C1881" s="53" t="s">
        <v>406</v>
      </c>
      <c r="D1881" s="59" t="s">
        <v>142</v>
      </c>
      <c r="E1881" s="59"/>
      <c r="F1881" s="52" t="s">
        <v>8</v>
      </c>
      <c r="I1881" s="55"/>
      <c r="J1881" s="55">
        <v>4.5999999999999996</v>
      </c>
      <c r="L1881" s="52" t="s">
        <v>114</v>
      </c>
      <c r="N1881" s="61" t="s">
        <v>137</v>
      </c>
      <c r="O1881" s="62">
        <f>3.1416/6*J1881^3</f>
        <v>50.965129599999983</v>
      </c>
      <c r="P1881" s="64">
        <f>O1881*0.3</f>
        <v>15.289538879999995</v>
      </c>
      <c r="Q1881" s="62">
        <f t="shared" si="803"/>
        <v>2.7964050719056712</v>
      </c>
      <c r="S1881" s="63"/>
    </row>
    <row r="1882" spans="1:19">
      <c r="A1882" s="83" t="s">
        <v>278</v>
      </c>
      <c r="B1882" s="57">
        <v>15</v>
      </c>
      <c r="C1882" s="53" t="s">
        <v>406</v>
      </c>
      <c r="D1882" s="59" t="s">
        <v>142</v>
      </c>
      <c r="E1882" s="59"/>
      <c r="F1882" s="52" t="s">
        <v>152</v>
      </c>
      <c r="G1882" s="55">
        <v>10.6</v>
      </c>
      <c r="I1882" s="55"/>
      <c r="J1882" s="55">
        <v>7.8</v>
      </c>
      <c r="L1882" s="52" t="s">
        <v>101</v>
      </c>
      <c r="N1882" s="65" t="s">
        <v>138</v>
      </c>
      <c r="O1882" s="62">
        <f>(3.1416/6)*J1882^2*G1882</f>
        <v>337.67173439999993</v>
      </c>
      <c r="P1882" s="64">
        <f t="shared" ref="P1882:P1886" si="804">O1882*0.6</f>
        <v>202.60304063999996</v>
      </c>
      <c r="Q1882" s="62">
        <f t="shared" si="803"/>
        <v>31.6515007304873</v>
      </c>
    </row>
    <row r="1883" spans="1:19">
      <c r="A1883" s="83" t="s">
        <v>278</v>
      </c>
      <c r="B1883" s="57">
        <v>15</v>
      </c>
      <c r="C1883" s="53" t="s">
        <v>406</v>
      </c>
      <c r="D1883" s="59" t="s">
        <v>142</v>
      </c>
      <c r="E1883" s="59"/>
      <c r="F1883" s="52" t="s">
        <v>152</v>
      </c>
      <c r="G1883" s="55">
        <v>9</v>
      </c>
      <c r="I1883" s="55"/>
      <c r="J1883" s="55">
        <v>7.2</v>
      </c>
      <c r="L1883" s="52" t="s">
        <v>101</v>
      </c>
      <c r="N1883" s="65" t="s">
        <v>138</v>
      </c>
      <c r="O1883" s="62">
        <f>(3.1416/6)*J1883^2*G1883</f>
        <v>244.29081600000001</v>
      </c>
      <c r="P1883" s="64">
        <f t="shared" si="804"/>
        <v>146.57448959999999</v>
      </c>
      <c r="Q1883" s="62">
        <f t="shared" si="803"/>
        <v>23.355145642586134</v>
      </c>
    </row>
    <row r="1884" spans="1:19">
      <c r="A1884" s="83" t="s">
        <v>278</v>
      </c>
      <c r="B1884" s="57">
        <v>15</v>
      </c>
      <c r="C1884" s="53" t="s">
        <v>406</v>
      </c>
      <c r="D1884" s="59" t="s">
        <v>142</v>
      </c>
      <c r="E1884" s="59"/>
      <c r="F1884" s="52" t="s">
        <v>91</v>
      </c>
      <c r="I1884" s="55"/>
      <c r="J1884" s="55">
        <v>8.6</v>
      </c>
      <c r="L1884" s="52" t="s">
        <v>114</v>
      </c>
      <c r="N1884" s="61" t="s">
        <v>137</v>
      </c>
      <c r="O1884" s="62">
        <f>3.1416/6*J1884^3</f>
        <v>333.03892159999992</v>
      </c>
      <c r="P1884" s="64">
        <f t="shared" si="804"/>
        <v>199.82335295999994</v>
      </c>
      <c r="Q1884" s="62">
        <f t="shared" si="803"/>
        <v>31.243564268432806</v>
      </c>
    </row>
    <row r="1885" spans="1:19">
      <c r="A1885" s="83" t="s">
        <v>278</v>
      </c>
      <c r="B1885" s="57">
        <v>15</v>
      </c>
      <c r="C1885" s="53" t="s">
        <v>406</v>
      </c>
      <c r="D1885" s="59" t="s">
        <v>142</v>
      </c>
      <c r="E1885" s="59"/>
      <c r="F1885" s="60" t="s">
        <v>679</v>
      </c>
      <c r="I1885" s="55"/>
      <c r="J1885" s="55">
        <v>6</v>
      </c>
      <c r="L1885" s="52" t="s">
        <v>114</v>
      </c>
      <c r="N1885" s="61" t="s">
        <v>137</v>
      </c>
      <c r="O1885" s="62">
        <f>3.1416/6*J1885^3</f>
        <v>113.09759999999999</v>
      </c>
      <c r="P1885" s="64">
        <f t="shared" si="804"/>
        <v>67.858559999999983</v>
      </c>
      <c r="Q1885" s="62">
        <f t="shared" si="803"/>
        <v>11.332624725769584</v>
      </c>
    </row>
    <row r="1886" spans="1:19">
      <c r="A1886" s="83" t="s">
        <v>278</v>
      </c>
      <c r="B1886" s="57">
        <v>15</v>
      </c>
      <c r="C1886" s="53" t="s">
        <v>406</v>
      </c>
      <c r="D1886" s="59" t="s">
        <v>142</v>
      </c>
      <c r="E1886" s="59"/>
      <c r="F1886" s="52" t="s">
        <v>91</v>
      </c>
      <c r="G1886" s="55">
        <v>10</v>
      </c>
      <c r="I1886" s="55"/>
      <c r="J1886" s="55">
        <v>9.3000000000000007</v>
      </c>
      <c r="L1886" s="52" t="s">
        <v>101</v>
      </c>
      <c r="N1886" s="65" t="s">
        <v>138</v>
      </c>
      <c r="O1886" s="62">
        <f>(3.1416/6)*J1886^2*G1886</f>
        <v>452.86163999999997</v>
      </c>
      <c r="P1886" s="64">
        <f t="shared" si="804"/>
        <v>271.71698399999997</v>
      </c>
      <c r="Q1886" s="62">
        <f t="shared" si="803"/>
        <v>41.695521743746681</v>
      </c>
    </row>
    <row r="1887" spans="1:19">
      <c r="A1887" s="83" t="s">
        <v>278</v>
      </c>
      <c r="B1887" s="57">
        <v>15</v>
      </c>
      <c r="C1887" s="53" t="s">
        <v>406</v>
      </c>
      <c r="D1887" s="59" t="s">
        <v>142</v>
      </c>
      <c r="E1887" s="59"/>
      <c r="F1887" s="52" t="s">
        <v>8</v>
      </c>
      <c r="I1887" s="55"/>
      <c r="J1887" s="55">
        <v>6</v>
      </c>
      <c r="L1887" s="52" t="s">
        <v>114</v>
      </c>
      <c r="N1887" s="61" t="s">
        <v>137</v>
      </c>
      <c r="O1887" s="62">
        <f>3.1416/6*J1887^3</f>
        <v>113.09759999999999</v>
      </c>
      <c r="P1887" s="64">
        <f>O1887*0.3</f>
        <v>33.929279999999991</v>
      </c>
      <c r="Q1887" s="62">
        <f t="shared" si="803"/>
        <v>5.9110324243386305</v>
      </c>
      <c r="S1887" s="63"/>
    </row>
    <row r="1888" spans="1:19">
      <c r="A1888" s="83" t="s">
        <v>278</v>
      </c>
      <c r="B1888" s="57">
        <v>15</v>
      </c>
      <c r="C1888" s="53" t="s">
        <v>406</v>
      </c>
      <c r="D1888" s="59" t="s">
        <v>142</v>
      </c>
      <c r="E1888" s="59"/>
      <c r="F1888" s="52" t="s">
        <v>91</v>
      </c>
      <c r="I1888" s="55"/>
      <c r="J1888" s="55">
        <v>7</v>
      </c>
      <c r="L1888" s="52" t="s">
        <v>114</v>
      </c>
      <c r="N1888" s="61" t="s">
        <v>137</v>
      </c>
      <c r="O1888" s="62">
        <f>3.1416/6*J1888^3</f>
        <v>179.59479999999999</v>
      </c>
      <c r="P1888" s="64">
        <f t="shared" ref="P1888:P1890" si="805">O1888*0.6</f>
        <v>107.75688</v>
      </c>
      <c r="Q1888" s="62">
        <f t="shared" si="803"/>
        <v>17.495228294623921</v>
      </c>
    </row>
    <row r="1889" spans="1:19">
      <c r="A1889" s="83" t="s">
        <v>278</v>
      </c>
      <c r="B1889" s="57">
        <v>15</v>
      </c>
      <c r="C1889" s="53" t="s">
        <v>406</v>
      </c>
      <c r="D1889" s="59" t="s">
        <v>142</v>
      </c>
      <c r="E1889" s="59"/>
      <c r="F1889" s="60" t="s">
        <v>679</v>
      </c>
      <c r="I1889" s="55"/>
      <c r="J1889" s="55">
        <v>14.3</v>
      </c>
      <c r="L1889" s="52" t="s">
        <v>114</v>
      </c>
      <c r="N1889" s="61" t="s">
        <v>137</v>
      </c>
      <c r="O1889" s="62">
        <f>3.1416/6*J1889^3</f>
        <v>1531.1147852000001</v>
      </c>
      <c r="P1889" s="64">
        <f t="shared" si="805"/>
        <v>918.66887112000006</v>
      </c>
      <c r="Q1889" s="62">
        <f t="shared" si="803"/>
        <v>130.87601196453028</v>
      </c>
    </row>
    <row r="1890" spans="1:19">
      <c r="A1890" s="83" t="s">
        <v>278</v>
      </c>
      <c r="B1890" s="57" t="s">
        <v>283</v>
      </c>
      <c r="C1890" s="53" t="s">
        <v>404</v>
      </c>
      <c r="D1890" s="59" t="s">
        <v>142</v>
      </c>
      <c r="E1890" s="59"/>
      <c r="F1890" s="52" t="s">
        <v>112</v>
      </c>
      <c r="I1890" s="55"/>
      <c r="J1890" s="55">
        <v>17.5</v>
      </c>
      <c r="L1890" s="52" t="s">
        <v>114</v>
      </c>
      <c r="N1890" s="61" t="s">
        <v>137</v>
      </c>
      <c r="O1890" s="62">
        <f>3.1416/6*J1890^3</f>
        <v>2806.1687499999998</v>
      </c>
      <c r="P1890" s="64">
        <f t="shared" si="805"/>
        <v>1683.7012499999998</v>
      </c>
      <c r="Q1890" s="62">
        <f t="shared" si="803"/>
        <v>231.16209318866646</v>
      </c>
    </row>
    <row r="1891" spans="1:19">
      <c r="A1891" s="83" t="s">
        <v>278</v>
      </c>
      <c r="B1891" s="57" t="s">
        <v>283</v>
      </c>
      <c r="C1891" s="53" t="s">
        <v>404</v>
      </c>
      <c r="D1891" s="59" t="s">
        <v>142</v>
      </c>
      <c r="E1891" s="59"/>
      <c r="F1891" s="52" t="s">
        <v>8</v>
      </c>
      <c r="I1891" s="55"/>
      <c r="J1891" s="55">
        <v>7.7</v>
      </c>
      <c r="K1891" s="52">
        <v>4.2</v>
      </c>
      <c r="L1891" s="52" t="s">
        <v>114</v>
      </c>
      <c r="N1891" s="61" t="s">
        <v>137</v>
      </c>
      <c r="O1891" s="62">
        <f>3.1416/6*J1891^3</f>
        <v>239.04067880000002</v>
      </c>
      <c r="P1891" s="62">
        <f>3.1416/6*K1891^3</f>
        <v>38.792476800000003</v>
      </c>
      <c r="Q1891" s="62">
        <f t="shared" si="803"/>
        <v>6.7032846560547519</v>
      </c>
      <c r="S1891" s="63"/>
    </row>
    <row r="1892" spans="1:19">
      <c r="A1892" s="83" t="s">
        <v>278</v>
      </c>
      <c r="B1892" s="57" t="s">
        <v>283</v>
      </c>
      <c r="C1892" s="53" t="s">
        <v>404</v>
      </c>
      <c r="D1892" s="59" t="s">
        <v>142</v>
      </c>
      <c r="E1892" s="59"/>
      <c r="F1892" s="52" t="s">
        <v>152</v>
      </c>
      <c r="G1892" s="55">
        <v>9.5</v>
      </c>
      <c r="I1892" s="55"/>
      <c r="J1892" s="55">
        <v>6</v>
      </c>
      <c r="L1892" s="52" t="s">
        <v>101</v>
      </c>
      <c r="N1892" s="65" t="s">
        <v>138</v>
      </c>
      <c r="O1892" s="62">
        <f>(3.1416/6)*J1892^2*G1892</f>
        <v>179.07119999999998</v>
      </c>
      <c r="P1892" s="64">
        <f t="shared" ref="P1892:P1894" si="806">O1892*0.6</f>
        <v>107.44271999999998</v>
      </c>
      <c r="Q1892" s="62">
        <f t="shared" si="803"/>
        <v>17.44732893113207</v>
      </c>
    </row>
    <row r="1893" spans="1:19">
      <c r="A1893" s="83" t="s">
        <v>278</v>
      </c>
      <c r="B1893" s="57" t="s">
        <v>283</v>
      </c>
      <c r="C1893" s="53" t="s">
        <v>404</v>
      </c>
      <c r="D1893" s="59" t="s">
        <v>142</v>
      </c>
      <c r="E1893" s="59"/>
      <c r="F1893" s="52" t="s">
        <v>152</v>
      </c>
      <c r="I1893" s="55"/>
      <c r="J1893" s="55">
        <v>12.5</v>
      </c>
      <c r="L1893" s="52" t="s">
        <v>114</v>
      </c>
      <c r="N1893" s="61" t="s">
        <v>137</v>
      </c>
      <c r="O1893" s="62">
        <f>3.1416/6*J1893^3</f>
        <v>1022.6562499999999</v>
      </c>
      <c r="P1893" s="64">
        <f t="shared" si="806"/>
        <v>613.59374999999989</v>
      </c>
      <c r="Q1893" s="62">
        <f t="shared" si="803"/>
        <v>89.592971694752421</v>
      </c>
    </row>
    <row r="1894" spans="1:19">
      <c r="A1894" s="83" t="s">
        <v>278</v>
      </c>
      <c r="B1894" s="57" t="s">
        <v>283</v>
      </c>
      <c r="C1894" s="53" t="s">
        <v>404</v>
      </c>
      <c r="D1894" s="59" t="s">
        <v>142</v>
      </c>
      <c r="E1894" s="59"/>
      <c r="F1894" s="52" t="s">
        <v>152</v>
      </c>
      <c r="I1894" s="55"/>
      <c r="J1894" s="55">
        <v>9</v>
      </c>
      <c r="L1894" s="52" t="s">
        <v>114</v>
      </c>
      <c r="N1894" s="61" t="s">
        <v>137</v>
      </c>
      <c r="O1894" s="62">
        <f>3.1416/6*J1894^3</f>
        <v>381.70439999999996</v>
      </c>
      <c r="P1894" s="64">
        <f t="shared" si="806"/>
        <v>229.02263999999997</v>
      </c>
      <c r="Q1894" s="62">
        <f t="shared" si="803"/>
        <v>35.512364063982929</v>
      </c>
    </row>
    <row r="1895" spans="1:19">
      <c r="A1895" s="83" t="s">
        <v>278</v>
      </c>
      <c r="B1895" s="57" t="s">
        <v>283</v>
      </c>
      <c r="C1895" s="53" t="s">
        <v>404</v>
      </c>
      <c r="D1895" s="59" t="s">
        <v>142</v>
      </c>
      <c r="E1895" s="59"/>
      <c r="F1895" s="52" t="s">
        <v>8</v>
      </c>
      <c r="I1895" s="55"/>
      <c r="J1895" s="55">
        <v>6.3</v>
      </c>
      <c r="L1895" s="52" t="s">
        <v>114</v>
      </c>
      <c r="N1895" s="61" t="s">
        <v>137</v>
      </c>
      <c r="O1895" s="62">
        <f>3.1416/6*J1895^3</f>
        <v>130.92460919999996</v>
      </c>
      <c r="P1895" s="64">
        <f t="shared" ref="P1895:P1897" si="807">O1895*0.3</f>
        <v>39.277382759999988</v>
      </c>
      <c r="Q1895" s="62">
        <f t="shared" si="803"/>
        <v>6.7819345947927365</v>
      </c>
      <c r="S1895" s="63"/>
    </row>
    <row r="1896" spans="1:19">
      <c r="A1896" s="83" t="s">
        <v>278</v>
      </c>
      <c r="B1896" s="57" t="s">
        <v>283</v>
      </c>
      <c r="C1896" s="53" t="s">
        <v>404</v>
      </c>
      <c r="D1896" s="59" t="s">
        <v>142</v>
      </c>
      <c r="E1896" s="59"/>
      <c r="F1896" s="52" t="s">
        <v>8</v>
      </c>
      <c r="I1896" s="55"/>
      <c r="J1896" s="55">
        <v>6.7</v>
      </c>
      <c r="L1896" s="52" t="s">
        <v>114</v>
      </c>
      <c r="N1896" s="61" t="s">
        <v>137</v>
      </c>
      <c r="O1896" s="62">
        <f>3.1416/6*J1896^3</f>
        <v>157.4795068</v>
      </c>
      <c r="P1896" s="64">
        <f t="shared" si="807"/>
        <v>47.24385204</v>
      </c>
      <c r="Q1896" s="62">
        <f t="shared" si="803"/>
        <v>8.0661071804638986</v>
      </c>
      <c r="S1896" s="63"/>
    </row>
    <row r="1897" spans="1:19">
      <c r="A1897" s="83" t="s">
        <v>278</v>
      </c>
      <c r="B1897" s="57" t="s">
        <v>283</v>
      </c>
      <c r="C1897" s="53" t="s">
        <v>404</v>
      </c>
      <c r="D1897" s="59" t="s">
        <v>142</v>
      </c>
      <c r="E1897" s="59"/>
      <c r="F1897" s="52" t="s">
        <v>8</v>
      </c>
      <c r="I1897" s="55"/>
      <c r="J1897" s="55">
        <v>5.0999999999999996</v>
      </c>
      <c r="L1897" s="52" t="s">
        <v>114</v>
      </c>
      <c r="N1897" s="61" t="s">
        <v>137</v>
      </c>
      <c r="O1897" s="62">
        <f>3.1416/6*J1897^3</f>
        <v>69.456063599999979</v>
      </c>
      <c r="P1897" s="64">
        <f t="shared" si="807"/>
        <v>20.836819079999994</v>
      </c>
      <c r="Q1897" s="62">
        <f t="shared" si="803"/>
        <v>3.7396973393918316</v>
      </c>
      <c r="S1897" s="63"/>
    </row>
    <row r="1898" spans="1:19">
      <c r="A1898" s="83" t="s">
        <v>278</v>
      </c>
      <c r="B1898" s="57">
        <v>17</v>
      </c>
      <c r="C1898" s="53" t="s">
        <v>404</v>
      </c>
      <c r="D1898" s="67" t="s">
        <v>557</v>
      </c>
      <c r="F1898" s="52" t="s">
        <v>398</v>
      </c>
      <c r="I1898" s="55">
        <v>7</v>
      </c>
      <c r="J1898" s="55">
        <v>11.7</v>
      </c>
      <c r="L1898" s="52" t="s">
        <v>311</v>
      </c>
      <c r="M1898" s="111"/>
      <c r="N1898" s="96" t="s">
        <v>537</v>
      </c>
      <c r="O1898" s="62">
        <f>3.1416/12*(J1898^2)*(I1898+J1898/2)</f>
        <v>460.51575569999994</v>
      </c>
      <c r="Q1898" s="62">
        <f>0.216*O1898^0.939</f>
        <v>68.429021591019335</v>
      </c>
    </row>
    <row r="1899" spans="1:19">
      <c r="A1899" s="83" t="s">
        <v>278</v>
      </c>
      <c r="B1899" s="57">
        <v>17</v>
      </c>
      <c r="C1899" s="53" t="s">
        <v>404</v>
      </c>
      <c r="D1899" s="59" t="s">
        <v>442</v>
      </c>
      <c r="F1899" s="73" t="s">
        <v>624</v>
      </c>
      <c r="G1899" s="55">
        <v>8.1999999999999993</v>
      </c>
      <c r="I1899" s="55"/>
      <c r="J1899" s="55">
        <v>5.2</v>
      </c>
      <c r="L1899" s="52" t="s">
        <v>101</v>
      </c>
      <c r="N1899" s="65" t="s">
        <v>138</v>
      </c>
      <c r="O1899" s="62">
        <f>(3.1416/6)*J1899^2*G1899</f>
        <v>116.09678079999999</v>
      </c>
      <c r="Q1899" s="62">
        <f t="shared" ref="Q1899" si="808">0.216*O1899^0.939</f>
        <v>18.763761228568054</v>
      </c>
    </row>
    <row r="1900" spans="1:19">
      <c r="A1900" s="83" t="s">
        <v>278</v>
      </c>
      <c r="B1900" s="57">
        <v>17</v>
      </c>
      <c r="C1900" s="53" t="s">
        <v>404</v>
      </c>
      <c r="D1900" s="59" t="s">
        <v>142</v>
      </c>
      <c r="E1900" s="59"/>
      <c r="F1900" s="52" t="s">
        <v>8</v>
      </c>
      <c r="I1900" s="55"/>
      <c r="J1900" s="55">
        <v>6.46</v>
      </c>
      <c r="L1900" s="52" t="s">
        <v>114</v>
      </c>
      <c r="N1900" s="61" t="s">
        <v>137</v>
      </c>
      <c r="O1900" s="62">
        <f t="shared" ref="O1900:O1905" si="809">3.1416/6*J1900^3</f>
        <v>141.15530080959999</v>
      </c>
      <c r="P1900" s="64">
        <f t="shared" ref="P1900:P1905" si="810">O1900*0.3</f>
        <v>42.346590242879998</v>
      </c>
      <c r="Q1900" s="62">
        <f t="shared" ref="Q1900:Q1917" si="811">0.216*P1900^0.939</f>
        <v>7.2784059160958705</v>
      </c>
      <c r="S1900" s="63"/>
    </row>
    <row r="1901" spans="1:19">
      <c r="A1901" s="83" t="s">
        <v>278</v>
      </c>
      <c r="B1901" s="57">
        <v>17</v>
      </c>
      <c r="C1901" s="53" t="s">
        <v>404</v>
      </c>
      <c r="D1901" s="59" t="s">
        <v>142</v>
      </c>
      <c r="E1901" s="59"/>
      <c r="F1901" s="52" t="s">
        <v>8</v>
      </c>
      <c r="I1901" s="55"/>
      <c r="J1901" s="55">
        <v>6.7</v>
      </c>
      <c r="L1901" s="52" t="s">
        <v>114</v>
      </c>
      <c r="N1901" s="61" t="s">
        <v>137</v>
      </c>
      <c r="O1901" s="62">
        <f t="shared" si="809"/>
        <v>157.4795068</v>
      </c>
      <c r="P1901" s="64">
        <f t="shared" si="810"/>
        <v>47.24385204</v>
      </c>
      <c r="Q1901" s="62">
        <f t="shared" si="811"/>
        <v>8.0661071804638986</v>
      </c>
      <c r="S1901" s="63"/>
    </row>
    <row r="1902" spans="1:19">
      <c r="A1902" s="83" t="s">
        <v>278</v>
      </c>
      <c r="B1902" s="57">
        <v>17</v>
      </c>
      <c r="C1902" s="53" t="s">
        <v>404</v>
      </c>
      <c r="D1902" s="59" t="s">
        <v>142</v>
      </c>
      <c r="E1902" s="59"/>
      <c r="F1902" s="52" t="s">
        <v>8</v>
      </c>
      <c r="I1902" s="55"/>
      <c r="J1902" s="55">
        <v>6.9</v>
      </c>
      <c r="L1902" s="52" t="s">
        <v>114</v>
      </c>
      <c r="N1902" s="61" t="s">
        <v>137</v>
      </c>
      <c r="O1902" s="62">
        <f t="shared" si="809"/>
        <v>172.00731240000002</v>
      </c>
      <c r="P1902" s="64">
        <f t="shared" si="810"/>
        <v>51.602193720000002</v>
      </c>
      <c r="Q1902" s="62">
        <f t="shared" si="811"/>
        <v>8.762926275857847</v>
      </c>
      <c r="S1902" s="63"/>
    </row>
    <row r="1903" spans="1:19">
      <c r="A1903" s="83" t="s">
        <v>278</v>
      </c>
      <c r="B1903" s="57">
        <v>17</v>
      </c>
      <c r="C1903" s="53" t="s">
        <v>404</v>
      </c>
      <c r="D1903" s="59" t="s">
        <v>142</v>
      </c>
      <c r="E1903" s="59"/>
      <c r="F1903" s="52" t="s">
        <v>8</v>
      </c>
      <c r="I1903" s="55"/>
      <c r="J1903" s="55">
        <v>6.6</v>
      </c>
      <c r="L1903" s="52" t="s">
        <v>114</v>
      </c>
      <c r="N1903" s="61" t="s">
        <v>137</v>
      </c>
      <c r="O1903" s="62">
        <f t="shared" si="809"/>
        <v>150.53290559999996</v>
      </c>
      <c r="P1903" s="64">
        <f t="shared" si="810"/>
        <v>45.159871679999988</v>
      </c>
      <c r="Q1903" s="62">
        <f t="shared" si="811"/>
        <v>7.7315494108304783</v>
      </c>
      <c r="S1903" s="63"/>
    </row>
    <row r="1904" spans="1:19">
      <c r="A1904" s="83" t="s">
        <v>278</v>
      </c>
      <c r="B1904" s="57">
        <v>17</v>
      </c>
      <c r="C1904" s="53" t="s">
        <v>404</v>
      </c>
      <c r="D1904" s="59" t="s">
        <v>142</v>
      </c>
      <c r="E1904" s="59"/>
      <c r="F1904" s="52" t="s">
        <v>8</v>
      </c>
      <c r="I1904" s="55"/>
      <c r="J1904" s="55">
        <v>5</v>
      </c>
      <c r="L1904" s="52" t="s">
        <v>114</v>
      </c>
      <c r="N1904" s="61" t="s">
        <v>137</v>
      </c>
      <c r="O1904" s="62">
        <f t="shared" si="809"/>
        <v>65.449999999999989</v>
      </c>
      <c r="P1904" s="64">
        <f t="shared" si="810"/>
        <v>19.634999999999994</v>
      </c>
      <c r="Q1904" s="62">
        <f t="shared" si="811"/>
        <v>3.5367940519289136</v>
      </c>
      <c r="S1904" s="63"/>
    </row>
    <row r="1905" spans="1:19">
      <c r="A1905" s="83" t="s">
        <v>278</v>
      </c>
      <c r="B1905" s="57">
        <v>17</v>
      </c>
      <c r="C1905" s="53" t="s">
        <v>404</v>
      </c>
      <c r="D1905" s="59" t="s">
        <v>142</v>
      </c>
      <c r="E1905" s="59"/>
      <c r="F1905" s="52" t="s">
        <v>8</v>
      </c>
      <c r="I1905" s="55"/>
      <c r="J1905" s="55">
        <v>7.3</v>
      </c>
      <c r="L1905" s="52" t="s">
        <v>114</v>
      </c>
      <c r="N1905" s="61" t="s">
        <v>137</v>
      </c>
      <c r="O1905" s="62">
        <f t="shared" si="809"/>
        <v>203.68930119999999</v>
      </c>
      <c r="P1905" s="64">
        <f t="shared" si="810"/>
        <v>61.106790359999991</v>
      </c>
      <c r="Q1905" s="62">
        <f t="shared" si="811"/>
        <v>10.270504241090995</v>
      </c>
      <c r="S1905" s="63"/>
    </row>
    <row r="1906" spans="1:19">
      <c r="A1906" s="83" t="s">
        <v>278</v>
      </c>
      <c r="B1906" s="57">
        <v>17</v>
      </c>
      <c r="C1906" s="53" t="s">
        <v>404</v>
      </c>
      <c r="D1906" s="59" t="s">
        <v>142</v>
      </c>
      <c r="E1906" s="59"/>
      <c r="F1906" s="60" t="s">
        <v>679</v>
      </c>
      <c r="I1906" s="55"/>
      <c r="J1906" s="55">
        <v>10.5</v>
      </c>
      <c r="L1906" s="60" t="s">
        <v>367</v>
      </c>
      <c r="N1906" s="61" t="s">
        <v>539</v>
      </c>
      <c r="O1906" s="62">
        <f>3.1416/6*(J1906^3)*0.9</f>
        <v>545.51920499999994</v>
      </c>
      <c r="P1906" s="64">
        <f t="shared" ref="P1906:P1909" si="812">O1906*0.6</f>
        <v>327.31152299999997</v>
      </c>
      <c r="Q1906" s="62">
        <f t="shared" si="811"/>
        <v>49.659507381594729</v>
      </c>
    </row>
    <row r="1907" spans="1:19">
      <c r="A1907" s="83" t="s">
        <v>278</v>
      </c>
      <c r="B1907" s="57">
        <v>18</v>
      </c>
      <c r="C1907" s="53" t="s">
        <v>404</v>
      </c>
      <c r="D1907" s="59" t="s">
        <v>142</v>
      </c>
      <c r="E1907" s="59"/>
      <c r="F1907" s="60" t="s">
        <v>679</v>
      </c>
      <c r="I1907" s="55"/>
      <c r="J1907" s="55">
        <v>9.4</v>
      </c>
      <c r="L1907" s="52" t="s">
        <v>114</v>
      </c>
      <c r="N1907" s="61" t="s">
        <v>137</v>
      </c>
      <c r="O1907" s="62">
        <f>3.1416/6*J1907^3</f>
        <v>434.89378240000008</v>
      </c>
      <c r="P1907" s="64">
        <f t="shared" si="812"/>
        <v>260.93626944000005</v>
      </c>
      <c r="Q1907" s="62">
        <f t="shared" si="811"/>
        <v>40.140206171743223</v>
      </c>
    </row>
    <row r="1908" spans="1:19">
      <c r="A1908" s="83" t="s">
        <v>278</v>
      </c>
      <c r="B1908" s="57">
        <v>18</v>
      </c>
      <c r="C1908" s="53" t="s">
        <v>404</v>
      </c>
      <c r="D1908" s="59" t="s">
        <v>142</v>
      </c>
      <c r="E1908" s="59"/>
      <c r="F1908" s="60" t="s">
        <v>679</v>
      </c>
      <c r="I1908" s="55"/>
      <c r="J1908" s="55">
        <v>8.4</v>
      </c>
      <c r="L1908" s="52" t="s">
        <v>114</v>
      </c>
      <c r="N1908" s="61" t="s">
        <v>137</v>
      </c>
      <c r="O1908" s="62">
        <f>3.1416/6*J1908^3</f>
        <v>310.33981440000002</v>
      </c>
      <c r="P1908" s="64">
        <f t="shared" si="812"/>
        <v>186.20388864</v>
      </c>
      <c r="Q1908" s="62">
        <f t="shared" si="811"/>
        <v>29.239718287901937</v>
      </c>
    </row>
    <row r="1909" spans="1:19">
      <c r="A1909" s="83" t="s">
        <v>278</v>
      </c>
      <c r="B1909" s="57">
        <v>18</v>
      </c>
      <c r="C1909" s="53" t="s">
        <v>404</v>
      </c>
      <c r="D1909" s="59" t="s">
        <v>142</v>
      </c>
      <c r="E1909" s="59"/>
      <c r="F1909" s="60" t="s">
        <v>679</v>
      </c>
      <c r="G1909" s="55">
        <v>8.6</v>
      </c>
      <c r="I1909" s="55"/>
      <c r="J1909" s="55">
        <v>7.8</v>
      </c>
      <c r="L1909" s="52" t="s">
        <v>101</v>
      </c>
      <c r="N1909" s="65" t="s">
        <v>138</v>
      </c>
      <c r="O1909" s="62">
        <f>(3.1416/6)*J1909^2*G1909</f>
        <v>273.96008639999997</v>
      </c>
      <c r="P1909" s="64">
        <f t="shared" si="812"/>
        <v>164.37605183999997</v>
      </c>
      <c r="Q1909" s="62">
        <f t="shared" si="811"/>
        <v>26.009149129576919</v>
      </c>
    </row>
    <row r="1910" spans="1:19">
      <c r="A1910" s="83" t="s">
        <v>278</v>
      </c>
      <c r="B1910" s="57">
        <v>18</v>
      </c>
      <c r="C1910" s="53" t="s">
        <v>404</v>
      </c>
      <c r="D1910" s="59" t="s">
        <v>142</v>
      </c>
      <c r="E1910" s="59"/>
      <c r="F1910" s="52" t="s">
        <v>8</v>
      </c>
      <c r="I1910" s="55"/>
      <c r="J1910" s="55">
        <v>6.1</v>
      </c>
      <c r="K1910" s="52">
        <v>4.3499999999999996</v>
      </c>
      <c r="L1910" s="52" t="s">
        <v>114</v>
      </c>
      <c r="N1910" s="61" t="s">
        <v>137</v>
      </c>
      <c r="O1910" s="62">
        <f t="shared" ref="O1910:P1913" si="813">3.1416/6*J1910^3</f>
        <v>118.84725159999995</v>
      </c>
      <c r="P1910" s="62">
        <f t="shared" si="813"/>
        <v>43.099021349999987</v>
      </c>
      <c r="Q1910" s="62">
        <f t="shared" si="811"/>
        <v>7.39977727175547</v>
      </c>
      <c r="S1910" s="63"/>
    </row>
    <row r="1911" spans="1:19">
      <c r="A1911" s="83" t="s">
        <v>278</v>
      </c>
      <c r="B1911" s="57">
        <v>18</v>
      </c>
      <c r="C1911" s="53" t="s">
        <v>404</v>
      </c>
      <c r="D1911" s="59" t="s">
        <v>142</v>
      </c>
      <c r="E1911" s="59"/>
      <c r="F1911" s="52" t="s">
        <v>8</v>
      </c>
      <c r="I1911" s="55"/>
      <c r="J1911" s="55">
        <v>5.86</v>
      </c>
      <c r="K1911" s="52">
        <v>3.8</v>
      </c>
      <c r="L1911" s="52" t="s">
        <v>114</v>
      </c>
      <c r="N1911" s="61" t="s">
        <v>137</v>
      </c>
      <c r="O1911" s="62">
        <f t="shared" si="813"/>
        <v>105.36405732160001</v>
      </c>
      <c r="P1911" s="62">
        <f t="shared" si="813"/>
        <v>28.730979199999993</v>
      </c>
      <c r="Q1911" s="62">
        <f t="shared" si="811"/>
        <v>5.0564393543322863</v>
      </c>
      <c r="S1911" s="63"/>
    </row>
    <row r="1912" spans="1:19">
      <c r="A1912" s="83" t="s">
        <v>278</v>
      </c>
      <c r="B1912" s="57">
        <v>18</v>
      </c>
      <c r="C1912" s="53" t="s">
        <v>404</v>
      </c>
      <c r="D1912" s="59" t="s">
        <v>142</v>
      </c>
      <c r="E1912" s="59"/>
      <c r="F1912" s="52" t="s">
        <v>8</v>
      </c>
      <c r="I1912" s="55"/>
      <c r="J1912" s="55">
        <v>8.1</v>
      </c>
      <c r="K1912" s="52">
        <v>4.7</v>
      </c>
      <c r="L1912" s="52" t="s">
        <v>114</v>
      </c>
      <c r="N1912" s="61" t="s">
        <v>137</v>
      </c>
      <c r="O1912" s="62">
        <f t="shared" si="813"/>
        <v>278.26250759999994</v>
      </c>
      <c r="P1912" s="62">
        <f t="shared" si="813"/>
        <v>54.36172280000001</v>
      </c>
      <c r="Q1912" s="62">
        <f t="shared" si="811"/>
        <v>9.2022510433436722</v>
      </c>
      <c r="S1912" s="63"/>
    </row>
    <row r="1913" spans="1:19">
      <c r="A1913" s="83" t="s">
        <v>278</v>
      </c>
      <c r="B1913" s="57">
        <v>18</v>
      </c>
      <c r="C1913" s="53" t="s">
        <v>404</v>
      </c>
      <c r="D1913" s="59" t="s">
        <v>142</v>
      </c>
      <c r="E1913" s="59"/>
      <c r="F1913" s="52" t="s">
        <v>8</v>
      </c>
      <c r="I1913" s="55"/>
      <c r="J1913" s="55">
        <v>5.3</v>
      </c>
      <c r="K1913" s="52">
        <v>3.6</v>
      </c>
      <c r="L1913" s="52" t="s">
        <v>114</v>
      </c>
      <c r="N1913" s="61" t="s">
        <v>137</v>
      </c>
      <c r="O1913" s="62">
        <f t="shared" si="813"/>
        <v>77.95199719999998</v>
      </c>
      <c r="P1913" s="62">
        <f t="shared" si="813"/>
        <v>24.4290816</v>
      </c>
      <c r="Q1913" s="62">
        <f t="shared" si="811"/>
        <v>4.3420873484926918</v>
      </c>
      <c r="S1913" s="63"/>
    </row>
    <row r="1914" spans="1:19">
      <c r="A1914" s="83" t="s">
        <v>278</v>
      </c>
      <c r="B1914" s="57">
        <v>19</v>
      </c>
      <c r="C1914" s="53" t="s">
        <v>406</v>
      </c>
      <c r="D1914" s="59" t="s">
        <v>142</v>
      </c>
      <c r="E1914" s="59"/>
      <c r="F1914" s="52" t="s">
        <v>152</v>
      </c>
      <c r="G1914" s="55">
        <v>10.5</v>
      </c>
      <c r="I1914" s="55"/>
      <c r="J1914" s="55">
        <v>9</v>
      </c>
      <c r="L1914" s="52" t="s">
        <v>101</v>
      </c>
      <c r="N1914" s="65" t="s">
        <v>138</v>
      </c>
      <c r="O1914" s="62">
        <f>(3.1416/6)*J1914^2*G1914</f>
        <v>445.32179999999994</v>
      </c>
      <c r="P1914" s="64">
        <f t="shared" ref="P1914" si="814">O1914*0.6</f>
        <v>267.19307999999995</v>
      </c>
      <c r="Q1914" s="62">
        <f t="shared" si="811"/>
        <v>41.043332863730072</v>
      </c>
    </row>
    <row r="1915" spans="1:19">
      <c r="A1915" s="83" t="s">
        <v>278</v>
      </c>
      <c r="B1915" s="57">
        <v>19</v>
      </c>
      <c r="C1915" s="53" t="s">
        <v>406</v>
      </c>
      <c r="D1915" s="59" t="s">
        <v>142</v>
      </c>
      <c r="E1915" s="59"/>
      <c r="F1915" s="52" t="s">
        <v>8</v>
      </c>
      <c r="I1915" s="55"/>
      <c r="J1915" s="55">
        <v>8.7100000000000009</v>
      </c>
      <c r="L1915" s="52" t="s">
        <v>114</v>
      </c>
      <c r="N1915" s="61" t="s">
        <v>137</v>
      </c>
      <c r="O1915" s="62">
        <f>3.1416/6*J1915^3</f>
        <v>345.98247643960013</v>
      </c>
      <c r="P1915" s="64">
        <f>O1915*0.3</f>
        <v>103.79474293188004</v>
      </c>
      <c r="Q1915" s="62">
        <f t="shared" si="811"/>
        <v>16.89049634495106</v>
      </c>
      <c r="S1915" s="63"/>
    </row>
    <row r="1916" spans="1:19">
      <c r="A1916" s="83" t="s">
        <v>278</v>
      </c>
      <c r="B1916" s="57">
        <v>19</v>
      </c>
      <c r="C1916" s="53" t="s">
        <v>406</v>
      </c>
      <c r="D1916" s="59" t="s">
        <v>142</v>
      </c>
      <c r="E1916" s="59"/>
      <c r="F1916" s="52" t="s">
        <v>152</v>
      </c>
      <c r="I1916" s="55"/>
      <c r="J1916" s="55">
        <v>8.3000000000000007</v>
      </c>
      <c r="L1916" s="52" t="s">
        <v>114</v>
      </c>
      <c r="N1916" s="61" t="s">
        <v>137</v>
      </c>
      <c r="O1916" s="62">
        <f>3.1416/6*J1916^3</f>
        <v>299.38767320000005</v>
      </c>
      <c r="P1916" s="64">
        <f t="shared" ref="P1916:P1917" si="815">O1916*0.6</f>
        <v>179.63260392000004</v>
      </c>
      <c r="Q1916" s="62">
        <f t="shared" si="811"/>
        <v>28.269714431313389</v>
      </c>
    </row>
    <row r="1917" spans="1:19">
      <c r="A1917" s="83" t="s">
        <v>278</v>
      </c>
      <c r="B1917" s="57">
        <v>19</v>
      </c>
      <c r="C1917" s="53" t="s">
        <v>406</v>
      </c>
      <c r="D1917" s="59" t="s">
        <v>142</v>
      </c>
      <c r="E1917" s="59"/>
      <c r="F1917" s="60" t="s">
        <v>679</v>
      </c>
      <c r="I1917" s="55"/>
      <c r="J1917" s="55">
        <v>4.8</v>
      </c>
      <c r="L1917" s="52" t="s">
        <v>114</v>
      </c>
      <c r="M1917" s="52" t="s">
        <v>284</v>
      </c>
      <c r="N1917" s="61" t="s">
        <v>137</v>
      </c>
      <c r="O1917" s="62">
        <f>3.1416/6*J1917^3</f>
        <v>57.905971199999996</v>
      </c>
      <c r="P1917" s="64">
        <f t="shared" si="815"/>
        <v>34.743582719999999</v>
      </c>
      <c r="Q1917" s="62">
        <f t="shared" si="811"/>
        <v>6.0441467581638806</v>
      </c>
    </row>
    <row r="1918" spans="1:19">
      <c r="A1918" s="83" t="s">
        <v>278</v>
      </c>
      <c r="B1918" s="57">
        <v>20</v>
      </c>
      <c r="C1918" s="53" t="s">
        <v>406</v>
      </c>
      <c r="D1918" s="67" t="s">
        <v>557</v>
      </c>
      <c r="E1918" s="67"/>
      <c r="F1918" s="52" t="s">
        <v>391</v>
      </c>
      <c r="G1918" s="55">
        <v>16.3</v>
      </c>
      <c r="I1918" s="55"/>
      <c r="J1918" s="55">
        <v>7.4</v>
      </c>
      <c r="L1918" s="52" t="s">
        <v>101</v>
      </c>
      <c r="N1918" s="65" t="s">
        <v>138</v>
      </c>
      <c r="O1918" s="62">
        <f>(3.1416/6)*J1918^2*G1918</f>
        <v>467.35907680000003</v>
      </c>
      <c r="Q1918" s="62">
        <f>0.216*O1918^0.939</f>
        <v>69.383426123560085</v>
      </c>
    </row>
    <row r="1919" spans="1:19">
      <c r="A1919" s="83" t="s">
        <v>278</v>
      </c>
      <c r="B1919" s="57">
        <v>20</v>
      </c>
      <c r="C1919" s="53" t="s">
        <v>406</v>
      </c>
      <c r="D1919" s="59" t="s">
        <v>142</v>
      </c>
      <c r="E1919" s="59"/>
      <c r="F1919" s="60" t="s">
        <v>679</v>
      </c>
      <c r="I1919" s="55"/>
      <c r="J1919" s="55">
        <v>6.8</v>
      </c>
      <c r="L1919" s="60" t="s">
        <v>322</v>
      </c>
      <c r="N1919" s="61" t="s">
        <v>538</v>
      </c>
      <c r="O1919" s="62">
        <f>(3.1416/6*J1919^3)*0.8</f>
        <v>131.70927615999997</v>
      </c>
      <c r="P1919" s="64">
        <f t="shared" ref="P1919" si="816">O1919*0.6</f>
        <v>79.025565695999987</v>
      </c>
      <c r="Q1919" s="62">
        <f t="shared" ref="Q1919:Q1939" si="817">0.216*P1919^0.939</f>
        <v>13.075476969832504</v>
      </c>
    </row>
    <row r="1920" spans="1:19">
      <c r="A1920" s="83" t="s">
        <v>278</v>
      </c>
      <c r="B1920" s="57">
        <v>20</v>
      </c>
      <c r="C1920" s="53" t="s">
        <v>406</v>
      </c>
      <c r="D1920" s="59" t="s">
        <v>142</v>
      </c>
      <c r="E1920" s="59"/>
      <c r="F1920" s="52" t="s">
        <v>8</v>
      </c>
      <c r="I1920" s="55"/>
      <c r="J1920" s="55">
        <v>5.5</v>
      </c>
      <c r="L1920" s="52" t="s">
        <v>114</v>
      </c>
      <c r="N1920" s="61" t="s">
        <v>137</v>
      </c>
      <c r="O1920" s="62">
        <f>3.1416/6*J1920^3</f>
        <v>87.113949999999988</v>
      </c>
      <c r="P1920" s="64">
        <f>O1920*0.3</f>
        <v>26.134184999999995</v>
      </c>
      <c r="Q1920" s="62">
        <f t="shared" si="817"/>
        <v>4.626078154440048</v>
      </c>
      <c r="S1920" s="63"/>
    </row>
    <row r="1921" spans="1:19">
      <c r="A1921" s="83" t="s">
        <v>278</v>
      </c>
      <c r="B1921" s="57">
        <v>20</v>
      </c>
      <c r="C1921" s="53" t="s">
        <v>406</v>
      </c>
      <c r="D1921" s="59" t="s">
        <v>142</v>
      </c>
      <c r="E1921" s="59"/>
      <c r="F1921" s="52" t="s">
        <v>152</v>
      </c>
      <c r="I1921" s="55"/>
      <c r="J1921" s="55">
        <v>8.5</v>
      </c>
      <c r="L1921" s="52" t="s">
        <v>114</v>
      </c>
      <c r="N1921" s="61" t="s">
        <v>137</v>
      </c>
      <c r="O1921" s="62">
        <f>3.1416/6*J1921^3</f>
        <v>321.55584999999996</v>
      </c>
      <c r="P1921" s="64">
        <f t="shared" ref="P1921:P1926" si="818">O1921*0.6</f>
        <v>192.93350999999998</v>
      </c>
      <c r="Q1921" s="62">
        <f t="shared" si="817"/>
        <v>30.230932874669961</v>
      </c>
    </row>
    <row r="1922" spans="1:19">
      <c r="A1922" s="83" t="s">
        <v>278</v>
      </c>
      <c r="B1922" s="57">
        <v>20</v>
      </c>
      <c r="C1922" s="53" t="s">
        <v>406</v>
      </c>
      <c r="D1922" s="59" t="s">
        <v>142</v>
      </c>
      <c r="E1922" s="59"/>
      <c r="F1922" s="52" t="s">
        <v>152</v>
      </c>
      <c r="I1922" s="55"/>
      <c r="J1922" s="55">
        <v>9</v>
      </c>
      <c r="L1922" s="52" t="s">
        <v>114</v>
      </c>
      <c r="N1922" s="61" t="s">
        <v>137</v>
      </c>
      <c r="O1922" s="62">
        <f>3.1416/6*J1922^3</f>
        <v>381.70439999999996</v>
      </c>
      <c r="P1922" s="64">
        <f t="shared" si="818"/>
        <v>229.02263999999997</v>
      </c>
      <c r="Q1922" s="62">
        <f t="shared" si="817"/>
        <v>35.512364063982929</v>
      </c>
    </row>
    <row r="1923" spans="1:19">
      <c r="A1923" s="83" t="s">
        <v>278</v>
      </c>
      <c r="B1923" s="57">
        <v>21</v>
      </c>
      <c r="C1923" s="53" t="s">
        <v>406</v>
      </c>
      <c r="D1923" s="59" t="s">
        <v>142</v>
      </c>
      <c r="E1923" s="59"/>
      <c r="F1923" s="52" t="s">
        <v>152</v>
      </c>
      <c r="G1923" s="55">
        <v>17.600000000000001</v>
      </c>
      <c r="I1923" s="55"/>
      <c r="J1923" s="55">
        <v>12.2</v>
      </c>
      <c r="L1923" s="60" t="s">
        <v>528</v>
      </c>
      <c r="N1923" s="65" t="s">
        <v>542</v>
      </c>
      <c r="O1923" s="66">
        <f>((3.1416/6)*J1923^2*G1923)*0.8</f>
        <v>1097.2913459199997</v>
      </c>
      <c r="P1923" s="64">
        <f t="shared" si="818"/>
        <v>658.37480755199977</v>
      </c>
      <c r="Q1923" s="62">
        <f t="shared" si="817"/>
        <v>95.719426987578814</v>
      </c>
    </row>
    <row r="1924" spans="1:19">
      <c r="A1924" s="83" t="s">
        <v>278</v>
      </c>
      <c r="B1924" s="57">
        <v>21</v>
      </c>
      <c r="C1924" s="53" t="s">
        <v>406</v>
      </c>
      <c r="D1924" s="59" t="s">
        <v>142</v>
      </c>
      <c r="E1924" s="59"/>
      <c r="F1924" s="52" t="s">
        <v>152</v>
      </c>
      <c r="G1924" s="55">
        <v>15.3</v>
      </c>
      <c r="I1924" s="55"/>
      <c r="J1924" s="55">
        <v>11</v>
      </c>
      <c r="L1924" s="52" t="s">
        <v>101</v>
      </c>
      <c r="N1924" s="65" t="s">
        <v>138</v>
      </c>
      <c r="O1924" s="62">
        <f>(3.1416/6)*J1924^2*G1924</f>
        <v>969.34068000000002</v>
      </c>
      <c r="P1924" s="64">
        <f t="shared" si="818"/>
        <v>581.60440800000003</v>
      </c>
      <c r="Q1924" s="62">
        <f t="shared" si="817"/>
        <v>85.199913038726748</v>
      </c>
    </row>
    <row r="1925" spans="1:19">
      <c r="A1925" s="83" t="s">
        <v>278</v>
      </c>
      <c r="B1925" s="57">
        <v>21</v>
      </c>
      <c r="C1925" s="53" t="s">
        <v>406</v>
      </c>
      <c r="D1925" s="59" t="s">
        <v>142</v>
      </c>
      <c r="E1925" s="59"/>
      <c r="F1925" s="52" t="s">
        <v>152</v>
      </c>
      <c r="G1925" s="55">
        <v>13.5</v>
      </c>
      <c r="I1925" s="55"/>
      <c r="J1925" s="55">
        <v>8</v>
      </c>
      <c r="L1925" s="52" t="s">
        <v>101</v>
      </c>
      <c r="N1925" s="65" t="s">
        <v>138</v>
      </c>
      <c r="O1925" s="62">
        <f>(3.1416/6)*J1925^2*G1925</f>
        <v>452.39039999999994</v>
      </c>
      <c r="P1925" s="64">
        <f t="shared" si="818"/>
        <v>271.43423999999993</v>
      </c>
      <c r="Q1925" s="62">
        <f t="shared" si="817"/>
        <v>41.654779456571596</v>
      </c>
    </row>
    <row r="1926" spans="1:19">
      <c r="A1926" s="83" t="s">
        <v>278</v>
      </c>
      <c r="B1926" s="57">
        <v>21</v>
      </c>
      <c r="C1926" s="53" t="s">
        <v>406</v>
      </c>
      <c r="D1926" s="59" t="s">
        <v>142</v>
      </c>
      <c r="E1926" s="59"/>
      <c r="F1926" s="52" t="s">
        <v>152</v>
      </c>
      <c r="I1926" s="55"/>
      <c r="J1926" s="55">
        <v>8.65</v>
      </c>
      <c r="L1926" s="52" t="s">
        <v>114</v>
      </c>
      <c r="N1926" s="61" t="s">
        <v>137</v>
      </c>
      <c r="O1926" s="62">
        <f t="shared" ref="O1926:O1937" si="819">3.1416/6*J1926^3</f>
        <v>338.88157765</v>
      </c>
      <c r="P1926" s="64">
        <f t="shared" si="818"/>
        <v>203.32894658999999</v>
      </c>
      <c r="Q1926" s="62">
        <f t="shared" si="817"/>
        <v>31.757975545582301</v>
      </c>
    </row>
    <row r="1927" spans="1:19">
      <c r="A1927" s="83" t="s">
        <v>278</v>
      </c>
      <c r="B1927" s="57">
        <v>21</v>
      </c>
      <c r="C1927" s="53" t="s">
        <v>406</v>
      </c>
      <c r="D1927" s="59" t="s">
        <v>142</v>
      </c>
      <c r="E1927" s="59"/>
      <c r="F1927" s="52" t="s">
        <v>8</v>
      </c>
      <c r="I1927" s="55"/>
      <c r="J1927" s="55">
        <v>6.3</v>
      </c>
      <c r="L1927" s="52" t="s">
        <v>114</v>
      </c>
      <c r="N1927" s="61" t="s">
        <v>137</v>
      </c>
      <c r="O1927" s="62">
        <f t="shared" si="819"/>
        <v>130.92460919999996</v>
      </c>
      <c r="P1927" s="64">
        <f t="shared" ref="P1927:P1936" si="820">O1927*0.3</f>
        <v>39.277382759999988</v>
      </c>
      <c r="Q1927" s="62">
        <f t="shared" si="817"/>
        <v>6.7819345947927365</v>
      </c>
      <c r="S1927" s="63"/>
    </row>
    <row r="1928" spans="1:19">
      <c r="A1928" s="83" t="s">
        <v>278</v>
      </c>
      <c r="B1928" s="57">
        <v>21</v>
      </c>
      <c r="C1928" s="53" t="s">
        <v>406</v>
      </c>
      <c r="D1928" s="59" t="s">
        <v>142</v>
      </c>
      <c r="E1928" s="59"/>
      <c r="F1928" s="52" t="s">
        <v>8</v>
      </c>
      <c r="I1928" s="55"/>
      <c r="J1928" s="55">
        <v>6.3</v>
      </c>
      <c r="L1928" s="52" t="s">
        <v>114</v>
      </c>
      <c r="N1928" s="61" t="s">
        <v>137</v>
      </c>
      <c r="O1928" s="62">
        <f t="shared" si="819"/>
        <v>130.92460919999996</v>
      </c>
      <c r="P1928" s="64">
        <f t="shared" si="820"/>
        <v>39.277382759999988</v>
      </c>
      <c r="Q1928" s="62">
        <f t="shared" si="817"/>
        <v>6.7819345947927365</v>
      </c>
      <c r="S1928" s="63"/>
    </row>
    <row r="1929" spans="1:19">
      <c r="A1929" s="83" t="s">
        <v>278</v>
      </c>
      <c r="B1929" s="57">
        <v>21</v>
      </c>
      <c r="C1929" s="53" t="s">
        <v>406</v>
      </c>
      <c r="D1929" s="59" t="s">
        <v>142</v>
      </c>
      <c r="E1929" s="59"/>
      <c r="F1929" s="52" t="s">
        <v>8</v>
      </c>
      <c r="I1929" s="55"/>
      <c r="J1929" s="55">
        <v>6</v>
      </c>
      <c r="L1929" s="52" t="s">
        <v>114</v>
      </c>
      <c r="N1929" s="61" t="s">
        <v>137</v>
      </c>
      <c r="O1929" s="62">
        <f t="shared" si="819"/>
        <v>113.09759999999999</v>
      </c>
      <c r="P1929" s="64">
        <f t="shared" si="820"/>
        <v>33.929279999999991</v>
      </c>
      <c r="Q1929" s="62">
        <f t="shared" si="817"/>
        <v>5.9110324243386305</v>
      </c>
      <c r="S1929" s="63"/>
    </row>
    <row r="1930" spans="1:19">
      <c r="A1930" s="83" t="s">
        <v>278</v>
      </c>
      <c r="B1930" s="57">
        <v>21</v>
      </c>
      <c r="C1930" s="53" t="s">
        <v>406</v>
      </c>
      <c r="D1930" s="59" t="s">
        <v>142</v>
      </c>
      <c r="E1930" s="59"/>
      <c r="F1930" s="52" t="s">
        <v>8</v>
      </c>
      <c r="I1930" s="55"/>
      <c r="J1930" s="55">
        <v>5.7</v>
      </c>
      <c r="L1930" s="52" t="s">
        <v>114</v>
      </c>
      <c r="N1930" s="61" t="s">
        <v>137</v>
      </c>
      <c r="O1930" s="62">
        <f t="shared" si="819"/>
        <v>96.9670548</v>
      </c>
      <c r="P1930" s="64">
        <f t="shared" si="820"/>
        <v>29.090116439999999</v>
      </c>
      <c r="Q1930" s="62">
        <f t="shared" si="817"/>
        <v>5.1157667834742666</v>
      </c>
      <c r="S1930" s="63"/>
    </row>
    <row r="1931" spans="1:19">
      <c r="A1931" s="83" t="s">
        <v>278</v>
      </c>
      <c r="B1931" s="57">
        <v>21</v>
      </c>
      <c r="C1931" s="53" t="s">
        <v>406</v>
      </c>
      <c r="D1931" s="59" t="s">
        <v>142</v>
      </c>
      <c r="E1931" s="59"/>
      <c r="F1931" s="52" t="s">
        <v>8</v>
      </c>
      <c r="I1931" s="55"/>
      <c r="J1931" s="55">
        <v>7.5</v>
      </c>
      <c r="L1931" s="52" t="s">
        <v>114</v>
      </c>
      <c r="N1931" s="61" t="s">
        <v>137</v>
      </c>
      <c r="O1931" s="62">
        <f t="shared" si="819"/>
        <v>220.89374999999998</v>
      </c>
      <c r="P1931" s="64">
        <f t="shared" si="820"/>
        <v>66.268124999999998</v>
      </c>
      <c r="Q1931" s="62">
        <f t="shared" si="817"/>
        <v>11.083038663216625</v>
      </c>
      <c r="S1931" s="63"/>
    </row>
    <row r="1932" spans="1:19">
      <c r="A1932" s="83" t="s">
        <v>278</v>
      </c>
      <c r="B1932" s="57">
        <v>21</v>
      </c>
      <c r="C1932" s="53" t="s">
        <v>406</v>
      </c>
      <c r="D1932" s="59" t="s">
        <v>142</v>
      </c>
      <c r="E1932" s="59"/>
      <c r="F1932" s="52" t="s">
        <v>8</v>
      </c>
      <c r="I1932" s="55"/>
      <c r="J1932" s="55">
        <v>5.8</v>
      </c>
      <c r="L1932" s="52" t="s">
        <v>114</v>
      </c>
      <c r="N1932" s="61" t="s">
        <v>137</v>
      </c>
      <c r="O1932" s="62">
        <f t="shared" si="819"/>
        <v>102.16064319999998</v>
      </c>
      <c r="P1932" s="64">
        <f t="shared" si="820"/>
        <v>30.648192959999992</v>
      </c>
      <c r="Q1932" s="62">
        <f t="shared" si="817"/>
        <v>5.3726423013891988</v>
      </c>
      <c r="S1932" s="63"/>
    </row>
    <row r="1933" spans="1:19">
      <c r="A1933" s="83" t="s">
        <v>278</v>
      </c>
      <c r="B1933" s="57">
        <v>21</v>
      </c>
      <c r="C1933" s="53" t="s">
        <v>406</v>
      </c>
      <c r="D1933" s="59" t="s">
        <v>142</v>
      </c>
      <c r="E1933" s="59"/>
      <c r="F1933" s="52" t="s">
        <v>8</v>
      </c>
      <c r="I1933" s="55"/>
      <c r="J1933" s="55">
        <v>5.65</v>
      </c>
      <c r="L1933" s="52" t="s">
        <v>114</v>
      </c>
      <c r="N1933" s="61" t="s">
        <v>137</v>
      </c>
      <c r="O1933" s="62">
        <f t="shared" si="819"/>
        <v>94.437608650000001</v>
      </c>
      <c r="P1933" s="64">
        <f t="shared" si="820"/>
        <v>28.331282595000001</v>
      </c>
      <c r="Q1933" s="62">
        <f t="shared" si="817"/>
        <v>4.9903585113591262</v>
      </c>
      <c r="S1933" s="63"/>
    </row>
    <row r="1934" spans="1:19">
      <c r="A1934" s="83" t="s">
        <v>278</v>
      </c>
      <c r="B1934" s="57">
        <v>21</v>
      </c>
      <c r="C1934" s="53" t="s">
        <v>406</v>
      </c>
      <c r="D1934" s="59" t="s">
        <v>142</v>
      </c>
      <c r="E1934" s="59"/>
      <c r="F1934" s="52" t="s">
        <v>8</v>
      </c>
      <c r="I1934" s="55"/>
      <c r="J1934" s="55">
        <v>5.4</v>
      </c>
      <c r="L1934" s="52" t="s">
        <v>114</v>
      </c>
      <c r="N1934" s="61" t="s">
        <v>137</v>
      </c>
      <c r="O1934" s="62">
        <f t="shared" si="819"/>
        <v>82.448150400000003</v>
      </c>
      <c r="P1934" s="64">
        <f t="shared" si="820"/>
        <v>24.73444512</v>
      </c>
      <c r="Q1934" s="62">
        <f t="shared" si="817"/>
        <v>4.3930332535939298</v>
      </c>
      <c r="S1934" s="63"/>
    </row>
    <row r="1935" spans="1:19">
      <c r="A1935" s="83" t="s">
        <v>278</v>
      </c>
      <c r="B1935" s="57">
        <v>21</v>
      </c>
      <c r="C1935" s="53" t="s">
        <v>406</v>
      </c>
      <c r="D1935" s="59" t="s">
        <v>142</v>
      </c>
      <c r="E1935" s="59"/>
      <c r="F1935" s="52" t="s">
        <v>8</v>
      </c>
      <c r="I1935" s="55"/>
      <c r="J1935" s="55">
        <v>4.4000000000000004</v>
      </c>
      <c r="L1935" s="52" t="s">
        <v>114</v>
      </c>
      <c r="N1935" s="61" t="s">
        <v>137</v>
      </c>
      <c r="O1935" s="62">
        <f t="shared" si="819"/>
        <v>44.602342400000012</v>
      </c>
      <c r="P1935" s="64">
        <f t="shared" si="820"/>
        <v>13.380702720000004</v>
      </c>
      <c r="Q1935" s="62">
        <f t="shared" si="817"/>
        <v>2.4672744361322532</v>
      </c>
      <c r="S1935" s="63"/>
    </row>
    <row r="1936" spans="1:19">
      <c r="A1936" s="83" t="s">
        <v>278</v>
      </c>
      <c r="B1936" s="57">
        <v>21</v>
      </c>
      <c r="C1936" s="53" t="s">
        <v>406</v>
      </c>
      <c r="D1936" s="59" t="s">
        <v>142</v>
      </c>
      <c r="E1936" s="59"/>
      <c r="F1936" s="52" t="s">
        <v>8</v>
      </c>
      <c r="I1936" s="55"/>
      <c r="J1936" s="55">
        <v>4.3</v>
      </c>
      <c r="L1936" s="52" t="s">
        <v>114</v>
      </c>
      <c r="N1936" s="61" t="s">
        <v>137</v>
      </c>
      <c r="O1936" s="62">
        <f t="shared" si="819"/>
        <v>41.62986519999999</v>
      </c>
      <c r="P1936" s="64">
        <f t="shared" si="820"/>
        <v>12.488959559999996</v>
      </c>
      <c r="Q1936" s="62">
        <f t="shared" si="817"/>
        <v>2.312554138514344</v>
      </c>
      <c r="S1936" s="63"/>
    </row>
    <row r="1937" spans="1:17">
      <c r="A1937" s="83" t="s">
        <v>278</v>
      </c>
      <c r="B1937" s="57">
        <v>22</v>
      </c>
      <c r="C1937" s="53" t="s">
        <v>406</v>
      </c>
      <c r="D1937" s="59" t="s">
        <v>142</v>
      </c>
      <c r="E1937" s="59"/>
      <c r="F1937" s="60" t="s">
        <v>679</v>
      </c>
      <c r="I1937" s="55"/>
      <c r="J1937" s="55">
        <v>24.7</v>
      </c>
      <c r="L1937" s="52" t="s">
        <v>114</v>
      </c>
      <c r="N1937" s="61" t="s">
        <v>137</v>
      </c>
      <c r="O1937" s="62">
        <f t="shared" si="819"/>
        <v>7890.2451627999981</v>
      </c>
      <c r="P1937" s="64">
        <f t="shared" ref="P1937:P1939" si="821">O1937*0.6</f>
        <v>4734.1470976799983</v>
      </c>
      <c r="Q1937" s="62">
        <f t="shared" si="817"/>
        <v>610.24713978009606</v>
      </c>
    </row>
    <row r="1938" spans="1:17">
      <c r="A1938" s="83" t="s">
        <v>278</v>
      </c>
      <c r="B1938" s="57">
        <v>22</v>
      </c>
      <c r="C1938" s="53" t="s">
        <v>406</v>
      </c>
      <c r="D1938" s="59" t="s">
        <v>142</v>
      </c>
      <c r="E1938" s="59"/>
      <c r="F1938" s="52" t="s">
        <v>152</v>
      </c>
      <c r="G1938" s="55">
        <v>17</v>
      </c>
      <c r="I1938" s="55"/>
      <c r="J1938" s="55">
        <v>10.6</v>
      </c>
      <c r="L1938" s="52" t="s">
        <v>101</v>
      </c>
      <c r="N1938" s="65" t="s">
        <v>138</v>
      </c>
      <c r="O1938" s="62">
        <f>(3.1416/6)*J1938^2*G1938</f>
        <v>1000.1388319999999</v>
      </c>
      <c r="P1938" s="64">
        <f t="shared" si="821"/>
        <v>600.08329919999994</v>
      </c>
      <c r="Q1938" s="62">
        <f t="shared" si="817"/>
        <v>87.73934488396749</v>
      </c>
    </row>
    <row r="1939" spans="1:17">
      <c r="A1939" s="83" t="s">
        <v>278</v>
      </c>
      <c r="B1939" s="57">
        <v>22</v>
      </c>
      <c r="C1939" s="53" t="s">
        <v>406</v>
      </c>
      <c r="D1939" s="59" t="s">
        <v>142</v>
      </c>
      <c r="E1939" s="59"/>
      <c r="F1939" s="60" t="s">
        <v>632</v>
      </c>
      <c r="I1939" s="55"/>
      <c r="J1939" s="55">
        <v>11</v>
      </c>
      <c r="L1939" s="52" t="s">
        <v>114</v>
      </c>
      <c r="N1939" s="61" t="s">
        <v>137</v>
      </c>
      <c r="O1939" s="62">
        <f>3.1416/6*J1939^3</f>
        <v>696.91159999999991</v>
      </c>
      <c r="P1939" s="64">
        <f t="shared" si="821"/>
        <v>418.14695999999992</v>
      </c>
      <c r="Q1939" s="62">
        <f t="shared" si="817"/>
        <v>62.500231982415187</v>
      </c>
    </row>
    <row r="1940" spans="1:17">
      <c r="A1940" s="83" t="s">
        <v>285</v>
      </c>
      <c r="B1940" s="57">
        <v>1</v>
      </c>
      <c r="C1940" s="53" t="s">
        <v>404</v>
      </c>
      <c r="D1940" s="59" t="s">
        <v>641</v>
      </c>
      <c r="E1940" s="54" t="s">
        <v>644</v>
      </c>
      <c r="F1940" s="52" t="s">
        <v>5</v>
      </c>
      <c r="G1940" s="55">
        <v>3.85</v>
      </c>
      <c r="I1940" s="55"/>
      <c r="J1940" s="55">
        <v>2.9</v>
      </c>
      <c r="L1940" s="52" t="s">
        <v>101</v>
      </c>
      <c r="N1940" s="65" t="s">
        <v>138</v>
      </c>
      <c r="O1940" s="62">
        <f>(3.1416/6)*J1940^2*G1940</f>
        <v>16.953382599999998</v>
      </c>
      <c r="Q1940" s="62">
        <f t="shared" ref="Q1940:Q1941" si="822">0.216*O1940^0.939</f>
        <v>3.0812396384321166</v>
      </c>
    </row>
    <row r="1941" spans="1:17">
      <c r="A1941" s="83" t="s">
        <v>285</v>
      </c>
      <c r="B1941" s="57">
        <v>1</v>
      </c>
      <c r="C1941" s="53" t="s">
        <v>404</v>
      </c>
      <c r="D1941" s="59" t="s">
        <v>442</v>
      </c>
      <c r="F1941" s="73" t="s">
        <v>624</v>
      </c>
      <c r="I1941" s="55"/>
      <c r="J1941" s="55">
        <v>8.6999999999999993</v>
      </c>
      <c r="L1941" s="52" t="s">
        <v>114</v>
      </c>
      <c r="N1941" s="61" t="s">
        <v>137</v>
      </c>
      <c r="O1941" s="62">
        <f>3.1416/6*J1941^3</f>
        <v>344.79217079999989</v>
      </c>
      <c r="Q1941" s="62">
        <f t="shared" si="822"/>
        <v>52.145897392402311</v>
      </c>
    </row>
    <row r="1942" spans="1:17">
      <c r="A1942" s="83" t="s">
        <v>285</v>
      </c>
      <c r="B1942" s="57">
        <v>2</v>
      </c>
      <c r="C1942" s="53" t="s">
        <v>404</v>
      </c>
      <c r="D1942" s="81" t="s">
        <v>141</v>
      </c>
      <c r="E1942" s="60" t="s">
        <v>595</v>
      </c>
      <c r="F1942" s="60" t="s">
        <v>576</v>
      </c>
      <c r="G1942" s="55">
        <v>19</v>
      </c>
      <c r="H1942" s="55">
        <v>3.1</v>
      </c>
      <c r="I1942" s="80">
        <v>1.3</v>
      </c>
      <c r="L1942" s="60" t="s">
        <v>578</v>
      </c>
      <c r="M1942" s="60" t="s">
        <v>554</v>
      </c>
      <c r="N1942" s="61" t="s">
        <v>580</v>
      </c>
      <c r="O1942" s="62">
        <f>G1942*H1942*I1942*0.9</f>
        <v>68.913000000000011</v>
      </c>
      <c r="Q1942" s="62">
        <f>0.288*O1942^0.811</f>
        <v>8.9177383475463188</v>
      </c>
    </row>
    <row r="1943" spans="1:17">
      <c r="A1943" s="83" t="s">
        <v>285</v>
      </c>
      <c r="B1943" s="57">
        <v>2</v>
      </c>
      <c r="C1943" s="53" t="s">
        <v>404</v>
      </c>
      <c r="D1943" s="54" t="s">
        <v>670</v>
      </c>
      <c r="F1943" s="82" t="s">
        <v>634</v>
      </c>
      <c r="G1943" s="55">
        <v>3.6</v>
      </c>
      <c r="I1943" s="55"/>
      <c r="J1943" s="55">
        <v>3</v>
      </c>
      <c r="L1943" s="52" t="s">
        <v>101</v>
      </c>
      <c r="N1943" s="65" t="s">
        <v>138</v>
      </c>
      <c r="O1943" s="62">
        <f>(3.1416/6)*J1943^2*G1943</f>
        <v>16.964639999999999</v>
      </c>
    </row>
    <row r="1944" spans="1:17">
      <c r="A1944" s="83" t="s">
        <v>285</v>
      </c>
      <c r="B1944" s="57">
        <v>2</v>
      </c>
      <c r="C1944" s="53" t="s">
        <v>404</v>
      </c>
      <c r="D1944" s="59" t="s">
        <v>442</v>
      </c>
      <c r="F1944" s="52" t="s">
        <v>625</v>
      </c>
      <c r="I1944" s="55"/>
      <c r="J1944" s="55">
        <v>3.8</v>
      </c>
      <c r="L1944" s="52" t="s">
        <v>114</v>
      </c>
      <c r="N1944" s="61" t="s">
        <v>137</v>
      </c>
      <c r="O1944" s="62">
        <f>3.1416/6*J1944^3</f>
        <v>28.730979199999993</v>
      </c>
      <c r="Q1944" s="62">
        <f t="shared" ref="Q1944:Q1952" si="823">0.216*O1944^0.939</f>
        <v>5.0564393543322863</v>
      </c>
    </row>
    <row r="1945" spans="1:17">
      <c r="A1945" s="83" t="s">
        <v>285</v>
      </c>
      <c r="B1945" s="57">
        <v>3</v>
      </c>
      <c r="C1945" s="53" t="s">
        <v>404</v>
      </c>
      <c r="D1945" s="59" t="s">
        <v>641</v>
      </c>
      <c r="E1945" s="54" t="s">
        <v>644</v>
      </c>
      <c r="F1945" s="52" t="s">
        <v>5</v>
      </c>
      <c r="G1945" s="55">
        <v>4.3</v>
      </c>
      <c r="I1945" s="55"/>
      <c r="J1945" s="55">
        <v>3.1</v>
      </c>
      <c r="L1945" s="52" t="s">
        <v>101</v>
      </c>
      <c r="N1945" s="65" t="s">
        <v>138</v>
      </c>
      <c r="O1945" s="62">
        <f>(3.1416/6)*J1945^2*G1945</f>
        <v>21.636722799999998</v>
      </c>
      <c r="Q1945" s="62">
        <f t="shared" si="823"/>
        <v>3.8743473289966155</v>
      </c>
    </row>
    <row r="1946" spans="1:17">
      <c r="A1946" s="83" t="s">
        <v>285</v>
      </c>
      <c r="B1946" s="57">
        <v>3</v>
      </c>
      <c r="C1946" s="53" t="s">
        <v>404</v>
      </c>
      <c r="D1946" s="59" t="s">
        <v>641</v>
      </c>
      <c r="E1946" s="54" t="s">
        <v>644</v>
      </c>
      <c r="F1946" s="52" t="s">
        <v>5</v>
      </c>
      <c r="G1946" s="55">
        <v>5.0999999999999996</v>
      </c>
      <c r="I1946" s="55"/>
      <c r="J1946" s="55">
        <v>4.8</v>
      </c>
      <c r="L1946" s="52" t="s">
        <v>101</v>
      </c>
      <c r="N1946" s="65" t="s">
        <v>138</v>
      </c>
      <c r="O1946" s="62">
        <f>(3.1416/6)*J1946^2*G1946</f>
        <v>61.525094399999986</v>
      </c>
      <c r="Q1946" s="62">
        <f t="shared" si="823"/>
        <v>10.33650812307676</v>
      </c>
    </row>
    <row r="1947" spans="1:17">
      <c r="A1947" s="83" t="s">
        <v>285</v>
      </c>
      <c r="B1947" s="57">
        <v>3</v>
      </c>
      <c r="C1947" s="53" t="s">
        <v>404</v>
      </c>
      <c r="D1947" s="59" t="s">
        <v>442</v>
      </c>
      <c r="F1947" s="73" t="s">
        <v>624</v>
      </c>
      <c r="G1947" s="55">
        <v>8.9</v>
      </c>
      <c r="I1947" s="55"/>
      <c r="J1947" s="55">
        <v>7.2</v>
      </c>
      <c r="L1947" s="52" t="s">
        <v>101</v>
      </c>
      <c r="N1947" s="65" t="s">
        <v>138</v>
      </c>
      <c r="O1947" s="62">
        <f>(3.1416/6)*J1947^2*G1947</f>
        <v>241.57647360000001</v>
      </c>
      <c r="Q1947" s="62">
        <f t="shared" si="823"/>
        <v>37.33722661140294</v>
      </c>
    </row>
    <row r="1948" spans="1:17">
      <c r="A1948" s="83" t="s">
        <v>285</v>
      </c>
      <c r="B1948" s="57">
        <v>3</v>
      </c>
      <c r="C1948" s="53" t="s">
        <v>404</v>
      </c>
      <c r="D1948" s="59" t="s">
        <v>442</v>
      </c>
      <c r="F1948" s="52" t="s">
        <v>109</v>
      </c>
      <c r="G1948" s="55">
        <v>4.8</v>
      </c>
      <c r="I1948" s="55"/>
      <c r="J1948" s="55">
        <v>3.7</v>
      </c>
      <c r="L1948" s="52" t="s">
        <v>101</v>
      </c>
      <c r="N1948" s="65" t="s">
        <v>138</v>
      </c>
      <c r="O1948" s="62">
        <f>(3.1416/6)*J1948^2*G1948</f>
        <v>34.406803199999999</v>
      </c>
      <c r="Q1948" s="62">
        <f t="shared" si="823"/>
        <v>5.9891166347497347</v>
      </c>
    </row>
    <row r="1949" spans="1:17">
      <c r="A1949" s="83" t="s">
        <v>285</v>
      </c>
      <c r="B1949" s="57">
        <v>3</v>
      </c>
      <c r="C1949" s="53" t="s">
        <v>404</v>
      </c>
      <c r="D1949" s="59" t="s">
        <v>442</v>
      </c>
      <c r="F1949" s="52" t="s">
        <v>109</v>
      </c>
      <c r="G1949" s="55">
        <v>3.8</v>
      </c>
      <c r="I1949" s="55"/>
      <c r="J1949" s="55">
        <v>2.8</v>
      </c>
      <c r="L1949" s="52" t="s">
        <v>101</v>
      </c>
      <c r="N1949" s="65" t="s">
        <v>138</v>
      </c>
      <c r="O1949" s="62">
        <f>(3.1416/6)*J1949^2*G1949</f>
        <v>15.599091199999997</v>
      </c>
      <c r="Q1949" s="62">
        <f t="shared" si="823"/>
        <v>2.849534970795466</v>
      </c>
    </row>
    <row r="1950" spans="1:17">
      <c r="A1950" s="83" t="s">
        <v>285</v>
      </c>
      <c r="B1950" s="57">
        <v>4</v>
      </c>
      <c r="C1950" s="53" t="s">
        <v>404</v>
      </c>
      <c r="D1950" s="59" t="s">
        <v>442</v>
      </c>
      <c r="F1950" s="52" t="s">
        <v>625</v>
      </c>
      <c r="I1950" s="55"/>
      <c r="J1950" s="55">
        <v>5</v>
      </c>
      <c r="L1950" s="52" t="s">
        <v>114</v>
      </c>
      <c r="N1950" s="61" t="s">
        <v>137</v>
      </c>
      <c r="O1950" s="62">
        <f>3.1416/6*J1950^3</f>
        <v>65.449999999999989</v>
      </c>
      <c r="Q1950" s="62">
        <f t="shared" si="823"/>
        <v>10.954508920012959</v>
      </c>
    </row>
    <row r="1951" spans="1:17">
      <c r="A1951" s="83" t="s">
        <v>285</v>
      </c>
      <c r="B1951" s="57">
        <v>4</v>
      </c>
      <c r="C1951" s="53" t="s">
        <v>404</v>
      </c>
      <c r="D1951" s="59" t="s">
        <v>442</v>
      </c>
      <c r="F1951" s="73" t="s">
        <v>624</v>
      </c>
      <c r="G1951" s="55">
        <v>10</v>
      </c>
      <c r="I1951" s="55"/>
      <c r="J1951" s="55">
        <v>6.7</v>
      </c>
      <c r="L1951" s="52" t="s">
        <v>101</v>
      </c>
      <c r="N1951" s="65" t="s">
        <v>138</v>
      </c>
      <c r="O1951" s="62">
        <f>(3.1416/6)*J1951^2*G1951</f>
        <v>235.04403999999997</v>
      </c>
      <c r="Q1951" s="62">
        <f t="shared" si="823"/>
        <v>36.388394179961857</v>
      </c>
    </row>
    <row r="1952" spans="1:17">
      <c r="A1952" s="83" t="s">
        <v>285</v>
      </c>
      <c r="B1952" s="57">
        <v>5</v>
      </c>
      <c r="C1952" s="53" t="s">
        <v>404</v>
      </c>
      <c r="D1952" s="59" t="s">
        <v>641</v>
      </c>
      <c r="E1952" s="54" t="s">
        <v>644</v>
      </c>
      <c r="F1952" s="52" t="s">
        <v>5</v>
      </c>
      <c r="I1952" s="55"/>
      <c r="J1952" s="55">
        <v>4.8</v>
      </c>
      <c r="L1952" s="52" t="s">
        <v>114</v>
      </c>
      <c r="N1952" s="61" t="s">
        <v>137</v>
      </c>
      <c r="O1952" s="62">
        <f>3.1416/6*J1952^3</f>
        <v>57.905971199999996</v>
      </c>
      <c r="Q1952" s="62">
        <f t="shared" si="823"/>
        <v>9.7645217428313327</v>
      </c>
    </row>
    <row r="1953" spans="1:19">
      <c r="A1953" s="83" t="s">
        <v>285</v>
      </c>
      <c r="B1953" s="57">
        <v>5</v>
      </c>
      <c r="C1953" s="53" t="s">
        <v>404</v>
      </c>
      <c r="D1953" s="59" t="s">
        <v>142</v>
      </c>
      <c r="E1953" s="59"/>
      <c r="F1953" s="60" t="s">
        <v>679</v>
      </c>
      <c r="I1953" s="55"/>
      <c r="J1953" s="55">
        <v>9</v>
      </c>
      <c r="L1953" s="52" t="s">
        <v>114</v>
      </c>
      <c r="N1953" s="61" t="s">
        <v>137</v>
      </c>
      <c r="O1953" s="62">
        <f>3.1416/6*J1953^3</f>
        <v>381.70439999999996</v>
      </c>
      <c r="P1953" s="64">
        <f t="shared" ref="P1953:P1954" si="824">O1953*0.6</f>
        <v>229.02263999999997</v>
      </c>
      <c r="Q1953" s="62">
        <f t="shared" ref="Q1953:Q1958" si="825">0.216*P1953^0.939</f>
        <v>35.512364063982929</v>
      </c>
    </row>
    <row r="1954" spans="1:19">
      <c r="A1954" s="83" t="s">
        <v>285</v>
      </c>
      <c r="B1954" s="57" t="s">
        <v>263</v>
      </c>
      <c r="C1954" s="53" t="s">
        <v>404</v>
      </c>
      <c r="D1954" s="59" t="s">
        <v>142</v>
      </c>
      <c r="E1954" s="59"/>
      <c r="F1954" s="52" t="s">
        <v>102</v>
      </c>
      <c r="G1954" s="55">
        <v>9</v>
      </c>
      <c r="I1954" s="55"/>
      <c r="J1954" s="55">
        <v>8.1</v>
      </c>
      <c r="L1954" s="52" t="s">
        <v>101</v>
      </c>
      <c r="N1954" s="65" t="s">
        <v>138</v>
      </c>
      <c r="O1954" s="62">
        <f>(3.1416/6)*J1954^2*G1954</f>
        <v>309.18056399999995</v>
      </c>
      <c r="P1954" s="64">
        <f t="shared" si="824"/>
        <v>185.50833839999996</v>
      </c>
      <c r="Q1954" s="62">
        <f t="shared" si="825"/>
        <v>29.137146464326904</v>
      </c>
    </row>
    <row r="1955" spans="1:19">
      <c r="A1955" s="83" t="s">
        <v>285</v>
      </c>
      <c r="B1955" s="57" t="s">
        <v>263</v>
      </c>
      <c r="C1955" s="53" t="s">
        <v>404</v>
      </c>
      <c r="D1955" s="59" t="s">
        <v>142</v>
      </c>
      <c r="E1955" s="59"/>
      <c r="F1955" s="52" t="s">
        <v>8</v>
      </c>
      <c r="I1955" s="55"/>
      <c r="J1955" s="55">
        <v>4.7</v>
      </c>
      <c r="L1955" s="52" t="s">
        <v>114</v>
      </c>
      <c r="N1955" s="61" t="s">
        <v>137</v>
      </c>
      <c r="O1955" s="62">
        <f>3.1416/6*J1955^3</f>
        <v>54.36172280000001</v>
      </c>
      <c r="P1955" s="64">
        <f>O1955*0.3</f>
        <v>16.308516840000003</v>
      </c>
      <c r="Q1955" s="62">
        <f t="shared" si="825"/>
        <v>2.9710566664467191</v>
      </c>
      <c r="S1955" s="63"/>
    </row>
    <row r="1956" spans="1:19">
      <c r="A1956" s="83" t="s">
        <v>285</v>
      </c>
      <c r="B1956" s="57">
        <v>7</v>
      </c>
      <c r="C1956" s="53" t="s">
        <v>406</v>
      </c>
      <c r="D1956" s="59" t="s">
        <v>142</v>
      </c>
      <c r="E1956" s="59"/>
      <c r="F1956" s="60" t="s">
        <v>671</v>
      </c>
      <c r="I1956" s="55"/>
      <c r="J1956" s="55">
        <v>14.7</v>
      </c>
      <c r="L1956" s="52" t="s">
        <v>114</v>
      </c>
      <c r="N1956" s="61" t="s">
        <v>137</v>
      </c>
      <c r="O1956" s="62">
        <f>3.1416/6*J1956^3</f>
        <v>1663.2274427999996</v>
      </c>
      <c r="P1956" s="64">
        <f t="shared" ref="P1956:P1958" si="826">O1956*0.6</f>
        <v>997.93646567999974</v>
      </c>
      <c r="Q1956" s="62">
        <f t="shared" si="825"/>
        <v>141.45274093503167</v>
      </c>
    </row>
    <row r="1957" spans="1:19">
      <c r="A1957" s="83" t="s">
        <v>285</v>
      </c>
      <c r="B1957" s="57">
        <v>9</v>
      </c>
      <c r="C1957" s="53" t="s">
        <v>406</v>
      </c>
      <c r="D1957" s="59" t="s">
        <v>142</v>
      </c>
      <c r="E1957" s="59"/>
      <c r="F1957" s="52" t="s">
        <v>152</v>
      </c>
      <c r="G1957" s="55">
        <v>15.8</v>
      </c>
      <c r="I1957" s="55"/>
      <c r="J1957" s="55">
        <v>10.8</v>
      </c>
      <c r="L1957" s="52" t="s">
        <v>101</v>
      </c>
      <c r="N1957" s="65" t="s">
        <v>138</v>
      </c>
      <c r="O1957" s="62">
        <f>(3.1416/6)*J1957^2*G1957</f>
        <v>964.94872320000002</v>
      </c>
      <c r="P1957" s="64">
        <f t="shared" si="826"/>
        <v>578.96923391999997</v>
      </c>
      <c r="Q1957" s="62">
        <f t="shared" si="825"/>
        <v>84.837380933927236</v>
      </c>
    </row>
    <row r="1958" spans="1:19">
      <c r="A1958" s="83" t="s">
        <v>285</v>
      </c>
      <c r="B1958" s="57">
        <v>9</v>
      </c>
      <c r="C1958" s="53" t="s">
        <v>406</v>
      </c>
      <c r="D1958" s="59" t="s">
        <v>142</v>
      </c>
      <c r="E1958" s="59"/>
      <c r="F1958" s="52" t="s">
        <v>102</v>
      </c>
      <c r="I1958" s="55"/>
      <c r="J1958" s="55">
        <v>8.8000000000000007</v>
      </c>
      <c r="L1958" s="52" t="s">
        <v>114</v>
      </c>
      <c r="N1958" s="61" t="s">
        <v>137</v>
      </c>
      <c r="O1958" s="62">
        <f t="shared" ref="O1958:O1969" si="827">3.1416/6*J1958^3</f>
        <v>356.8187392000001</v>
      </c>
      <c r="P1958" s="64">
        <f t="shared" si="826"/>
        <v>214.09124352000006</v>
      </c>
      <c r="Q1958" s="62">
        <f t="shared" si="825"/>
        <v>33.333899574209383</v>
      </c>
    </row>
    <row r="1959" spans="1:19">
      <c r="A1959" s="83" t="s">
        <v>285</v>
      </c>
      <c r="B1959" s="57">
        <v>10</v>
      </c>
      <c r="C1959" s="53" t="s">
        <v>404</v>
      </c>
      <c r="D1959" s="54" t="s">
        <v>670</v>
      </c>
      <c r="F1959" s="82" t="s">
        <v>634</v>
      </c>
      <c r="I1959" s="55"/>
      <c r="J1959" s="55">
        <v>3.5</v>
      </c>
      <c r="L1959" s="52" t="s">
        <v>114</v>
      </c>
      <c r="N1959" s="61" t="s">
        <v>137</v>
      </c>
      <c r="O1959" s="62">
        <f t="shared" si="827"/>
        <v>22.449349999999999</v>
      </c>
    </row>
    <row r="1960" spans="1:19">
      <c r="A1960" s="83" t="s">
        <v>285</v>
      </c>
      <c r="B1960" s="57">
        <v>10</v>
      </c>
      <c r="C1960" s="53" t="s">
        <v>404</v>
      </c>
      <c r="D1960" s="54" t="s">
        <v>670</v>
      </c>
      <c r="F1960" s="82" t="s">
        <v>634</v>
      </c>
      <c r="I1960" s="55"/>
      <c r="J1960" s="55">
        <v>3.3</v>
      </c>
      <c r="L1960" s="52" t="s">
        <v>114</v>
      </c>
      <c r="N1960" s="61" t="s">
        <v>137</v>
      </c>
      <c r="O1960" s="62">
        <f t="shared" si="827"/>
        <v>18.816613199999995</v>
      </c>
    </row>
    <row r="1961" spans="1:19">
      <c r="A1961" s="83" t="s">
        <v>285</v>
      </c>
      <c r="B1961" s="57">
        <v>10</v>
      </c>
      <c r="C1961" s="53" t="s">
        <v>404</v>
      </c>
      <c r="D1961" s="54" t="s">
        <v>670</v>
      </c>
      <c r="F1961" s="82" t="s">
        <v>634</v>
      </c>
      <c r="I1961" s="55"/>
      <c r="J1961" s="55">
        <v>3.7</v>
      </c>
      <c r="L1961" s="52" t="s">
        <v>114</v>
      </c>
      <c r="N1961" s="61" t="s">
        <v>137</v>
      </c>
      <c r="O1961" s="62">
        <f t="shared" si="827"/>
        <v>26.521910800000001</v>
      </c>
    </row>
    <row r="1962" spans="1:19">
      <c r="A1962" s="83" t="s">
        <v>285</v>
      </c>
      <c r="B1962" s="57">
        <v>10</v>
      </c>
      <c r="C1962" s="53" t="s">
        <v>404</v>
      </c>
      <c r="D1962" s="54" t="s">
        <v>670</v>
      </c>
      <c r="F1962" s="82" t="s">
        <v>634</v>
      </c>
      <c r="I1962" s="55"/>
      <c r="J1962" s="55">
        <v>3.1</v>
      </c>
      <c r="L1962" s="52" t="s">
        <v>114</v>
      </c>
      <c r="N1962" s="61" t="s">
        <v>137</v>
      </c>
      <c r="O1962" s="62">
        <f t="shared" si="827"/>
        <v>15.598567600000001</v>
      </c>
    </row>
    <row r="1963" spans="1:19">
      <c r="A1963" s="83" t="s">
        <v>285</v>
      </c>
      <c r="B1963" s="57">
        <v>10</v>
      </c>
      <c r="C1963" s="53" t="s">
        <v>404</v>
      </c>
      <c r="D1963" s="54" t="s">
        <v>670</v>
      </c>
      <c r="F1963" s="82" t="s">
        <v>634</v>
      </c>
      <c r="I1963" s="55"/>
      <c r="J1963" s="55">
        <v>2.6</v>
      </c>
      <c r="L1963" s="52" t="s">
        <v>114</v>
      </c>
      <c r="N1963" s="61" t="s">
        <v>137</v>
      </c>
      <c r="O1963" s="62">
        <f t="shared" si="827"/>
        <v>9.2027936000000015</v>
      </c>
    </row>
    <row r="1964" spans="1:19">
      <c r="A1964" s="83" t="s">
        <v>285</v>
      </c>
      <c r="B1964" s="57">
        <v>10</v>
      </c>
      <c r="C1964" s="53" t="s">
        <v>404</v>
      </c>
      <c r="D1964" s="54" t="s">
        <v>670</v>
      </c>
      <c r="F1964" s="82" t="s">
        <v>634</v>
      </c>
      <c r="I1964" s="55"/>
      <c r="J1964" s="55">
        <v>3.9</v>
      </c>
      <c r="L1964" s="52" t="s">
        <v>114</v>
      </c>
      <c r="N1964" s="61" t="s">
        <v>137</v>
      </c>
      <c r="O1964" s="62">
        <f t="shared" si="827"/>
        <v>31.059428399999994</v>
      </c>
    </row>
    <row r="1965" spans="1:19">
      <c r="A1965" s="83" t="s">
        <v>285</v>
      </c>
      <c r="B1965" s="57">
        <v>10</v>
      </c>
      <c r="C1965" s="53" t="s">
        <v>404</v>
      </c>
      <c r="D1965" s="54" t="s">
        <v>670</v>
      </c>
      <c r="F1965" s="82" t="s">
        <v>634</v>
      </c>
      <c r="I1965" s="55"/>
      <c r="J1965" s="55">
        <v>4.5</v>
      </c>
      <c r="L1965" s="52" t="s">
        <v>114</v>
      </c>
      <c r="N1965" s="61" t="s">
        <v>137</v>
      </c>
      <c r="O1965" s="62">
        <f t="shared" si="827"/>
        <v>47.713049999999996</v>
      </c>
    </row>
    <row r="1966" spans="1:19">
      <c r="A1966" s="83" t="s">
        <v>285</v>
      </c>
      <c r="B1966" s="57">
        <v>10</v>
      </c>
      <c r="C1966" s="53" t="s">
        <v>404</v>
      </c>
      <c r="D1966" s="54" t="s">
        <v>670</v>
      </c>
      <c r="F1966" s="82" t="s">
        <v>634</v>
      </c>
      <c r="I1966" s="55"/>
      <c r="J1966" s="55">
        <v>2</v>
      </c>
      <c r="L1966" s="52" t="s">
        <v>114</v>
      </c>
      <c r="N1966" s="61" t="s">
        <v>137</v>
      </c>
      <c r="O1966" s="62">
        <f t="shared" si="827"/>
        <v>4.1887999999999996</v>
      </c>
    </row>
    <row r="1967" spans="1:19">
      <c r="A1967" s="83" t="s">
        <v>285</v>
      </c>
      <c r="B1967" s="57">
        <v>10</v>
      </c>
      <c r="C1967" s="53" t="s">
        <v>404</v>
      </c>
      <c r="D1967" s="54" t="s">
        <v>670</v>
      </c>
      <c r="F1967" s="82" t="s">
        <v>634</v>
      </c>
      <c r="I1967" s="55"/>
      <c r="J1967" s="55">
        <v>2.5</v>
      </c>
      <c r="L1967" s="52" t="s">
        <v>114</v>
      </c>
      <c r="N1967" s="61" t="s">
        <v>137</v>
      </c>
      <c r="O1967" s="62">
        <f t="shared" si="827"/>
        <v>8.1812499999999986</v>
      </c>
    </row>
    <row r="1968" spans="1:19">
      <c r="A1968" s="83" t="s">
        <v>285</v>
      </c>
      <c r="B1968" s="57">
        <v>11</v>
      </c>
      <c r="C1968" s="53" t="s">
        <v>406</v>
      </c>
      <c r="D1968" s="59" t="s">
        <v>142</v>
      </c>
      <c r="E1968" s="59"/>
      <c r="F1968" s="60" t="s">
        <v>172</v>
      </c>
      <c r="I1968" s="55"/>
      <c r="J1968" s="55">
        <v>19</v>
      </c>
      <c r="L1968" s="52" t="s">
        <v>114</v>
      </c>
      <c r="N1968" s="61" t="s">
        <v>137</v>
      </c>
      <c r="O1968" s="62">
        <f t="shared" si="827"/>
        <v>3591.3723999999997</v>
      </c>
      <c r="P1968" s="64">
        <f t="shared" ref="P1968" si="828">O1968*0.6</f>
        <v>2154.8234399999997</v>
      </c>
      <c r="Q1968" s="62">
        <f t="shared" ref="Q1968:Q1969" si="829">0.216*P1968^0.939</f>
        <v>291.42535160070554</v>
      </c>
    </row>
    <row r="1969" spans="1:19">
      <c r="A1969" s="83" t="s">
        <v>285</v>
      </c>
      <c r="B1969" s="57">
        <v>11</v>
      </c>
      <c r="C1969" s="53" t="s">
        <v>406</v>
      </c>
      <c r="D1969" s="59" t="s">
        <v>142</v>
      </c>
      <c r="E1969" s="59"/>
      <c r="F1969" s="60" t="s">
        <v>8</v>
      </c>
      <c r="I1969" s="55"/>
      <c r="J1969" s="55">
        <v>5.7</v>
      </c>
      <c r="L1969" s="52" t="s">
        <v>114</v>
      </c>
      <c r="N1969" s="61" t="s">
        <v>137</v>
      </c>
      <c r="O1969" s="62">
        <f t="shared" si="827"/>
        <v>96.9670548</v>
      </c>
      <c r="P1969" s="64">
        <f>O1969*0.3</f>
        <v>29.090116439999999</v>
      </c>
      <c r="Q1969" s="62">
        <f t="shared" si="829"/>
        <v>5.1157667834742666</v>
      </c>
      <c r="S1969" s="63"/>
    </row>
    <row r="1970" spans="1:19">
      <c r="A1970" s="83" t="s">
        <v>285</v>
      </c>
      <c r="B1970" s="57" t="s">
        <v>272</v>
      </c>
      <c r="C1970" s="53" t="s">
        <v>404</v>
      </c>
      <c r="D1970" s="59" t="s">
        <v>442</v>
      </c>
      <c r="F1970" s="60" t="s">
        <v>109</v>
      </c>
      <c r="G1970" s="55">
        <v>5.6</v>
      </c>
      <c r="I1970" s="55"/>
      <c r="J1970" s="55">
        <v>4.8</v>
      </c>
      <c r="L1970" s="52" t="s">
        <v>101</v>
      </c>
      <c r="N1970" s="65" t="s">
        <v>138</v>
      </c>
      <c r="O1970" s="62">
        <f>(3.1416/6)*J1970^2*G1970</f>
        <v>67.556966399999979</v>
      </c>
      <c r="Q1970" s="62">
        <f t="shared" ref="Q1970:Q1971" si="830">0.216*O1970^0.939</f>
        <v>11.285323484071299</v>
      </c>
    </row>
    <row r="1971" spans="1:19">
      <c r="A1971" s="83" t="s">
        <v>285</v>
      </c>
      <c r="B1971" s="57" t="s">
        <v>254</v>
      </c>
      <c r="C1971" s="53" t="s">
        <v>404</v>
      </c>
      <c r="D1971" s="59" t="s">
        <v>442</v>
      </c>
      <c r="F1971" s="60" t="s">
        <v>109</v>
      </c>
      <c r="G1971" s="55">
        <v>7.6</v>
      </c>
      <c r="I1971" s="55"/>
      <c r="J1971" s="55">
        <v>5.4</v>
      </c>
      <c r="L1971" s="52" t="s">
        <v>101</v>
      </c>
      <c r="N1971" s="65" t="s">
        <v>138</v>
      </c>
      <c r="O1971" s="62">
        <f>(3.1416/6)*J1971^2*G1971</f>
        <v>116.0381376</v>
      </c>
      <c r="Q1971" s="62">
        <f t="shared" si="830"/>
        <v>18.754861235566601</v>
      </c>
    </row>
    <row r="1972" spans="1:19">
      <c r="A1972" s="83" t="s">
        <v>285</v>
      </c>
      <c r="B1972" s="57" t="s">
        <v>254</v>
      </c>
      <c r="C1972" s="53" t="s">
        <v>404</v>
      </c>
      <c r="D1972" s="59" t="s">
        <v>142</v>
      </c>
      <c r="E1972" s="59"/>
      <c r="F1972" s="60" t="s">
        <v>102</v>
      </c>
      <c r="I1972" s="55"/>
      <c r="J1972" s="55">
        <v>7.3</v>
      </c>
      <c r="L1972" s="52" t="s">
        <v>114</v>
      </c>
      <c r="N1972" s="61" t="s">
        <v>137</v>
      </c>
      <c r="O1972" s="62">
        <f>3.1416/6*J1972^3</f>
        <v>203.68930119999999</v>
      </c>
      <c r="P1972" s="64">
        <f t="shared" ref="P1972" si="831">O1972*0.6</f>
        <v>122.21358071999998</v>
      </c>
      <c r="Q1972" s="62">
        <f>0.216*P1972^0.939</f>
        <v>19.690599197099132</v>
      </c>
    </row>
    <row r="1973" spans="1:19">
      <c r="A1973" s="83" t="s">
        <v>285</v>
      </c>
      <c r="B1973" s="57" t="s">
        <v>254</v>
      </c>
      <c r="C1973" s="53" t="s">
        <v>404</v>
      </c>
      <c r="D1973" s="54" t="s">
        <v>670</v>
      </c>
      <c r="F1973" s="82" t="s">
        <v>634</v>
      </c>
      <c r="I1973" s="55"/>
      <c r="J1973" s="55">
        <v>3.7</v>
      </c>
      <c r="L1973" s="52" t="s">
        <v>114</v>
      </c>
      <c r="N1973" s="61" t="s">
        <v>137</v>
      </c>
      <c r="O1973" s="62">
        <f>3.1416/6*J1973^3</f>
        <v>26.521910800000001</v>
      </c>
    </row>
    <row r="1974" spans="1:19">
      <c r="A1974" s="83" t="s">
        <v>285</v>
      </c>
      <c r="B1974" s="57" t="s">
        <v>254</v>
      </c>
      <c r="C1974" s="53" t="s">
        <v>404</v>
      </c>
      <c r="D1974" s="54" t="s">
        <v>670</v>
      </c>
      <c r="F1974" s="82" t="s">
        <v>634</v>
      </c>
      <c r="I1974" s="55"/>
      <c r="J1974" s="55">
        <v>2.0299999999999998</v>
      </c>
      <c r="L1974" s="52" t="s">
        <v>114</v>
      </c>
      <c r="N1974" s="61" t="s">
        <v>137</v>
      </c>
      <c r="O1974" s="62">
        <f>3.1416/6*J1974^3</f>
        <v>4.3801375771999975</v>
      </c>
    </row>
    <row r="1975" spans="1:19">
      <c r="A1975" s="83" t="s">
        <v>285</v>
      </c>
      <c r="B1975" s="57">
        <v>16</v>
      </c>
      <c r="C1975" s="53" t="s">
        <v>404</v>
      </c>
      <c r="D1975" s="59" t="s">
        <v>442</v>
      </c>
      <c r="F1975" s="73" t="s">
        <v>624</v>
      </c>
      <c r="G1975" s="55">
        <v>5.2</v>
      </c>
      <c r="I1975" s="55"/>
      <c r="J1975" s="55">
        <v>4.3</v>
      </c>
      <c r="L1975" s="52" t="s">
        <v>101</v>
      </c>
      <c r="N1975" s="65" t="s">
        <v>138</v>
      </c>
      <c r="O1975" s="62">
        <f>(3.1416/6)*J1975^2*G1975</f>
        <v>50.343092799999994</v>
      </c>
      <c r="Q1975" s="62">
        <f t="shared" ref="Q1975:Q1978" si="832">0.216*O1975^0.939</f>
        <v>8.5620017126643528</v>
      </c>
    </row>
    <row r="1976" spans="1:19">
      <c r="A1976" s="83" t="s">
        <v>285</v>
      </c>
      <c r="B1976" s="57">
        <v>17</v>
      </c>
      <c r="C1976" s="53" t="s">
        <v>404</v>
      </c>
      <c r="D1976" s="59" t="s">
        <v>442</v>
      </c>
      <c r="F1976" s="73" t="s">
        <v>624</v>
      </c>
      <c r="G1976" s="55">
        <v>7.7</v>
      </c>
      <c r="I1976" s="55"/>
      <c r="J1976" s="55">
        <v>4.8</v>
      </c>
      <c r="L1976" s="52" t="s">
        <v>101</v>
      </c>
      <c r="N1976" s="65" t="s">
        <v>138</v>
      </c>
      <c r="O1976" s="62">
        <f>(3.1416/6)*J1976^2*G1976</f>
        <v>92.89082879999998</v>
      </c>
      <c r="Q1976" s="62">
        <f t="shared" si="832"/>
        <v>15.21879425704013</v>
      </c>
    </row>
    <row r="1977" spans="1:19">
      <c r="A1977" s="83" t="s">
        <v>285</v>
      </c>
      <c r="B1977" s="57">
        <v>17</v>
      </c>
      <c r="C1977" s="53" t="s">
        <v>404</v>
      </c>
      <c r="D1977" s="59" t="s">
        <v>442</v>
      </c>
      <c r="F1977" s="73" t="s">
        <v>624</v>
      </c>
      <c r="G1977" s="55">
        <v>5.8</v>
      </c>
      <c r="I1977" s="55"/>
      <c r="J1977" s="55">
        <v>4</v>
      </c>
      <c r="L1977" s="52" t="s">
        <v>101</v>
      </c>
      <c r="N1977" s="65" t="s">
        <v>138</v>
      </c>
      <c r="O1977" s="62">
        <f>(3.1416/6)*J1977^2*G1977</f>
        <v>48.590079999999993</v>
      </c>
      <c r="Q1977" s="62">
        <f t="shared" si="832"/>
        <v>8.2817470329795508</v>
      </c>
    </row>
    <row r="1978" spans="1:19">
      <c r="A1978" s="83" t="s">
        <v>285</v>
      </c>
      <c r="B1978" s="57">
        <v>17</v>
      </c>
      <c r="C1978" s="53" t="s">
        <v>404</v>
      </c>
      <c r="D1978" s="59" t="s">
        <v>442</v>
      </c>
      <c r="F1978" s="73" t="s">
        <v>624</v>
      </c>
      <c r="G1978" s="55">
        <v>5.8</v>
      </c>
      <c r="I1978" s="55"/>
      <c r="J1978" s="55">
        <v>3.3</v>
      </c>
      <c r="L1978" s="52" t="s">
        <v>101</v>
      </c>
      <c r="N1978" s="65" t="s">
        <v>138</v>
      </c>
      <c r="O1978" s="62">
        <f>(3.1416/6)*J1978^2*G1978</f>
        <v>33.071623199999991</v>
      </c>
      <c r="Q1978" s="62">
        <f t="shared" si="832"/>
        <v>5.7706199941322538</v>
      </c>
    </row>
    <row r="1979" spans="1:19">
      <c r="A1979" s="83" t="s">
        <v>285</v>
      </c>
      <c r="B1979" s="57">
        <v>18</v>
      </c>
      <c r="C1979" s="53" t="s">
        <v>406</v>
      </c>
      <c r="D1979" s="59" t="s">
        <v>142</v>
      </c>
      <c r="E1979" s="59"/>
      <c r="F1979" s="60" t="s">
        <v>679</v>
      </c>
      <c r="I1979" s="55"/>
      <c r="J1979" s="55">
        <v>16.5</v>
      </c>
      <c r="L1979" s="52" t="s">
        <v>114</v>
      </c>
      <c r="N1979" s="61" t="s">
        <v>137</v>
      </c>
      <c r="O1979" s="62">
        <f>3.1416/6*J1979^3</f>
        <v>2352.07665</v>
      </c>
      <c r="P1979" s="64">
        <f t="shared" ref="P1979" si="833">O1979*0.6</f>
        <v>1411.2459899999999</v>
      </c>
      <c r="Q1979" s="62">
        <f>0.216*P1979^0.939</f>
        <v>195.85321546877495</v>
      </c>
    </row>
    <row r="1980" spans="1:19">
      <c r="A1980" s="83" t="s">
        <v>285</v>
      </c>
      <c r="B1980" s="57">
        <v>19</v>
      </c>
      <c r="C1980" s="53" t="s">
        <v>404</v>
      </c>
      <c r="D1980" s="59" t="s">
        <v>442</v>
      </c>
      <c r="F1980" s="73" t="s">
        <v>109</v>
      </c>
      <c r="G1980" s="55">
        <v>12.8</v>
      </c>
      <c r="I1980" s="55"/>
      <c r="J1980" s="55">
        <v>12.5</v>
      </c>
      <c r="L1980" s="52" t="s">
        <v>101</v>
      </c>
      <c r="N1980" s="65" t="s">
        <v>138</v>
      </c>
      <c r="O1980" s="62">
        <f>(3.1416/6)*J1980^2*G1980</f>
        <v>1047.1999999999998</v>
      </c>
      <c r="Q1980" s="62">
        <f t="shared" ref="Q1980:Q1982" si="834">0.216*O1980^0.939</f>
        <v>147.99995285361075</v>
      </c>
    </row>
    <row r="1981" spans="1:19">
      <c r="A1981" s="83" t="s">
        <v>285</v>
      </c>
      <c r="B1981" s="57">
        <v>20</v>
      </c>
      <c r="C1981" s="53" t="s">
        <v>404</v>
      </c>
      <c r="D1981" s="59" t="s">
        <v>442</v>
      </c>
      <c r="F1981" s="73" t="s">
        <v>624</v>
      </c>
      <c r="G1981" s="55">
        <v>9.3000000000000007</v>
      </c>
      <c r="I1981" s="55"/>
      <c r="J1981" s="55">
        <v>7.7</v>
      </c>
      <c r="L1981" s="52" t="s">
        <v>101</v>
      </c>
      <c r="N1981" s="65" t="s">
        <v>138</v>
      </c>
      <c r="O1981" s="62">
        <f>(3.1416/6)*J1981^2*G1981</f>
        <v>288.71146920000001</v>
      </c>
      <c r="Q1981" s="62">
        <f t="shared" si="834"/>
        <v>44.139710628672496</v>
      </c>
    </row>
    <row r="1982" spans="1:19">
      <c r="A1982" s="83" t="s">
        <v>285</v>
      </c>
      <c r="B1982" s="57">
        <v>20</v>
      </c>
      <c r="C1982" s="53" t="s">
        <v>404</v>
      </c>
      <c r="D1982" s="59" t="s">
        <v>641</v>
      </c>
      <c r="E1982" s="54" t="s">
        <v>644</v>
      </c>
      <c r="F1982" s="73" t="s">
        <v>5</v>
      </c>
      <c r="I1982" s="55"/>
      <c r="J1982" s="55">
        <v>4.33</v>
      </c>
      <c r="L1982" s="52" t="s">
        <v>114</v>
      </c>
      <c r="N1982" s="61" t="s">
        <v>137</v>
      </c>
      <c r="O1982" s="62">
        <f>3.1416/6*J1982^3</f>
        <v>42.5072810932</v>
      </c>
      <c r="Q1982" s="62">
        <f t="shared" si="834"/>
        <v>7.3043372207500123</v>
      </c>
    </row>
    <row r="1983" spans="1:19">
      <c r="A1983" s="83" t="s">
        <v>285</v>
      </c>
      <c r="B1983" s="57">
        <v>20</v>
      </c>
      <c r="C1983" s="53" t="s">
        <v>404</v>
      </c>
      <c r="D1983" s="81" t="s">
        <v>141</v>
      </c>
      <c r="E1983" s="60" t="s">
        <v>595</v>
      </c>
      <c r="F1983" s="60" t="s">
        <v>576</v>
      </c>
      <c r="G1983" s="55">
        <v>13.3</v>
      </c>
      <c r="H1983" s="55">
        <v>2.86</v>
      </c>
      <c r="I1983" s="80">
        <v>1.3</v>
      </c>
      <c r="L1983" s="60" t="s">
        <v>578</v>
      </c>
      <c r="M1983" s="60" t="s">
        <v>554</v>
      </c>
      <c r="N1983" s="61" t="s">
        <v>580</v>
      </c>
      <c r="O1983" s="62">
        <f>G1983*H1983*I1983*0.9</f>
        <v>44.504460000000002</v>
      </c>
      <c r="Q1983" s="62">
        <f>0.288*O1983^0.811</f>
        <v>6.2552944161916137</v>
      </c>
    </row>
    <row r="1984" spans="1:19">
      <c r="A1984" s="83" t="s">
        <v>285</v>
      </c>
      <c r="B1984" s="57">
        <v>20</v>
      </c>
      <c r="C1984" s="53" t="s">
        <v>404</v>
      </c>
      <c r="D1984" s="59" t="s">
        <v>442</v>
      </c>
      <c r="F1984" s="73" t="s">
        <v>624</v>
      </c>
      <c r="I1984" s="55"/>
      <c r="J1984" s="55">
        <v>4.9000000000000004</v>
      </c>
      <c r="L1984" s="52" t="s">
        <v>114</v>
      </c>
      <c r="N1984" s="61" t="s">
        <v>137</v>
      </c>
      <c r="O1984" s="62">
        <f>3.1416/6*J1984^3</f>
        <v>61.601016400000013</v>
      </c>
      <c r="Q1984" s="62">
        <f t="shared" ref="Q1984" si="835">0.216*O1984^0.939</f>
        <v>10.348484858485723</v>
      </c>
    </row>
    <row r="1985" spans="1:17">
      <c r="A1985" s="83" t="s">
        <v>285</v>
      </c>
      <c r="B1985" s="57">
        <v>20</v>
      </c>
      <c r="C1985" s="53" t="s">
        <v>404</v>
      </c>
      <c r="D1985" s="59" t="s">
        <v>142</v>
      </c>
      <c r="E1985" s="59"/>
      <c r="F1985" s="60" t="s">
        <v>679</v>
      </c>
      <c r="G1985" s="55">
        <v>14.2</v>
      </c>
      <c r="I1985" s="55"/>
      <c r="J1985" s="55">
        <v>9.5</v>
      </c>
      <c r="L1985" s="52" t="s">
        <v>101</v>
      </c>
      <c r="N1985" s="65" t="s">
        <v>138</v>
      </c>
      <c r="O1985" s="62">
        <f>(3.1416/6)*J1985^2*G1985</f>
        <v>671.01957999999991</v>
      </c>
      <c r="P1985" s="64">
        <f t="shared" ref="P1985" si="836">O1985*0.6</f>
        <v>402.61174799999992</v>
      </c>
      <c r="Q1985" s="62">
        <f>0.216*P1985^0.939</f>
        <v>60.317331733277513</v>
      </c>
    </row>
    <row r="1986" spans="1:17">
      <c r="A1986" s="83" t="s">
        <v>285</v>
      </c>
      <c r="B1986" s="57">
        <v>21</v>
      </c>
      <c r="C1986" s="53" t="s">
        <v>404</v>
      </c>
      <c r="D1986" s="59" t="s">
        <v>442</v>
      </c>
      <c r="F1986" s="73" t="s">
        <v>624</v>
      </c>
      <c r="G1986" s="55">
        <v>7</v>
      </c>
      <c r="I1986" s="55"/>
      <c r="J1986" s="55">
        <v>5</v>
      </c>
      <c r="L1986" s="52" t="s">
        <v>101</v>
      </c>
      <c r="N1986" s="65" t="s">
        <v>138</v>
      </c>
      <c r="O1986" s="62">
        <f>(3.1416/6)*J1986^2*G1986</f>
        <v>91.629999999999981</v>
      </c>
      <c r="Q1986" s="62">
        <f t="shared" ref="Q1986" si="837">0.216*O1986^0.939</f>
        <v>15.024746001370819</v>
      </c>
    </row>
    <row r="1987" spans="1:17">
      <c r="A1987" s="83" t="s">
        <v>285</v>
      </c>
      <c r="B1987" s="57">
        <v>22</v>
      </c>
      <c r="C1987" s="53" t="s">
        <v>406</v>
      </c>
      <c r="D1987" s="59" t="s">
        <v>142</v>
      </c>
      <c r="E1987" s="59"/>
      <c r="F1987" s="60" t="s">
        <v>679</v>
      </c>
      <c r="G1987" s="55">
        <v>12.8</v>
      </c>
      <c r="I1987" s="55"/>
      <c r="J1987" s="55">
        <v>8.4</v>
      </c>
      <c r="L1987" s="52" t="s">
        <v>101</v>
      </c>
      <c r="N1987" s="65" t="s">
        <v>138</v>
      </c>
      <c r="O1987" s="62">
        <f>(3.1416/6)*J1987^2*G1987</f>
        <v>472.89876479999998</v>
      </c>
      <c r="P1987" s="64">
        <f t="shared" ref="P1987:P1991" si="838">O1987*0.6</f>
        <v>283.73925887999997</v>
      </c>
      <c r="Q1987" s="62">
        <f t="shared" ref="Q1987:Q1991" si="839">0.216*P1987^0.939</f>
        <v>43.425526832602031</v>
      </c>
    </row>
    <row r="1988" spans="1:17">
      <c r="A1988" s="83" t="s">
        <v>285</v>
      </c>
      <c r="B1988" s="57">
        <v>22</v>
      </c>
      <c r="C1988" s="53" t="s">
        <v>406</v>
      </c>
      <c r="D1988" s="59" t="s">
        <v>142</v>
      </c>
      <c r="E1988" s="59"/>
      <c r="F1988" s="73" t="s">
        <v>102</v>
      </c>
      <c r="I1988" s="55"/>
      <c r="J1988" s="55">
        <v>9.9</v>
      </c>
      <c r="L1988" s="60" t="s">
        <v>322</v>
      </c>
      <c r="N1988" s="61" t="s">
        <v>538</v>
      </c>
      <c r="O1988" s="62">
        <f>(3.1416/6*J1988^3)*0.8</f>
        <v>406.43884512</v>
      </c>
      <c r="P1988" s="64">
        <f t="shared" si="838"/>
        <v>243.863307072</v>
      </c>
      <c r="Q1988" s="62">
        <f t="shared" si="839"/>
        <v>37.669016052034316</v>
      </c>
    </row>
    <row r="1989" spans="1:17" s="69" customFormat="1">
      <c r="A1989" s="83" t="s">
        <v>285</v>
      </c>
      <c r="B1989" s="70">
        <v>23</v>
      </c>
      <c r="C1989" s="72" t="s">
        <v>406</v>
      </c>
      <c r="D1989" s="59" t="s">
        <v>142</v>
      </c>
      <c r="E1989" s="59"/>
      <c r="F1989" s="77" t="s">
        <v>252</v>
      </c>
      <c r="G1989" s="56">
        <v>9</v>
      </c>
      <c r="I1989" s="56"/>
      <c r="J1989" s="56">
        <v>8.4</v>
      </c>
      <c r="L1989" s="75" t="s">
        <v>584</v>
      </c>
      <c r="N1989" s="65" t="s">
        <v>585</v>
      </c>
      <c r="O1989" s="94">
        <f>(3.1416/6)*J1989^2*G1989*0.6</f>
        <v>199.50416639999997</v>
      </c>
      <c r="P1989" s="64">
        <f t="shared" si="838"/>
        <v>119.70249983999997</v>
      </c>
      <c r="Q1989" s="62">
        <f t="shared" si="839"/>
        <v>19.310462470924545</v>
      </c>
    </row>
    <row r="1990" spans="1:17">
      <c r="A1990" s="83" t="s">
        <v>285</v>
      </c>
      <c r="B1990" s="57">
        <v>23</v>
      </c>
      <c r="C1990" s="53" t="s">
        <v>406</v>
      </c>
      <c r="D1990" s="59" t="s">
        <v>142</v>
      </c>
      <c r="E1990" s="59"/>
      <c r="F1990" s="60" t="s">
        <v>679</v>
      </c>
      <c r="I1990" s="55"/>
      <c r="J1990" s="55">
        <v>9.9</v>
      </c>
      <c r="L1990" s="52" t="s">
        <v>114</v>
      </c>
      <c r="N1990" s="61" t="s">
        <v>137</v>
      </c>
      <c r="O1990" s="62">
        <f>3.1416/6*J1990^3</f>
        <v>508.0485564</v>
      </c>
      <c r="P1990" s="64">
        <f t="shared" si="838"/>
        <v>304.82913384</v>
      </c>
      <c r="Q1990" s="62">
        <f t="shared" si="839"/>
        <v>46.449685561791682</v>
      </c>
    </row>
    <row r="1991" spans="1:17">
      <c r="A1991" s="83" t="s">
        <v>285</v>
      </c>
      <c r="B1991" s="57">
        <v>23</v>
      </c>
      <c r="C1991" s="53" t="s">
        <v>406</v>
      </c>
      <c r="D1991" s="59" t="s">
        <v>142</v>
      </c>
      <c r="E1991" s="59"/>
      <c r="F1991" s="60" t="s">
        <v>679</v>
      </c>
      <c r="I1991" s="55"/>
      <c r="J1991" s="55">
        <v>6</v>
      </c>
      <c r="L1991" s="52" t="s">
        <v>114</v>
      </c>
      <c r="N1991" s="61" t="s">
        <v>137</v>
      </c>
      <c r="O1991" s="62">
        <f>3.1416/6*J1991^3</f>
        <v>113.09759999999999</v>
      </c>
      <c r="P1991" s="64">
        <f t="shared" si="838"/>
        <v>67.858559999999983</v>
      </c>
      <c r="Q1991" s="62">
        <f t="shared" si="839"/>
        <v>11.332624725769584</v>
      </c>
    </row>
    <row r="1992" spans="1:17">
      <c r="A1992" s="83" t="s">
        <v>285</v>
      </c>
      <c r="B1992" s="57">
        <v>25</v>
      </c>
      <c r="C1992" s="53" t="s">
        <v>404</v>
      </c>
      <c r="D1992" s="59" t="s">
        <v>442</v>
      </c>
      <c r="F1992" s="73" t="s">
        <v>109</v>
      </c>
      <c r="G1992" s="55">
        <v>8.2799999999999994</v>
      </c>
      <c r="I1992" s="55"/>
      <c r="J1992" s="55">
        <v>3.6</v>
      </c>
      <c r="L1992" s="52" t="s">
        <v>101</v>
      </c>
      <c r="N1992" s="65" t="s">
        <v>138</v>
      </c>
      <c r="O1992" s="62">
        <f>(3.1416/6)*J1992^2*G1992</f>
        <v>56.186887679999998</v>
      </c>
      <c r="Q1992" s="62">
        <f t="shared" ref="Q1992:Q1993" si="840">0.216*O1992^0.939</f>
        <v>9.4920713442904994</v>
      </c>
    </row>
    <row r="1993" spans="1:17">
      <c r="A1993" s="83" t="s">
        <v>285</v>
      </c>
      <c r="B1993" s="57">
        <v>25</v>
      </c>
      <c r="C1993" s="53" t="s">
        <v>404</v>
      </c>
      <c r="D1993" s="59" t="s">
        <v>442</v>
      </c>
      <c r="F1993" s="73" t="s">
        <v>109</v>
      </c>
      <c r="G1993" s="55">
        <v>6.6</v>
      </c>
      <c r="I1993" s="55"/>
      <c r="J1993" s="55">
        <v>2.8</v>
      </c>
      <c r="L1993" s="52" t="s">
        <v>101</v>
      </c>
      <c r="N1993" s="65" t="s">
        <v>138</v>
      </c>
      <c r="O1993" s="62">
        <f>(3.1416/6)*J1993^2*G1993</f>
        <v>27.093158399999993</v>
      </c>
      <c r="Q1993" s="62">
        <f t="shared" si="840"/>
        <v>4.7852975726122562</v>
      </c>
    </row>
    <row r="1994" spans="1:17">
      <c r="A1994" s="83" t="s">
        <v>285</v>
      </c>
      <c r="B1994" s="57">
        <v>26</v>
      </c>
      <c r="C1994" s="53" t="s">
        <v>406</v>
      </c>
      <c r="D1994" s="59" t="s">
        <v>142</v>
      </c>
      <c r="E1994" s="59"/>
      <c r="F1994" s="60" t="s">
        <v>679</v>
      </c>
      <c r="G1994" s="55">
        <v>12</v>
      </c>
      <c r="I1994" s="55"/>
      <c r="J1994" s="55">
        <v>10.8</v>
      </c>
      <c r="L1994" s="52" t="s">
        <v>101</v>
      </c>
      <c r="N1994" s="65" t="s">
        <v>138</v>
      </c>
      <c r="O1994" s="62">
        <f>(3.1416/6)*J1994^2*G1994</f>
        <v>732.87244800000008</v>
      </c>
      <c r="P1994" s="64">
        <f t="shared" ref="P1994" si="841">O1994*0.6</f>
        <v>439.72346880000003</v>
      </c>
      <c r="Q1994" s="62">
        <f>0.216*P1994^0.939</f>
        <v>65.523854621152665</v>
      </c>
    </row>
    <row r="1995" spans="1:17">
      <c r="A1995" s="83" t="s">
        <v>285</v>
      </c>
      <c r="B1995" s="57">
        <v>27</v>
      </c>
      <c r="C1995" s="53" t="s">
        <v>404</v>
      </c>
      <c r="D1995" s="59" t="s">
        <v>442</v>
      </c>
      <c r="F1995" s="73" t="s">
        <v>624</v>
      </c>
      <c r="I1995" s="55"/>
      <c r="J1995" s="55">
        <v>7.56</v>
      </c>
      <c r="L1995" s="52" t="s">
        <v>114</v>
      </c>
      <c r="M1995" s="52" t="s">
        <v>287</v>
      </c>
      <c r="N1995" s="61" t="s">
        <v>137</v>
      </c>
      <c r="O1995" s="62">
        <f t="shared" ref="O1995:O2005" si="842">3.1416/6*J1995^3</f>
        <v>226.23772469759996</v>
      </c>
      <c r="Q1995" s="62">
        <f t="shared" ref="Q1995:Q1999" si="843">0.216*O1995^0.939</f>
        <v>35.106724329647733</v>
      </c>
    </row>
    <row r="1996" spans="1:17">
      <c r="A1996" s="83" t="s">
        <v>285</v>
      </c>
      <c r="B1996" s="57">
        <v>28</v>
      </c>
      <c r="C1996" s="53" t="s">
        <v>404</v>
      </c>
      <c r="D1996" s="59" t="s">
        <v>442</v>
      </c>
      <c r="F1996" s="73" t="s">
        <v>624</v>
      </c>
      <c r="I1996" s="55"/>
      <c r="J1996" s="55">
        <v>3.05</v>
      </c>
      <c r="L1996" s="52" t="s">
        <v>114</v>
      </c>
      <c r="M1996" s="52" t="s">
        <v>287</v>
      </c>
      <c r="N1996" s="61" t="s">
        <v>137</v>
      </c>
      <c r="O1996" s="62">
        <f t="shared" si="842"/>
        <v>14.855906449999994</v>
      </c>
      <c r="Q1996" s="62">
        <f t="shared" si="843"/>
        <v>2.7218679923057367</v>
      </c>
    </row>
    <row r="1997" spans="1:17">
      <c r="A1997" s="83" t="s">
        <v>285</v>
      </c>
      <c r="B1997" s="57">
        <v>29</v>
      </c>
      <c r="C1997" s="53" t="s">
        <v>404</v>
      </c>
      <c r="D1997" s="59" t="s">
        <v>442</v>
      </c>
      <c r="F1997" s="73" t="s">
        <v>624</v>
      </c>
      <c r="I1997" s="55"/>
      <c r="J1997" s="55">
        <v>2.7</v>
      </c>
      <c r="L1997" s="52" t="s">
        <v>114</v>
      </c>
      <c r="M1997" s="52" t="s">
        <v>287</v>
      </c>
      <c r="N1997" s="61" t="s">
        <v>137</v>
      </c>
      <c r="O1997" s="62">
        <f t="shared" si="842"/>
        <v>10.3060188</v>
      </c>
      <c r="Q1997" s="62">
        <f t="shared" si="843"/>
        <v>1.9308393220366216</v>
      </c>
    </row>
    <row r="1998" spans="1:17">
      <c r="A1998" s="83" t="s">
        <v>285</v>
      </c>
      <c r="B1998" s="57">
        <v>29</v>
      </c>
      <c r="C1998" s="53" t="s">
        <v>404</v>
      </c>
      <c r="D1998" s="59" t="s">
        <v>442</v>
      </c>
      <c r="F1998" s="73" t="s">
        <v>624</v>
      </c>
      <c r="I1998" s="55"/>
      <c r="J1998" s="55">
        <v>3.7</v>
      </c>
      <c r="L1998" s="52" t="s">
        <v>114</v>
      </c>
      <c r="M1998" s="52" t="s">
        <v>287</v>
      </c>
      <c r="N1998" s="61" t="s">
        <v>137</v>
      </c>
      <c r="O1998" s="62">
        <f t="shared" si="842"/>
        <v>26.521910800000001</v>
      </c>
      <c r="Q1998" s="62">
        <f t="shared" si="843"/>
        <v>4.6904948970579659</v>
      </c>
    </row>
    <row r="1999" spans="1:17">
      <c r="A1999" s="83" t="s">
        <v>285</v>
      </c>
      <c r="B1999" s="57">
        <v>29</v>
      </c>
      <c r="C1999" s="53" t="s">
        <v>404</v>
      </c>
      <c r="D1999" s="59" t="s">
        <v>442</v>
      </c>
      <c r="F1999" s="73" t="s">
        <v>625</v>
      </c>
      <c r="I1999" s="55"/>
      <c r="J1999" s="55">
        <v>2.7</v>
      </c>
      <c r="L1999" s="52" t="s">
        <v>114</v>
      </c>
      <c r="M1999" s="52" t="s">
        <v>181</v>
      </c>
      <c r="N1999" s="61" t="s">
        <v>137</v>
      </c>
      <c r="O1999" s="62">
        <f t="shared" si="842"/>
        <v>10.3060188</v>
      </c>
      <c r="Q1999" s="62">
        <f t="shared" si="843"/>
        <v>1.9308393220366216</v>
      </c>
    </row>
    <row r="2000" spans="1:17" s="69" customFormat="1">
      <c r="A2000" s="83" t="s">
        <v>285</v>
      </c>
      <c r="B2000" s="70">
        <v>30</v>
      </c>
      <c r="C2000" s="72" t="s">
        <v>406</v>
      </c>
      <c r="D2000" s="59" t="s">
        <v>142</v>
      </c>
      <c r="E2000" s="59"/>
      <c r="F2000" s="77" t="s">
        <v>252</v>
      </c>
      <c r="G2000" s="56"/>
      <c r="H2000" s="56"/>
      <c r="I2000" s="56"/>
      <c r="J2000" s="56">
        <v>7.7</v>
      </c>
      <c r="L2000" s="75" t="s">
        <v>583</v>
      </c>
      <c r="N2000" s="61" t="s">
        <v>137</v>
      </c>
      <c r="O2000" s="66">
        <f t="shared" si="842"/>
        <v>239.04067880000002</v>
      </c>
      <c r="P2000" s="64">
        <f t="shared" ref="P2000" si="844">O2000*0.6</f>
        <v>143.42440728</v>
      </c>
      <c r="Q2000" s="62">
        <f>0.216*P2000^0.939</f>
        <v>22.88351886832675</v>
      </c>
    </row>
    <row r="2001" spans="1:17">
      <c r="A2001" s="83" t="s">
        <v>285</v>
      </c>
      <c r="B2001" s="57" t="s">
        <v>288</v>
      </c>
      <c r="C2001" s="53" t="s">
        <v>404</v>
      </c>
      <c r="D2001" s="59" t="s">
        <v>442</v>
      </c>
      <c r="F2001" s="73" t="s">
        <v>624</v>
      </c>
      <c r="I2001" s="55"/>
      <c r="J2001" s="55">
        <v>4</v>
      </c>
      <c r="L2001" s="52" t="s">
        <v>114</v>
      </c>
      <c r="N2001" s="61" t="s">
        <v>137</v>
      </c>
      <c r="O2001" s="62">
        <f t="shared" si="842"/>
        <v>33.510399999999997</v>
      </c>
      <c r="Q2001" s="62">
        <f t="shared" ref="Q2001:Q2002" si="845">0.216*O2001^0.939</f>
        <v>5.8424823179413421</v>
      </c>
    </row>
    <row r="2002" spans="1:17">
      <c r="A2002" s="83" t="s">
        <v>285</v>
      </c>
      <c r="B2002" s="57" t="s">
        <v>288</v>
      </c>
      <c r="C2002" s="53" t="s">
        <v>404</v>
      </c>
      <c r="D2002" s="59" t="s">
        <v>442</v>
      </c>
      <c r="F2002" s="73" t="s">
        <v>624</v>
      </c>
      <c r="I2002" s="55"/>
      <c r="J2002" s="55">
        <v>4.7</v>
      </c>
      <c r="L2002" s="52" t="s">
        <v>114</v>
      </c>
      <c r="N2002" s="61" t="s">
        <v>137</v>
      </c>
      <c r="O2002" s="62">
        <f t="shared" si="842"/>
        <v>54.36172280000001</v>
      </c>
      <c r="Q2002" s="62">
        <f t="shared" si="845"/>
        <v>9.2022510433436722</v>
      </c>
    </row>
    <row r="2003" spans="1:17">
      <c r="A2003" s="83" t="s">
        <v>285</v>
      </c>
      <c r="B2003" s="57" t="s">
        <v>289</v>
      </c>
      <c r="C2003" s="53" t="s">
        <v>404</v>
      </c>
      <c r="D2003" s="59" t="s">
        <v>142</v>
      </c>
      <c r="E2003" s="59"/>
      <c r="F2003" s="73" t="s">
        <v>102</v>
      </c>
      <c r="I2003" s="55"/>
      <c r="J2003" s="55">
        <v>10.6</v>
      </c>
      <c r="L2003" s="52" t="s">
        <v>114</v>
      </c>
      <c r="N2003" s="61" t="s">
        <v>137</v>
      </c>
      <c r="O2003" s="62">
        <f t="shared" si="842"/>
        <v>623.61597759999984</v>
      </c>
      <c r="P2003" s="64">
        <f t="shared" ref="P2003" si="846">O2003*0.6</f>
        <v>374.16958655999991</v>
      </c>
      <c r="Q2003" s="62">
        <f>0.216*P2003^0.939</f>
        <v>56.307345995660285</v>
      </c>
    </row>
    <row r="2004" spans="1:17">
      <c r="A2004" s="83" t="s">
        <v>285</v>
      </c>
      <c r="B2004" s="57" t="s">
        <v>289</v>
      </c>
      <c r="C2004" s="53" t="s">
        <v>404</v>
      </c>
      <c r="D2004" s="54" t="s">
        <v>670</v>
      </c>
      <c r="F2004" s="82" t="s">
        <v>634</v>
      </c>
      <c r="I2004" s="55"/>
      <c r="J2004" s="55">
        <v>2.1</v>
      </c>
      <c r="L2004" s="52" t="s">
        <v>114</v>
      </c>
      <c r="N2004" s="61" t="s">
        <v>137</v>
      </c>
      <c r="O2004" s="62">
        <f t="shared" si="842"/>
        <v>4.8490596000000004</v>
      </c>
    </row>
    <row r="2005" spans="1:17">
      <c r="A2005" s="83" t="s">
        <v>285</v>
      </c>
      <c r="B2005" s="57" t="s">
        <v>289</v>
      </c>
      <c r="C2005" s="53" t="s">
        <v>404</v>
      </c>
      <c r="D2005" s="54" t="s">
        <v>670</v>
      </c>
      <c r="F2005" s="82" t="s">
        <v>634</v>
      </c>
      <c r="I2005" s="55"/>
      <c r="J2005" s="55">
        <v>3.8</v>
      </c>
      <c r="L2005" s="52" t="s">
        <v>114</v>
      </c>
      <c r="N2005" s="61" t="s">
        <v>137</v>
      </c>
      <c r="O2005" s="62">
        <f t="shared" si="842"/>
        <v>28.730979199999993</v>
      </c>
    </row>
    <row r="2006" spans="1:17">
      <c r="A2006" s="83" t="s">
        <v>285</v>
      </c>
      <c r="B2006" s="57">
        <v>36</v>
      </c>
      <c r="C2006" s="53" t="s">
        <v>404</v>
      </c>
      <c r="D2006" s="59" t="s">
        <v>641</v>
      </c>
      <c r="E2006" s="54" t="s">
        <v>644</v>
      </c>
      <c r="F2006" s="73" t="s">
        <v>5</v>
      </c>
      <c r="G2006" s="55">
        <v>4.4000000000000004</v>
      </c>
      <c r="I2006" s="55"/>
      <c r="J2006" s="55">
        <v>3.3</v>
      </c>
      <c r="L2006" s="52" t="s">
        <v>101</v>
      </c>
      <c r="N2006" s="65" t="s">
        <v>138</v>
      </c>
      <c r="O2006" s="62">
        <f>(3.1416/6)*J2006^2*G2006</f>
        <v>25.088817599999995</v>
      </c>
      <c r="Q2006" s="62">
        <f t="shared" ref="Q2006" si="847">0.216*O2006^0.939</f>
        <v>4.4521076150585976</v>
      </c>
    </row>
    <row r="2007" spans="1:17">
      <c r="A2007" s="83" t="s">
        <v>285</v>
      </c>
      <c r="B2007" s="57">
        <v>36</v>
      </c>
      <c r="C2007" s="53" t="s">
        <v>404</v>
      </c>
      <c r="D2007" s="54" t="s">
        <v>670</v>
      </c>
      <c r="F2007" s="82" t="s">
        <v>634</v>
      </c>
      <c r="I2007" s="55"/>
      <c r="J2007" s="55">
        <v>2.4</v>
      </c>
      <c r="L2007" s="52" t="s">
        <v>114</v>
      </c>
      <c r="N2007" s="61" t="s">
        <v>137</v>
      </c>
      <c r="O2007" s="62">
        <f>3.1416/6*J2007^3</f>
        <v>7.2382463999999995</v>
      </c>
    </row>
    <row r="2008" spans="1:17">
      <c r="A2008" s="83" t="s">
        <v>285</v>
      </c>
      <c r="B2008" s="57">
        <v>36</v>
      </c>
      <c r="C2008" s="53" t="s">
        <v>404</v>
      </c>
      <c r="D2008" s="54" t="s">
        <v>670</v>
      </c>
      <c r="F2008" s="82" t="s">
        <v>634</v>
      </c>
      <c r="I2008" s="55"/>
      <c r="J2008" s="55">
        <v>2</v>
      </c>
      <c r="L2008" s="52" t="s">
        <v>114</v>
      </c>
      <c r="N2008" s="61" t="s">
        <v>137</v>
      </c>
      <c r="O2008" s="62">
        <f>3.1416/6*J2008^3</f>
        <v>4.1887999999999996</v>
      </c>
    </row>
    <row r="2009" spans="1:17">
      <c r="A2009" s="83" t="s">
        <v>285</v>
      </c>
      <c r="B2009" s="57" t="s">
        <v>291</v>
      </c>
      <c r="C2009" s="53" t="s">
        <v>404</v>
      </c>
      <c r="D2009" s="59" t="s">
        <v>442</v>
      </c>
      <c r="F2009" s="73" t="s">
        <v>624</v>
      </c>
      <c r="G2009" s="55">
        <v>7.7</v>
      </c>
      <c r="I2009" s="55"/>
      <c r="J2009" s="55">
        <v>7.2</v>
      </c>
      <c r="L2009" s="52" t="s">
        <v>101</v>
      </c>
      <c r="M2009" s="52" t="s">
        <v>290</v>
      </c>
      <c r="N2009" s="65" t="s">
        <v>138</v>
      </c>
      <c r="O2009" s="62">
        <f>(3.1416/6)*J2009^2*G2009</f>
        <v>209.00436479999999</v>
      </c>
      <c r="Q2009" s="62">
        <f t="shared" ref="Q2009:Q2012" si="848">0.216*O2009^0.939</f>
        <v>32.589645048483412</v>
      </c>
    </row>
    <row r="2010" spans="1:17">
      <c r="A2010" s="83" t="s">
        <v>285</v>
      </c>
      <c r="B2010" s="57">
        <v>38</v>
      </c>
      <c r="C2010" s="53" t="s">
        <v>404</v>
      </c>
      <c r="D2010" s="59" t="s">
        <v>442</v>
      </c>
      <c r="F2010" s="73" t="s">
        <v>624</v>
      </c>
      <c r="I2010" s="55"/>
      <c r="J2010" s="55">
        <v>7</v>
      </c>
      <c r="L2010" s="52" t="s">
        <v>114</v>
      </c>
      <c r="M2010" s="52" t="s">
        <v>290</v>
      </c>
      <c r="N2010" s="61" t="s">
        <v>137</v>
      </c>
      <c r="O2010" s="62">
        <f>3.1416/6*J2010^3</f>
        <v>179.59479999999999</v>
      </c>
      <c r="Q2010" s="62">
        <f t="shared" si="848"/>
        <v>28.264127909850668</v>
      </c>
    </row>
    <row r="2011" spans="1:17">
      <c r="A2011" s="83" t="s">
        <v>285</v>
      </c>
      <c r="B2011" s="57">
        <v>38</v>
      </c>
      <c r="C2011" s="53" t="s">
        <v>404</v>
      </c>
      <c r="D2011" s="59" t="s">
        <v>442</v>
      </c>
      <c r="F2011" s="73" t="s">
        <v>624</v>
      </c>
      <c r="I2011" s="55"/>
      <c r="J2011" s="55">
        <v>7</v>
      </c>
      <c r="L2011" s="52" t="s">
        <v>114</v>
      </c>
      <c r="M2011" s="52" t="s">
        <v>290</v>
      </c>
      <c r="N2011" s="61" t="s">
        <v>137</v>
      </c>
      <c r="O2011" s="62">
        <f>3.1416/6*J2011^3</f>
        <v>179.59479999999999</v>
      </c>
      <c r="Q2011" s="62">
        <f t="shared" si="848"/>
        <v>28.264127909850668</v>
      </c>
    </row>
    <row r="2012" spans="1:17">
      <c r="A2012" s="83" t="s">
        <v>285</v>
      </c>
      <c r="B2012" s="57">
        <v>41</v>
      </c>
      <c r="C2012" s="53" t="s">
        <v>404</v>
      </c>
      <c r="D2012" s="59" t="s">
        <v>442</v>
      </c>
      <c r="F2012" s="73" t="s">
        <v>624</v>
      </c>
      <c r="I2012" s="55"/>
      <c r="J2012" s="55">
        <v>7.1</v>
      </c>
      <c r="L2012" s="52" t="s">
        <v>114</v>
      </c>
      <c r="M2012" s="52" t="s">
        <v>290</v>
      </c>
      <c r="N2012" s="61" t="s">
        <v>137</v>
      </c>
      <c r="O2012" s="62">
        <f>3.1416/6*J2012^3</f>
        <v>187.40219959999996</v>
      </c>
      <c r="Q2012" s="62">
        <f t="shared" si="848"/>
        <v>29.416376773117552</v>
      </c>
    </row>
    <row r="2013" spans="1:17">
      <c r="A2013" s="83" t="s">
        <v>285</v>
      </c>
      <c r="B2013" s="57">
        <v>42</v>
      </c>
      <c r="C2013" s="53" t="s">
        <v>406</v>
      </c>
      <c r="D2013" s="59" t="s">
        <v>142</v>
      </c>
      <c r="E2013" s="59"/>
      <c r="F2013" s="52" t="s">
        <v>11</v>
      </c>
      <c r="G2013" s="55">
        <v>24.7</v>
      </c>
      <c r="I2013" s="55"/>
      <c r="J2013" s="55">
        <v>16</v>
      </c>
      <c r="L2013" s="52" t="s">
        <v>101</v>
      </c>
      <c r="N2013" s="65" t="s">
        <v>138</v>
      </c>
      <c r="O2013" s="62">
        <f>(3.1416/6)*J2013^2*G2013</f>
        <v>3310.8275199999998</v>
      </c>
      <c r="P2013" s="64">
        <f t="shared" ref="P2013" si="849">O2013*0.6</f>
        <v>1986.4965119999997</v>
      </c>
      <c r="Q2013" s="62">
        <f>0.216*P2013^0.939</f>
        <v>269.9965418948953</v>
      </c>
    </row>
    <row r="2014" spans="1:17">
      <c r="A2014" s="83" t="s">
        <v>292</v>
      </c>
      <c r="B2014" s="57">
        <v>1</v>
      </c>
      <c r="C2014" s="53" t="s">
        <v>404</v>
      </c>
      <c r="D2014" s="67" t="s">
        <v>557</v>
      </c>
      <c r="E2014" s="67"/>
      <c r="F2014" s="73" t="s">
        <v>106</v>
      </c>
      <c r="I2014" s="55">
        <v>18.2</v>
      </c>
      <c r="J2014" s="55">
        <v>4.8</v>
      </c>
      <c r="L2014" s="52" t="s">
        <v>100</v>
      </c>
      <c r="N2014" s="61" t="s">
        <v>536</v>
      </c>
      <c r="O2014" s="66">
        <f>3.1416/12*(J2014^2)*I2014</f>
        <v>109.78007039999997</v>
      </c>
      <c r="Q2014" s="62">
        <f>0.216*O2014^0.939</f>
        <v>17.803497269921571</v>
      </c>
    </row>
    <row r="2015" spans="1:17">
      <c r="A2015" s="83" t="s">
        <v>292</v>
      </c>
      <c r="B2015" s="57">
        <v>1</v>
      </c>
      <c r="C2015" s="53" t="s">
        <v>404</v>
      </c>
      <c r="D2015" s="81" t="s">
        <v>141</v>
      </c>
      <c r="E2015" s="60" t="s">
        <v>595</v>
      </c>
      <c r="F2015" s="60" t="s">
        <v>576</v>
      </c>
      <c r="G2015" s="55">
        <v>19.3</v>
      </c>
      <c r="H2015" s="55">
        <v>2.6</v>
      </c>
      <c r="I2015" s="55">
        <v>1.2</v>
      </c>
      <c r="L2015" s="60" t="s">
        <v>578</v>
      </c>
      <c r="N2015" s="61" t="s">
        <v>580</v>
      </c>
      <c r="O2015" s="62">
        <f>G2015*H2015*I2015*0.9</f>
        <v>54.194400000000009</v>
      </c>
      <c r="Q2015" s="62">
        <f>0.288*O2015^0.811</f>
        <v>7.3388754336651791</v>
      </c>
    </row>
    <row r="2016" spans="1:17">
      <c r="A2016" s="83" t="s">
        <v>292</v>
      </c>
      <c r="B2016" s="57">
        <v>2</v>
      </c>
      <c r="C2016" s="53" t="s">
        <v>404</v>
      </c>
      <c r="D2016" s="59" t="s">
        <v>142</v>
      </c>
      <c r="E2016" s="59"/>
      <c r="F2016" s="73" t="s">
        <v>102</v>
      </c>
      <c r="G2016" s="55">
        <v>8.6999999999999993</v>
      </c>
      <c r="I2016" s="55"/>
      <c r="J2016" s="55">
        <v>8</v>
      </c>
      <c r="L2016" s="52" t="s">
        <v>101</v>
      </c>
      <c r="N2016" s="65" t="s">
        <v>138</v>
      </c>
      <c r="O2016" s="62">
        <f>(3.1416/6)*J2016^2*G2016</f>
        <v>291.54047999999995</v>
      </c>
      <c r="P2016" s="64">
        <f t="shared" ref="P2016:P2017" si="850">O2016*0.6</f>
        <v>174.92428799999996</v>
      </c>
      <c r="Q2016" s="62">
        <f t="shared" ref="Q2016:Q2018" si="851">0.216*P2016^0.939</f>
        <v>27.573380187609857</v>
      </c>
    </row>
    <row r="2017" spans="1:19">
      <c r="A2017" s="83" t="s">
        <v>292</v>
      </c>
      <c r="B2017" s="57">
        <v>2</v>
      </c>
      <c r="C2017" s="53" t="s">
        <v>404</v>
      </c>
      <c r="D2017" s="59" t="s">
        <v>142</v>
      </c>
      <c r="E2017" s="59"/>
      <c r="F2017" s="73" t="s">
        <v>102</v>
      </c>
      <c r="G2017" s="55">
        <v>11.2</v>
      </c>
      <c r="I2017" s="55"/>
      <c r="J2017" s="55">
        <v>8.5</v>
      </c>
      <c r="L2017" s="52" t="s">
        <v>101</v>
      </c>
      <c r="N2017" s="65" t="s">
        <v>138</v>
      </c>
      <c r="O2017" s="62">
        <f>(3.1416/6)*J2017^2*G2017</f>
        <v>423.69711999999993</v>
      </c>
      <c r="P2017" s="64">
        <f t="shared" si="850"/>
        <v>254.21827199999996</v>
      </c>
      <c r="Q2017" s="62">
        <f t="shared" si="851"/>
        <v>39.169037611740137</v>
      </c>
    </row>
    <row r="2018" spans="1:19">
      <c r="A2018" s="83" t="s">
        <v>292</v>
      </c>
      <c r="B2018" s="57">
        <v>2</v>
      </c>
      <c r="C2018" s="53" t="s">
        <v>404</v>
      </c>
      <c r="D2018" s="59" t="s">
        <v>142</v>
      </c>
      <c r="E2018" s="59"/>
      <c r="F2018" s="73" t="s">
        <v>8</v>
      </c>
      <c r="I2018" s="55"/>
      <c r="J2018" s="55">
        <v>7.9</v>
      </c>
      <c r="L2018" s="52" t="s">
        <v>114</v>
      </c>
      <c r="N2018" s="61" t="s">
        <v>137</v>
      </c>
      <c r="O2018" s="62">
        <f>3.1416/6*J2018^3</f>
        <v>258.15522040000002</v>
      </c>
      <c r="P2018" s="64">
        <f>O2018*0.3</f>
        <v>77.44656612</v>
      </c>
      <c r="Q2018" s="62">
        <f t="shared" si="851"/>
        <v>12.830003813630045</v>
      </c>
      <c r="S2018" s="63"/>
    </row>
    <row r="2019" spans="1:19">
      <c r="A2019" s="83" t="s">
        <v>292</v>
      </c>
      <c r="B2019" s="57">
        <v>4</v>
      </c>
      <c r="C2019" s="53" t="s">
        <v>404</v>
      </c>
      <c r="D2019" s="59" t="s">
        <v>442</v>
      </c>
      <c r="F2019" s="73" t="s">
        <v>624</v>
      </c>
      <c r="I2019" s="55"/>
      <c r="J2019" s="55">
        <v>7.6</v>
      </c>
      <c r="L2019" s="52" t="s">
        <v>114</v>
      </c>
      <c r="N2019" s="61" t="s">
        <v>137</v>
      </c>
      <c r="O2019" s="62">
        <f>3.1416/6*J2019^3</f>
        <v>229.84783359999994</v>
      </c>
      <c r="Q2019" s="62">
        <f t="shared" ref="Q2019" si="852">0.216*O2019^0.939</f>
        <v>35.63250055489366</v>
      </c>
    </row>
    <row r="2020" spans="1:19">
      <c r="A2020" s="83" t="s">
        <v>292</v>
      </c>
      <c r="B2020" s="57">
        <v>4</v>
      </c>
      <c r="C2020" s="53" t="s">
        <v>404</v>
      </c>
      <c r="D2020" s="67" t="s">
        <v>557</v>
      </c>
      <c r="E2020" s="67"/>
      <c r="F2020" s="73" t="s">
        <v>106</v>
      </c>
      <c r="G2020" s="55">
        <v>16.600000000000001</v>
      </c>
      <c r="I2020" s="55"/>
      <c r="J2020" s="55">
        <v>7.8</v>
      </c>
      <c r="L2020" s="52" t="s">
        <v>101</v>
      </c>
      <c r="N2020" s="65" t="s">
        <v>138</v>
      </c>
      <c r="O2020" s="62">
        <f>(3.1416/6)*J2020^2*G2020</f>
        <v>528.80667840000001</v>
      </c>
      <c r="Q2020" s="62">
        <f>0.216*O2020^0.939</f>
        <v>77.916524003118084</v>
      </c>
    </row>
    <row r="2021" spans="1:19">
      <c r="A2021" s="83" t="s">
        <v>292</v>
      </c>
      <c r="B2021" s="57">
        <v>4</v>
      </c>
      <c r="C2021" s="53" t="s">
        <v>404</v>
      </c>
      <c r="D2021" s="59" t="s">
        <v>142</v>
      </c>
      <c r="E2021" s="59"/>
      <c r="F2021" s="73" t="s">
        <v>79</v>
      </c>
      <c r="I2021" s="55">
        <v>21.8</v>
      </c>
      <c r="J2021" s="55">
        <v>4.3899999999999997</v>
      </c>
      <c r="L2021" s="52" t="s">
        <v>122</v>
      </c>
      <c r="M2021" s="82" t="s">
        <v>534</v>
      </c>
      <c r="N2021" s="61" t="s">
        <v>536</v>
      </c>
      <c r="O2021" s="66">
        <f>3.1416/12*(J2021^2)*I2021</f>
        <v>109.99050000399998</v>
      </c>
      <c r="P2021" s="64">
        <f t="shared" ref="P2021" si="853">O2021*0.6</f>
        <v>65.994300002399982</v>
      </c>
      <c r="Q2021" s="62">
        <f>0.216*P2021^0.939</f>
        <v>11.040030820338643</v>
      </c>
    </row>
    <row r="2022" spans="1:19">
      <c r="A2022" s="83" t="s">
        <v>292</v>
      </c>
      <c r="B2022" s="57">
        <v>5</v>
      </c>
      <c r="C2022" s="53" t="s">
        <v>404</v>
      </c>
      <c r="D2022" s="59" t="s">
        <v>641</v>
      </c>
      <c r="E2022" s="54" t="s">
        <v>644</v>
      </c>
      <c r="F2022" s="73" t="s">
        <v>5</v>
      </c>
      <c r="I2022" s="55"/>
      <c r="J2022" s="55">
        <v>4.8</v>
      </c>
      <c r="L2022" s="52" t="s">
        <v>114</v>
      </c>
      <c r="N2022" s="61" t="s">
        <v>137</v>
      </c>
      <c r="O2022" s="62">
        <f>3.1416/6*J2022^3</f>
        <v>57.905971199999996</v>
      </c>
      <c r="Q2022" s="62">
        <f t="shared" ref="Q2022" si="854">0.216*O2022^0.939</f>
        <v>9.7645217428313327</v>
      </c>
    </row>
    <row r="2023" spans="1:19">
      <c r="A2023" s="83" t="s">
        <v>292</v>
      </c>
      <c r="B2023" s="57">
        <v>5</v>
      </c>
      <c r="C2023" s="53" t="s">
        <v>404</v>
      </c>
      <c r="D2023" s="59" t="s">
        <v>142</v>
      </c>
      <c r="E2023" s="59"/>
      <c r="F2023" s="73" t="s">
        <v>102</v>
      </c>
      <c r="I2023" s="55"/>
      <c r="J2023" s="55">
        <v>7.6</v>
      </c>
      <c r="L2023" s="52" t="s">
        <v>114</v>
      </c>
      <c r="N2023" s="61" t="s">
        <v>137</v>
      </c>
      <c r="O2023" s="62">
        <f>3.1416/6*J2023^3</f>
        <v>229.84783359999994</v>
      </c>
      <c r="P2023" s="64">
        <f t="shared" ref="P2023:P2025" si="855">O2023*0.6</f>
        <v>137.90870015999997</v>
      </c>
      <c r="Q2023" s="62">
        <f t="shared" ref="Q2023:Q2025" si="856">0.216*P2023^0.939</f>
        <v>22.056181386686642</v>
      </c>
    </row>
    <row r="2024" spans="1:19">
      <c r="A2024" s="83" t="s">
        <v>292</v>
      </c>
      <c r="B2024" s="57">
        <v>6</v>
      </c>
      <c r="C2024" s="53" t="s">
        <v>404</v>
      </c>
      <c r="D2024" s="59" t="s">
        <v>142</v>
      </c>
      <c r="E2024" s="59"/>
      <c r="F2024" s="73" t="s">
        <v>102</v>
      </c>
      <c r="G2024" s="55">
        <v>9.3000000000000007</v>
      </c>
      <c r="I2024" s="55"/>
      <c r="J2024" s="55">
        <v>8.3000000000000007</v>
      </c>
      <c r="L2024" s="52" t="s">
        <v>101</v>
      </c>
      <c r="N2024" s="65" t="s">
        <v>138</v>
      </c>
      <c r="O2024" s="62">
        <f>(3.1416/6)*J2024^2*G2024</f>
        <v>335.45847720000006</v>
      </c>
      <c r="P2024" s="64">
        <f t="shared" si="855"/>
        <v>201.27508632000004</v>
      </c>
      <c r="Q2024" s="62">
        <f t="shared" si="856"/>
        <v>31.456658052720826</v>
      </c>
    </row>
    <row r="2025" spans="1:19">
      <c r="A2025" s="83" t="s">
        <v>292</v>
      </c>
      <c r="B2025" s="57">
        <v>7</v>
      </c>
      <c r="C2025" s="53" t="s">
        <v>406</v>
      </c>
      <c r="D2025" s="59" t="s">
        <v>142</v>
      </c>
      <c r="E2025" s="59"/>
      <c r="F2025" s="73" t="s">
        <v>80</v>
      </c>
      <c r="I2025" s="55">
        <v>58.6</v>
      </c>
      <c r="J2025" s="55">
        <v>8.1</v>
      </c>
      <c r="L2025" s="52" t="s">
        <v>232</v>
      </c>
      <c r="M2025" s="52" t="s">
        <v>293</v>
      </c>
      <c r="N2025" s="61" t="s">
        <v>139</v>
      </c>
      <c r="O2025" s="66">
        <f>3.1416/4*(J2025^2)*I2025</f>
        <v>3019.6635084</v>
      </c>
      <c r="P2025" s="64">
        <f t="shared" si="855"/>
        <v>1811.7981050399999</v>
      </c>
      <c r="Q2025" s="62">
        <f t="shared" si="856"/>
        <v>247.63889324162858</v>
      </c>
    </row>
    <row r="2026" spans="1:19">
      <c r="A2026" s="83" t="s">
        <v>292</v>
      </c>
      <c r="B2026" s="57">
        <v>8</v>
      </c>
      <c r="C2026" s="53" t="s">
        <v>404</v>
      </c>
      <c r="D2026" s="59" t="s">
        <v>442</v>
      </c>
      <c r="F2026" s="73" t="s">
        <v>624</v>
      </c>
      <c r="I2026" s="55"/>
      <c r="J2026" s="55">
        <v>7.17</v>
      </c>
      <c r="L2026" s="52" t="s">
        <v>114</v>
      </c>
      <c r="N2026" s="61" t="s">
        <v>137</v>
      </c>
      <c r="O2026" s="62">
        <f>3.1416/6*J2026^3</f>
        <v>192.99990928679998</v>
      </c>
      <c r="Q2026" s="62">
        <f t="shared" ref="Q2026:Q2029" si="857">0.216*O2026^0.939</f>
        <v>30.240702284578411</v>
      </c>
    </row>
    <row r="2027" spans="1:19">
      <c r="A2027" s="83" t="s">
        <v>292</v>
      </c>
      <c r="B2027" s="57">
        <v>9</v>
      </c>
      <c r="C2027" s="53" t="s">
        <v>404</v>
      </c>
      <c r="D2027" s="59" t="s">
        <v>442</v>
      </c>
      <c r="F2027" s="73" t="s">
        <v>624</v>
      </c>
      <c r="I2027" s="55"/>
      <c r="J2027" s="55">
        <v>6.42</v>
      </c>
      <c r="L2027" s="52" t="s">
        <v>114</v>
      </c>
      <c r="N2027" s="61" t="s">
        <v>137</v>
      </c>
      <c r="O2027" s="62">
        <f>3.1416/6*J2027^3</f>
        <v>138.54942319679998</v>
      </c>
      <c r="Q2027" s="62">
        <f t="shared" si="857"/>
        <v>22.152389820921105</v>
      </c>
    </row>
    <row r="2028" spans="1:19">
      <c r="A2028" s="83" t="s">
        <v>292</v>
      </c>
      <c r="B2028" s="57">
        <v>9</v>
      </c>
      <c r="C2028" s="53" t="s">
        <v>404</v>
      </c>
      <c r="D2028" s="59" t="s">
        <v>442</v>
      </c>
      <c r="F2028" s="73" t="s">
        <v>624</v>
      </c>
      <c r="I2028" s="55"/>
      <c r="J2028" s="55">
        <v>7</v>
      </c>
      <c r="L2028" s="52" t="s">
        <v>114</v>
      </c>
      <c r="N2028" s="61" t="s">
        <v>137</v>
      </c>
      <c r="O2028" s="62">
        <f>3.1416/6*J2028^3</f>
        <v>179.59479999999999</v>
      </c>
      <c r="Q2028" s="62">
        <f t="shared" si="857"/>
        <v>28.264127909850668</v>
      </c>
    </row>
    <row r="2029" spans="1:19">
      <c r="A2029" s="83" t="s">
        <v>292</v>
      </c>
      <c r="B2029" s="57">
        <v>12</v>
      </c>
      <c r="C2029" s="53" t="s">
        <v>404</v>
      </c>
      <c r="D2029" s="59" t="s">
        <v>442</v>
      </c>
      <c r="F2029" s="73" t="s">
        <v>624</v>
      </c>
      <c r="I2029" s="55"/>
      <c r="J2029" s="55">
        <v>5.9</v>
      </c>
      <c r="L2029" s="52" t="s">
        <v>114</v>
      </c>
      <c r="N2029" s="61" t="s">
        <v>137</v>
      </c>
      <c r="O2029" s="62">
        <f>3.1416/6*J2029^3</f>
        <v>107.53644440000001</v>
      </c>
      <c r="Q2029" s="62">
        <f t="shared" si="857"/>
        <v>17.461619800991013</v>
      </c>
    </row>
    <row r="2030" spans="1:19">
      <c r="A2030" s="83" t="s">
        <v>292</v>
      </c>
      <c r="B2030" s="57">
        <v>14</v>
      </c>
      <c r="C2030" s="53" t="s">
        <v>406</v>
      </c>
      <c r="D2030" s="59" t="s">
        <v>142</v>
      </c>
      <c r="E2030" s="59"/>
      <c r="F2030" s="73" t="s">
        <v>152</v>
      </c>
      <c r="G2030" s="55">
        <v>14.4</v>
      </c>
      <c r="I2030" s="55"/>
      <c r="J2030" s="55">
        <v>13</v>
      </c>
      <c r="L2030" s="52" t="s">
        <v>101</v>
      </c>
      <c r="N2030" s="65" t="s">
        <v>138</v>
      </c>
      <c r="O2030" s="62">
        <f>(3.1416/6)*J2030^2*G2030</f>
        <v>1274.23296</v>
      </c>
      <c r="P2030" s="64">
        <f t="shared" ref="P2030:P2033" si="858">O2030*0.6</f>
        <v>764.53977599999996</v>
      </c>
      <c r="Q2030" s="62">
        <f t="shared" ref="Q2030:Q2038" si="859">0.216*P2030^0.939</f>
        <v>110.14541686686088</v>
      </c>
    </row>
    <row r="2031" spans="1:19">
      <c r="A2031" s="83" t="s">
        <v>292</v>
      </c>
      <c r="B2031" s="57">
        <v>15</v>
      </c>
      <c r="C2031" s="53" t="s">
        <v>406</v>
      </c>
      <c r="D2031" s="59" t="s">
        <v>142</v>
      </c>
      <c r="E2031" s="59"/>
      <c r="F2031" s="73" t="s">
        <v>80</v>
      </c>
      <c r="I2031" s="55">
        <v>73</v>
      </c>
      <c r="J2031" s="55">
        <v>9.1999999999999993</v>
      </c>
      <c r="L2031" s="52" t="s">
        <v>232</v>
      </c>
      <c r="M2031" s="52" t="s">
        <v>294</v>
      </c>
      <c r="N2031" s="61" t="s">
        <v>139</v>
      </c>
      <c r="O2031" s="66">
        <f>3.1416/4*(J2031^2)*I2031</f>
        <v>4852.7666879999997</v>
      </c>
      <c r="P2031" s="64">
        <f t="shared" si="858"/>
        <v>2911.6600127999995</v>
      </c>
      <c r="Q2031" s="62">
        <f t="shared" si="859"/>
        <v>386.6177890404943</v>
      </c>
    </row>
    <row r="2032" spans="1:19">
      <c r="A2032" s="83" t="s">
        <v>292</v>
      </c>
      <c r="B2032" s="57">
        <v>16</v>
      </c>
      <c r="C2032" s="53" t="s">
        <v>404</v>
      </c>
      <c r="D2032" s="59" t="s">
        <v>142</v>
      </c>
      <c r="E2032" s="59"/>
      <c r="F2032" s="73" t="s">
        <v>102</v>
      </c>
      <c r="I2032" s="55"/>
      <c r="J2032" s="55">
        <v>8</v>
      </c>
      <c r="L2032" s="52" t="s">
        <v>114</v>
      </c>
      <c r="N2032" s="61" t="s">
        <v>137</v>
      </c>
      <c r="O2032" s="62">
        <f>3.1416/6*J2032^3</f>
        <v>268.08319999999998</v>
      </c>
      <c r="P2032" s="64">
        <f t="shared" si="858"/>
        <v>160.84991999999997</v>
      </c>
      <c r="Q2032" s="62">
        <f t="shared" si="859"/>
        <v>25.484899693816295</v>
      </c>
    </row>
    <row r="2033" spans="1:19">
      <c r="A2033" s="83" t="s">
        <v>292</v>
      </c>
      <c r="B2033" s="57">
        <v>16</v>
      </c>
      <c r="C2033" s="53" t="s">
        <v>404</v>
      </c>
      <c r="D2033" s="59" t="s">
        <v>142</v>
      </c>
      <c r="E2033" s="59"/>
      <c r="F2033" s="73" t="s">
        <v>102</v>
      </c>
      <c r="I2033" s="55"/>
      <c r="J2033" s="55">
        <v>7.5</v>
      </c>
      <c r="L2033" s="52" t="s">
        <v>114</v>
      </c>
      <c r="N2033" s="61" t="s">
        <v>137</v>
      </c>
      <c r="O2033" s="62">
        <f>3.1416/6*J2033^3</f>
        <v>220.89374999999998</v>
      </c>
      <c r="P2033" s="64">
        <f t="shared" si="858"/>
        <v>132.53625</v>
      </c>
      <c r="Q2033" s="62">
        <f t="shared" si="859"/>
        <v>21.24838927871081</v>
      </c>
    </row>
    <row r="2034" spans="1:19">
      <c r="A2034" s="83" t="s">
        <v>292</v>
      </c>
      <c r="B2034" s="57">
        <v>16</v>
      </c>
      <c r="C2034" s="53" t="s">
        <v>404</v>
      </c>
      <c r="D2034" s="59" t="s">
        <v>142</v>
      </c>
      <c r="E2034" s="59"/>
      <c r="F2034" s="73" t="s">
        <v>8</v>
      </c>
      <c r="I2034" s="55"/>
      <c r="J2034" s="55">
        <v>7.3</v>
      </c>
      <c r="L2034" s="52" t="s">
        <v>114</v>
      </c>
      <c r="N2034" s="61" t="s">
        <v>137</v>
      </c>
      <c r="O2034" s="62">
        <f>3.1416/6*J2034^3</f>
        <v>203.68930119999999</v>
      </c>
      <c r="P2034" s="64">
        <f t="shared" ref="P2034:P2035" si="860">O2034*0.3</f>
        <v>61.106790359999991</v>
      </c>
      <c r="Q2034" s="62">
        <f t="shared" si="859"/>
        <v>10.270504241090995</v>
      </c>
      <c r="S2034" s="63"/>
    </row>
    <row r="2035" spans="1:19">
      <c r="A2035" s="83" t="s">
        <v>292</v>
      </c>
      <c r="B2035" s="57">
        <v>16</v>
      </c>
      <c r="C2035" s="53" t="s">
        <v>404</v>
      </c>
      <c r="D2035" s="59" t="s">
        <v>142</v>
      </c>
      <c r="E2035" s="59"/>
      <c r="F2035" s="73" t="s">
        <v>8</v>
      </c>
      <c r="I2035" s="55"/>
      <c r="J2035" s="55">
        <v>5.6</v>
      </c>
      <c r="L2035" s="52" t="s">
        <v>114</v>
      </c>
      <c r="N2035" s="61" t="s">
        <v>137</v>
      </c>
      <c r="O2035" s="62">
        <f>3.1416/6*J2035^3</f>
        <v>91.952537599999971</v>
      </c>
      <c r="P2035" s="64">
        <f t="shared" si="860"/>
        <v>27.585761279999989</v>
      </c>
      <c r="Q2035" s="62">
        <f t="shared" si="859"/>
        <v>4.8669506363167994</v>
      </c>
      <c r="S2035" s="63"/>
    </row>
    <row r="2036" spans="1:19">
      <c r="A2036" s="83" t="s">
        <v>292</v>
      </c>
      <c r="B2036" s="57">
        <v>16</v>
      </c>
      <c r="C2036" s="53" t="s">
        <v>404</v>
      </c>
      <c r="D2036" s="59" t="s">
        <v>142</v>
      </c>
      <c r="E2036" s="59"/>
      <c r="F2036" s="73" t="s">
        <v>152</v>
      </c>
      <c r="G2036" s="55">
        <v>12.14</v>
      </c>
      <c r="I2036" s="55"/>
      <c r="J2036" s="55">
        <v>8</v>
      </c>
      <c r="L2036" s="52" t="s">
        <v>101</v>
      </c>
      <c r="N2036" s="65" t="s">
        <v>138</v>
      </c>
      <c r="O2036" s="62">
        <f>(3.1416/6)*J2036^2*G2036</f>
        <v>406.81625600000001</v>
      </c>
      <c r="P2036" s="64">
        <f t="shared" ref="P2036:P2038" si="861">O2036*0.6</f>
        <v>244.08975359999999</v>
      </c>
      <c r="Q2036" s="62">
        <f t="shared" si="859"/>
        <v>37.701860107703027</v>
      </c>
    </row>
    <row r="2037" spans="1:19">
      <c r="A2037" s="83" t="s">
        <v>292</v>
      </c>
      <c r="B2037" s="57">
        <v>16</v>
      </c>
      <c r="C2037" s="53" t="s">
        <v>404</v>
      </c>
      <c r="D2037" s="59" t="s">
        <v>142</v>
      </c>
      <c r="E2037" s="59"/>
      <c r="F2037" s="71" t="s">
        <v>484</v>
      </c>
      <c r="G2037" s="55">
        <v>7.6</v>
      </c>
      <c r="I2037" s="55"/>
      <c r="J2037" s="55">
        <v>5.2</v>
      </c>
      <c r="L2037" s="52" t="s">
        <v>101</v>
      </c>
      <c r="N2037" s="65" t="s">
        <v>138</v>
      </c>
      <c r="O2037" s="62">
        <f>(3.1416/6)*J2037^2*G2037</f>
        <v>107.60189439999999</v>
      </c>
      <c r="P2037" s="64">
        <f t="shared" si="861"/>
        <v>64.561136639999987</v>
      </c>
      <c r="Q2037" s="62">
        <f t="shared" si="859"/>
        <v>10.814754811984605</v>
      </c>
    </row>
    <row r="2038" spans="1:19">
      <c r="A2038" s="83" t="s">
        <v>292</v>
      </c>
      <c r="B2038" s="57">
        <v>16</v>
      </c>
      <c r="C2038" s="53" t="s">
        <v>404</v>
      </c>
      <c r="D2038" s="59" t="s">
        <v>142</v>
      </c>
      <c r="E2038" s="59"/>
      <c r="F2038" s="73" t="s">
        <v>172</v>
      </c>
      <c r="I2038" s="55"/>
      <c r="J2038" s="55">
        <v>16</v>
      </c>
      <c r="L2038" s="52" t="s">
        <v>114</v>
      </c>
      <c r="N2038" s="61" t="s">
        <v>137</v>
      </c>
      <c r="O2038" s="62">
        <f>3.1416/6*J2038^3</f>
        <v>2144.6655999999998</v>
      </c>
      <c r="P2038" s="64">
        <f t="shared" si="861"/>
        <v>1286.7993599999998</v>
      </c>
      <c r="Q2038" s="62">
        <f t="shared" si="859"/>
        <v>179.59094114384641</v>
      </c>
    </row>
    <row r="2039" spans="1:19">
      <c r="A2039" s="83" t="s">
        <v>292</v>
      </c>
      <c r="B2039" s="57">
        <v>17</v>
      </c>
      <c r="C2039" s="53" t="s">
        <v>404</v>
      </c>
      <c r="D2039" s="59" t="s">
        <v>641</v>
      </c>
      <c r="E2039" s="54" t="s">
        <v>644</v>
      </c>
      <c r="F2039" s="73" t="s">
        <v>5</v>
      </c>
      <c r="I2039" s="55"/>
      <c r="J2039" s="55">
        <v>5</v>
      </c>
      <c r="L2039" s="52" t="s">
        <v>114</v>
      </c>
      <c r="N2039" s="61" t="s">
        <v>137</v>
      </c>
      <c r="O2039" s="62">
        <f>3.1416/6*J2039^3</f>
        <v>65.449999999999989</v>
      </c>
      <c r="Q2039" s="62">
        <f t="shared" ref="Q2039" si="862">0.216*O2039^0.939</f>
        <v>10.954508920012959</v>
      </c>
    </row>
    <row r="2040" spans="1:19">
      <c r="A2040" s="83" t="s">
        <v>292</v>
      </c>
      <c r="B2040" s="57">
        <v>17</v>
      </c>
      <c r="C2040" s="53" t="s">
        <v>404</v>
      </c>
      <c r="D2040" s="81" t="s">
        <v>141</v>
      </c>
      <c r="E2040" s="81" t="s">
        <v>595</v>
      </c>
      <c r="F2040" s="60" t="s">
        <v>576</v>
      </c>
      <c r="G2040" s="55">
        <v>15</v>
      </c>
      <c r="H2040" s="55">
        <v>3.3</v>
      </c>
      <c r="I2040" s="80">
        <v>1.3</v>
      </c>
      <c r="L2040" s="60" t="s">
        <v>578</v>
      </c>
      <c r="M2040" s="60" t="s">
        <v>554</v>
      </c>
      <c r="N2040" s="61" t="s">
        <v>580</v>
      </c>
      <c r="O2040" s="62">
        <f>G2040*H2040*I2040*0.9</f>
        <v>57.915000000000006</v>
      </c>
      <c r="Q2040" s="62">
        <f>0.288*O2040^0.811</f>
        <v>7.7449039826907642</v>
      </c>
    </row>
    <row r="2041" spans="1:19">
      <c r="A2041" s="83" t="s">
        <v>292</v>
      </c>
      <c r="B2041" s="57">
        <v>17</v>
      </c>
      <c r="C2041" s="53" t="s">
        <v>404</v>
      </c>
      <c r="D2041" s="59" t="s">
        <v>442</v>
      </c>
      <c r="F2041" s="73" t="s">
        <v>625</v>
      </c>
      <c r="I2041" s="55"/>
      <c r="J2041" s="55">
        <v>2.88</v>
      </c>
      <c r="L2041" s="52" t="s">
        <v>114</v>
      </c>
      <c r="N2041" s="61" t="s">
        <v>137</v>
      </c>
      <c r="O2041" s="62">
        <f t="shared" ref="O2041:O2047" si="863">3.1416/6*J2041^3</f>
        <v>12.507689779199998</v>
      </c>
      <c r="Q2041" s="62">
        <f t="shared" ref="Q2041:Q2042" si="864">0.216*O2041^0.939</f>
        <v>2.315810662235998</v>
      </c>
    </row>
    <row r="2042" spans="1:19">
      <c r="A2042" s="83" t="s">
        <v>292</v>
      </c>
      <c r="B2042" s="57">
        <v>17</v>
      </c>
      <c r="C2042" s="53" t="s">
        <v>404</v>
      </c>
      <c r="D2042" s="59" t="s">
        <v>442</v>
      </c>
      <c r="F2042" s="73" t="s">
        <v>109</v>
      </c>
      <c r="I2042" s="55"/>
      <c r="J2042" s="55">
        <v>5.86</v>
      </c>
      <c r="L2042" s="52" t="s">
        <v>114</v>
      </c>
      <c r="N2042" s="61" t="s">
        <v>137</v>
      </c>
      <c r="O2042" s="62">
        <f t="shared" si="863"/>
        <v>105.36405732160001</v>
      </c>
      <c r="Q2042" s="62">
        <f t="shared" si="864"/>
        <v>17.130182721054357</v>
      </c>
    </row>
    <row r="2043" spans="1:19">
      <c r="A2043" s="83" t="s">
        <v>292</v>
      </c>
      <c r="B2043" s="57">
        <v>18</v>
      </c>
      <c r="C2043" s="53" t="s">
        <v>406</v>
      </c>
      <c r="D2043" s="59" t="s">
        <v>142</v>
      </c>
      <c r="E2043" s="59"/>
      <c r="F2043" s="73" t="s">
        <v>8</v>
      </c>
      <c r="I2043" s="55"/>
      <c r="J2043" s="55">
        <v>5.2</v>
      </c>
      <c r="L2043" s="52" t="s">
        <v>114</v>
      </c>
      <c r="N2043" s="61" t="s">
        <v>137</v>
      </c>
      <c r="O2043" s="62">
        <f t="shared" si="863"/>
        <v>73.622348800000012</v>
      </c>
      <c r="P2043" s="64">
        <f t="shared" ref="P2043:P2044" si="865">O2043*0.3</f>
        <v>22.086704640000004</v>
      </c>
      <c r="Q2043" s="62">
        <f t="shared" ref="Q2043:Q2050" si="866">0.216*P2043^0.939</f>
        <v>3.9499599148210418</v>
      </c>
      <c r="S2043" s="63"/>
    </row>
    <row r="2044" spans="1:19">
      <c r="A2044" s="83" t="s">
        <v>292</v>
      </c>
      <c r="B2044" s="57">
        <v>18</v>
      </c>
      <c r="C2044" s="53" t="s">
        <v>406</v>
      </c>
      <c r="D2044" s="59" t="s">
        <v>142</v>
      </c>
      <c r="E2044" s="59"/>
      <c r="F2044" s="73" t="s">
        <v>8</v>
      </c>
      <c r="I2044" s="55"/>
      <c r="J2044" s="55">
        <v>4.3</v>
      </c>
      <c r="L2044" s="52" t="s">
        <v>114</v>
      </c>
      <c r="N2044" s="61" t="s">
        <v>137</v>
      </c>
      <c r="O2044" s="62">
        <f t="shared" si="863"/>
        <v>41.62986519999999</v>
      </c>
      <c r="P2044" s="64">
        <f t="shared" si="865"/>
        <v>12.488959559999996</v>
      </c>
      <c r="Q2044" s="62">
        <f t="shared" si="866"/>
        <v>2.312554138514344</v>
      </c>
      <c r="S2044" s="63"/>
    </row>
    <row r="2045" spans="1:19">
      <c r="A2045" s="83" t="s">
        <v>292</v>
      </c>
      <c r="B2045" s="57">
        <v>18</v>
      </c>
      <c r="C2045" s="53" t="s">
        <v>406</v>
      </c>
      <c r="D2045" s="59" t="s">
        <v>142</v>
      </c>
      <c r="E2045" s="59"/>
      <c r="F2045" s="73" t="s">
        <v>102</v>
      </c>
      <c r="I2045" s="55"/>
      <c r="J2045" s="55">
        <v>7.9</v>
      </c>
      <c r="L2045" s="52" t="s">
        <v>114</v>
      </c>
      <c r="N2045" s="61" t="s">
        <v>137</v>
      </c>
      <c r="O2045" s="62">
        <f t="shared" si="863"/>
        <v>258.15522040000002</v>
      </c>
      <c r="P2045" s="64">
        <f t="shared" ref="P2045" si="867">O2045*0.6</f>
        <v>154.89313224</v>
      </c>
      <c r="Q2045" s="62">
        <f t="shared" si="866"/>
        <v>24.597668903217016</v>
      </c>
    </row>
    <row r="2046" spans="1:19">
      <c r="A2046" s="83" t="s">
        <v>292</v>
      </c>
      <c r="B2046" s="57">
        <v>19</v>
      </c>
      <c r="C2046" s="53" t="s">
        <v>406</v>
      </c>
      <c r="D2046" s="59" t="s">
        <v>142</v>
      </c>
      <c r="E2046" s="59"/>
      <c r="F2046" s="73" t="s">
        <v>8</v>
      </c>
      <c r="I2046" s="55"/>
      <c r="J2046" s="55">
        <v>5.0999999999999996</v>
      </c>
      <c r="L2046" s="52" t="s">
        <v>114</v>
      </c>
      <c r="N2046" s="61" t="s">
        <v>137</v>
      </c>
      <c r="O2046" s="62">
        <f t="shared" si="863"/>
        <v>69.456063599999979</v>
      </c>
      <c r="P2046" s="64">
        <f t="shared" ref="P2046:P2047" si="868">O2046*0.3</f>
        <v>20.836819079999994</v>
      </c>
      <c r="Q2046" s="62">
        <f t="shared" si="866"/>
        <v>3.7396973393918316</v>
      </c>
      <c r="S2046" s="63"/>
    </row>
    <row r="2047" spans="1:19">
      <c r="A2047" s="83" t="s">
        <v>292</v>
      </c>
      <c r="B2047" s="57">
        <v>19</v>
      </c>
      <c r="C2047" s="53" t="s">
        <v>406</v>
      </c>
      <c r="D2047" s="59" t="s">
        <v>142</v>
      </c>
      <c r="E2047" s="59"/>
      <c r="F2047" s="73" t="s">
        <v>8</v>
      </c>
      <c r="I2047" s="55"/>
      <c r="J2047" s="55">
        <v>5.0999999999999996</v>
      </c>
      <c r="L2047" s="52" t="s">
        <v>114</v>
      </c>
      <c r="N2047" s="61" t="s">
        <v>137</v>
      </c>
      <c r="O2047" s="62">
        <f t="shared" si="863"/>
        <v>69.456063599999979</v>
      </c>
      <c r="P2047" s="64">
        <f t="shared" si="868"/>
        <v>20.836819079999994</v>
      </c>
      <c r="Q2047" s="62">
        <f t="shared" si="866"/>
        <v>3.7396973393918316</v>
      </c>
      <c r="S2047" s="63"/>
    </row>
    <row r="2048" spans="1:19">
      <c r="A2048" s="83" t="s">
        <v>292</v>
      </c>
      <c r="B2048" s="57">
        <v>19</v>
      </c>
      <c r="C2048" s="53" t="s">
        <v>406</v>
      </c>
      <c r="D2048" s="59" t="s">
        <v>142</v>
      </c>
      <c r="E2048" s="59"/>
      <c r="F2048" s="73" t="s">
        <v>627</v>
      </c>
      <c r="I2048" s="55">
        <v>14.5</v>
      </c>
      <c r="J2048" s="55">
        <v>12.8</v>
      </c>
      <c r="L2048" s="52" t="s">
        <v>232</v>
      </c>
      <c r="N2048" s="61" t="s">
        <v>139</v>
      </c>
      <c r="O2048" s="66">
        <f>3.1416/4*(J2048^2)*I2048</f>
        <v>1865.8590720000004</v>
      </c>
      <c r="P2048" s="64">
        <f t="shared" ref="P2048:P2050" si="869">O2048*0.6</f>
        <v>1119.5154432000002</v>
      </c>
      <c r="Q2048" s="62">
        <f t="shared" si="866"/>
        <v>157.5770640735096</v>
      </c>
    </row>
    <row r="2049" spans="1:19">
      <c r="A2049" s="83" t="s">
        <v>292</v>
      </c>
      <c r="B2049" s="57">
        <v>20</v>
      </c>
      <c r="C2049" s="53" t="s">
        <v>406</v>
      </c>
      <c r="D2049" s="59" t="s">
        <v>142</v>
      </c>
      <c r="E2049" s="59"/>
      <c r="F2049" s="73" t="s">
        <v>252</v>
      </c>
      <c r="G2049" s="55">
        <v>10.6</v>
      </c>
      <c r="I2049" s="55"/>
      <c r="J2049" s="55">
        <v>9.1999999999999993</v>
      </c>
      <c r="L2049" s="52" t="s">
        <v>101</v>
      </c>
      <c r="N2049" s="65" t="s">
        <v>138</v>
      </c>
      <c r="O2049" s="62">
        <f>(3.1416/6)*J2049^2*G2049</f>
        <v>469.7655423999999</v>
      </c>
      <c r="P2049" s="64">
        <f t="shared" si="869"/>
        <v>281.85932543999991</v>
      </c>
      <c r="Q2049" s="62">
        <f t="shared" si="866"/>
        <v>43.155304218558513</v>
      </c>
    </row>
    <row r="2050" spans="1:19">
      <c r="A2050" s="83" t="s">
        <v>292</v>
      </c>
      <c r="B2050" s="57">
        <v>21</v>
      </c>
      <c r="C2050" s="53" t="s">
        <v>404</v>
      </c>
      <c r="D2050" s="59" t="s">
        <v>142</v>
      </c>
      <c r="E2050" s="59"/>
      <c r="F2050" s="73" t="s">
        <v>626</v>
      </c>
      <c r="I2050" s="55"/>
      <c r="J2050" s="55">
        <v>6.8</v>
      </c>
      <c r="K2050" s="52">
        <v>17.3</v>
      </c>
      <c r="L2050" s="52" t="s">
        <v>114</v>
      </c>
      <c r="N2050" s="61" t="s">
        <v>137</v>
      </c>
      <c r="O2050" s="62">
        <f>3.1416/6*J2050^3</f>
        <v>164.63659519999996</v>
      </c>
      <c r="P2050" s="64">
        <f t="shared" si="869"/>
        <v>98.781957119999973</v>
      </c>
      <c r="Q2050" s="62">
        <f t="shared" si="866"/>
        <v>16.12337824221899</v>
      </c>
    </row>
    <row r="2051" spans="1:19">
      <c r="A2051" s="83" t="s">
        <v>292</v>
      </c>
      <c r="B2051" s="57">
        <v>21</v>
      </c>
      <c r="C2051" s="53" t="s">
        <v>404</v>
      </c>
      <c r="D2051" s="59" t="s">
        <v>442</v>
      </c>
      <c r="F2051" s="73" t="s">
        <v>624</v>
      </c>
      <c r="G2051" s="55">
        <v>5.2</v>
      </c>
      <c r="I2051" s="55"/>
      <c r="J2051" s="55">
        <v>3.26</v>
      </c>
      <c r="L2051" s="52" t="s">
        <v>101</v>
      </c>
      <c r="N2051" s="65" t="s">
        <v>138</v>
      </c>
      <c r="O2051" s="62">
        <f>(3.1416/6)*J2051^2*G2051</f>
        <v>28.935979071999995</v>
      </c>
      <c r="Q2051" s="62">
        <f t="shared" ref="Q2051" si="870">0.216*O2051^0.939</f>
        <v>5.0903096722058025</v>
      </c>
    </row>
    <row r="2052" spans="1:19">
      <c r="A2052" s="83" t="s">
        <v>292</v>
      </c>
      <c r="B2052" s="57">
        <v>22</v>
      </c>
      <c r="C2052" s="53" t="s">
        <v>406</v>
      </c>
      <c r="D2052" s="59" t="s">
        <v>142</v>
      </c>
      <c r="E2052" s="59"/>
      <c r="F2052" s="60" t="s">
        <v>679</v>
      </c>
      <c r="G2052" s="55">
        <v>15</v>
      </c>
      <c r="I2052" s="55"/>
      <c r="J2052" s="55">
        <v>9.1999999999999993</v>
      </c>
      <c r="L2052" s="52" t="s">
        <v>101</v>
      </c>
      <c r="N2052" s="65" t="s">
        <v>138</v>
      </c>
      <c r="O2052" s="62">
        <f>(3.1416/6)*J2052^2*G2052</f>
        <v>664.76255999999989</v>
      </c>
      <c r="P2052" s="64">
        <f t="shared" ref="P2052:P2055" si="871">O2052*0.6</f>
        <v>398.85753599999993</v>
      </c>
      <c r="Q2052" s="62">
        <f t="shared" ref="Q2052:Q2058" si="872">0.216*P2052^0.939</f>
        <v>59.789051975993033</v>
      </c>
    </row>
    <row r="2053" spans="1:19">
      <c r="A2053" s="83" t="s">
        <v>292</v>
      </c>
      <c r="B2053" s="57">
        <v>22</v>
      </c>
      <c r="C2053" s="53" t="s">
        <v>406</v>
      </c>
      <c r="D2053" s="59" t="s">
        <v>142</v>
      </c>
      <c r="E2053" s="59"/>
      <c r="F2053" s="60" t="s">
        <v>679</v>
      </c>
      <c r="G2053" s="55">
        <v>9.9</v>
      </c>
      <c r="I2053" s="55"/>
      <c r="J2053" s="55">
        <v>6.4</v>
      </c>
      <c r="L2053" s="52" t="s">
        <v>101</v>
      </c>
      <c r="N2053" s="65" t="s">
        <v>138</v>
      </c>
      <c r="O2053" s="62">
        <f>(3.1416/6)*J2053^2*G2053</f>
        <v>212.32189440000002</v>
      </c>
      <c r="P2053" s="64">
        <f t="shared" si="871"/>
        <v>127.39313664000001</v>
      </c>
      <c r="Q2053" s="62">
        <f t="shared" si="872"/>
        <v>20.473206839196244</v>
      </c>
    </row>
    <row r="2054" spans="1:19">
      <c r="A2054" s="83" t="s">
        <v>292</v>
      </c>
      <c r="B2054" s="57">
        <v>22</v>
      </c>
      <c r="C2054" s="53" t="s">
        <v>406</v>
      </c>
      <c r="D2054" s="59" t="s">
        <v>142</v>
      </c>
      <c r="E2054" s="59"/>
      <c r="F2054" s="73" t="s">
        <v>102</v>
      </c>
      <c r="I2054" s="55"/>
      <c r="J2054" s="55">
        <v>10.199999999999999</v>
      </c>
      <c r="L2054" s="52" t="s">
        <v>114</v>
      </c>
      <c r="N2054" s="61" t="s">
        <v>137</v>
      </c>
      <c r="O2054" s="62">
        <f>3.1416/6*J2054^3</f>
        <v>555.64850879999983</v>
      </c>
      <c r="P2054" s="64">
        <f t="shared" si="871"/>
        <v>333.38910527999991</v>
      </c>
      <c r="Q2054" s="62">
        <f t="shared" si="872"/>
        <v>50.524860033261113</v>
      </c>
    </row>
    <row r="2055" spans="1:19">
      <c r="A2055" s="83" t="s">
        <v>292</v>
      </c>
      <c r="B2055" s="57">
        <v>22</v>
      </c>
      <c r="C2055" s="53" t="s">
        <v>406</v>
      </c>
      <c r="D2055" s="59" t="s">
        <v>142</v>
      </c>
      <c r="E2055" s="59"/>
      <c r="F2055" s="73" t="s">
        <v>626</v>
      </c>
      <c r="I2055" s="55"/>
      <c r="J2055" s="55">
        <v>5</v>
      </c>
      <c r="K2055" s="55">
        <v>10.4</v>
      </c>
      <c r="L2055" s="52" t="s">
        <v>114</v>
      </c>
      <c r="N2055" s="61" t="s">
        <v>137</v>
      </c>
      <c r="O2055" s="62">
        <f>3.1416/6*J2055^3</f>
        <v>65.449999999999989</v>
      </c>
      <c r="P2055" s="64">
        <f t="shared" si="871"/>
        <v>39.269999999999989</v>
      </c>
      <c r="Q2055" s="62">
        <f t="shared" si="872"/>
        <v>6.7807375844887146</v>
      </c>
    </row>
    <row r="2056" spans="1:19">
      <c r="A2056" s="83" t="s">
        <v>292</v>
      </c>
      <c r="B2056" s="57">
        <v>22</v>
      </c>
      <c r="C2056" s="53" t="s">
        <v>406</v>
      </c>
      <c r="D2056" s="59" t="s">
        <v>142</v>
      </c>
      <c r="E2056" s="59"/>
      <c r="F2056" s="73" t="s">
        <v>8</v>
      </c>
      <c r="I2056" s="55"/>
      <c r="J2056" s="55">
        <v>5.7</v>
      </c>
      <c r="L2056" s="52" t="s">
        <v>114</v>
      </c>
      <c r="N2056" s="61" t="s">
        <v>137</v>
      </c>
      <c r="O2056" s="62">
        <f>3.1416/6*J2056^3</f>
        <v>96.9670548</v>
      </c>
      <c r="P2056" s="64">
        <f>O2056*0.3</f>
        <v>29.090116439999999</v>
      </c>
      <c r="Q2056" s="62">
        <f t="shared" si="872"/>
        <v>5.1157667834742666</v>
      </c>
      <c r="S2056" s="63"/>
    </row>
    <row r="2057" spans="1:19">
      <c r="A2057" s="83" t="s">
        <v>292</v>
      </c>
      <c r="B2057" s="57">
        <v>22</v>
      </c>
      <c r="C2057" s="53" t="s">
        <v>406</v>
      </c>
      <c r="D2057" s="59" t="s">
        <v>142</v>
      </c>
      <c r="E2057" s="59"/>
      <c r="F2057" s="60" t="s">
        <v>679</v>
      </c>
      <c r="I2057" s="55"/>
      <c r="J2057" s="55">
        <v>6.1</v>
      </c>
      <c r="L2057" s="52" t="s">
        <v>114</v>
      </c>
      <c r="N2057" s="61" t="s">
        <v>137</v>
      </c>
      <c r="O2057" s="62">
        <f>3.1416/6*J2057^3</f>
        <v>118.84725159999995</v>
      </c>
      <c r="P2057" s="64">
        <f t="shared" ref="P2057:P2058" si="873">O2057*0.6</f>
        <v>71.30835095999997</v>
      </c>
      <c r="Q2057" s="62">
        <f t="shared" si="872"/>
        <v>11.872784372955167</v>
      </c>
    </row>
    <row r="2058" spans="1:19">
      <c r="A2058" s="83" t="s">
        <v>292</v>
      </c>
      <c r="B2058" s="57">
        <v>22</v>
      </c>
      <c r="C2058" s="53" t="s">
        <v>406</v>
      </c>
      <c r="D2058" s="59" t="s">
        <v>142</v>
      </c>
      <c r="E2058" s="59"/>
      <c r="F2058" s="60" t="s">
        <v>679</v>
      </c>
      <c r="I2058" s="55"/>
      <c r="J2058" s="55">
        <v>4.2</v>
      </c>
      <c r="L2058" s="52" t="s">
        <v>114</v>
      </c>
      <c r="N2058" s="61" t="s">
        <v>137</v>
      </c>
      <c r="O2058" s="62">
        <f>3.1416/6*J2058^3</f>
        <v>38.792476800000003</v>
      </c>
      <c r="P2058" s="64">
        <f t="shared" si="873"/>
        <v>23.27548608</v>
      </c>
      <c r="Q2058" s="62">
        <f t="shared" si="872"/>
        <v>4.149269906914566</v>
      </c>
    </row>
    <row r="2059" spans="1:19">
      <c r="A2059" s="83" t="s">
        <v>292</v>
      </c>
      <c r="B2059" s="57">
        <v>23</v>
      </c>
      <c r="C2059" s="53" t="s">
        <v>404</v>
      </c>
      <c r="D2059" s="59" t="s">
        <v>442</v>
      </c>
      <c r="F2059" s="73" t="s">
        <v>109</v>
      </c>
      <c r="G2059" s="55">
        <v>7.44</v>
      </c>
      <c r="I2059" s="55"/>
      <c r="J2059" s="55">
        <v>5.3</v>
      </c>
      <c r="L2059" s="52" t="s">
        <v>101</v>
      </c>
      <c r="N2059" s="65" t="s">
        <v>138</v>
      </c>
      <c r="O2059" s="62">
        <f>(3.1416/6)*J2059^2*G2059</f>
        <v>109.42695456</v>
      </c>
      <c r="Q2059" s="62">
        <f t="shared" ref="Q2059" si="874">0.216*O2059^0.939</f>
        <v>17.749718946053097</v>
      </c>
    </row>
    <row r="2060" spans="1:19">
      <c r="A2060" s="83" t="s">
        <v>292</v>
      </c>
      <c r="B2060" s="57">
        <v>24</v>
      </c>
      <c r="C2060" s="53" t="s">
        <v>404</v>
      </c>
      <c r="D2060" s="59" t="s">
        <v>142</v>
      </c>
      <c r="E2060" s="59"/>
      <c r="F2060" s="73" t="s">
        <v>626</v>
      </c>
      <c r="I2060" s="55"/>
      <c r="J2060" s="55">
        <v>6.2</v>
      </c>
      <c r="K2060" s="52">
        <v>16.3</v>
      </c>
      <c r="L2060" s="52" t="s">
        <v>114</v>
      </c>
      <c r="N2060" s="61" t="s">
        <v>137</v>
      </c>
      <c r="O2060" s="62">
        <f>3.1416/6*J2060^3</f>
        <v>124.78854080000001</v>
      </c>
      <c r="P2060" s="64">
        <f t="shared" ref="P2060:P2062" si="875">O2060*0.6</f>
        <v>74.873124480000001</v>
      </c>
      <c r="Q2060" s="62">
        <f t="shared" ref="Q2060:Q2062" si="876">0.216*P2060^0.939</f>
        <v>12.429275789215042</v>
      </c>
    </row>
    <row r="2061" spans="1:19">
      <c r="A2061" s="83" t="s">
        <v>292</v>
      </c>
      <c r="B2061" s="57">
        <v>24</v>
      </c>
      <c r="C2061" s="53" t="s">
        <v>404</v>
      </c>
      <c r="D2061" s="59" t="s">
        <v>142</v>
      </c>
      <c r="E2061" s="59"/>
      <c r="F2061" s="73" t="s">
        <v>102</v>
      </c>
      <c r="I2061" s="55"/>
      <c r="J2061" s="55">
        <v>9.8000000000000007</v>
      </c>
      <c r="L2061" s="52" t="s">
        <v>114</v>
      </c>
      <c r="N2061" s="61" t="s">
        <v>137</v>
      </c>
      <c r="O2061" s="62">
        <f>3.1416/6*J2061^3</f>
        <v>492.8081312000001</v>
      </c>
      <c r="P2061" s="64">
        <f t="shared" si="875"/>
        <v>295.68487872000003</v>
      </c>
      <c r="Q2061" s="62">
        <f t="shared" si="876"/>
        <v>45.140076469142564</v>
      </c>
    </row>
    <row r="2062" spans="1:19">
      <c r="A2062" s="83" t="s">
        <v>292</v>
      </c>
      <c r="B2062" s="57">
        <v>24</v>
      </c>
      <c r="C2062" s="53" t="s">
        <v>404</v>
      </c>
      <c r="D2062" s="59" t="s">
        <v>142</v>
      </c>
      <c r="E2062" s="59"/>
      <c r="F2062" s="73" t="s">
        <v>102</v>
      </c>
      <c r="I2062" s="55"/>
      <c r="J2062" s="55">
        <v>7.9</v>
      </c>
      <c r="L2062" s="52" t="s">
        <v>114</v>
      </c>
      <c r="N2062" s="61" t="s">
        <v>137</v>
      </c>
      <c r="O2062" s="62">
        <f>3.1416/6*J2062^3</f>
        <v>258.15522040000002</v>
      </c>
      <c r="P2062" s="64">
        <f t="shared" si="875"/>
        <v>154.89313224</v>
      </c>
      <c r="Q2062" s="62">
        <f t="shared" si="876"/>
        <v>24.597668903217016</v>
      </c>
    </row>
    <row r="2063" spans="1:19">
      <c r="A2063" s="83" t="s">
        <v>292</v>
      </c>
      <c r="B2063" s="57">
        <v>24</v>
      </c>
      <c r="C2063" s="53" t="s">
        <v>404</v>
      </c>
      <c r="D2063" s="59" t="s">
        <v>442</v>
      </c>
      <c r="F2063" s="73" t="s">
        <v>109</v>
      </c>
      <c r="G2063" s="55">
        <v>5.7</v>
      </c>
      <c r="I2063" s="55"/>
      <c r="J2063" s="55">
        <v>4.5</v>
      </c>
      <c r="L2063" s="52" t="s">
        <v>101</v>
      </c>
      <c r="N2063" s="65" t="s">
        <v>138</v>
      </c>
      <c r="O2063" s="62">
        <f>(3.1416/6)*J2063^2*G2063</f>
        <v>60.436529999999991</v>
      </c>
      <c r="Q2063" s="62">
        <f t="shared" ref="Q2063" si="877">0.216*O2063^0.939</f>
        <v>10.164686800216296</v>
      </c>
    </row>
    <row r="2064" spans="1:19">
      <c r="A2064" s="83" t="s">
        <v>292</v>
      </c>
      <c r="B2064" s="57">
        <v>26</v>
      </c>
      <c r="C2064" s="53" t="s">
        <v>406</v>
      </c>
      <c r="D2064" s="59" t="s">
        <v>142</v>
      </c>
      <c r="E2064" s="59"/>
      <c r="F2064" s="52" t="s">
        <v>83</v>
      </c>
      <c r="I2064" s="55"/>
      <c r="J2064" s="55">
        <v>9</v>
      </c>
      <c r="L2064" s="52" t="s">
        <v>114</v>
      </c>
      <c r="N2064" s="61" t="s">
        <v>137</v>
      </c>
      <c r="O2064" s="62">
        <f t="shared" ref="O2064:O2071" si="878">3.1416/6*J2064^3</f>
        <v>381.70439999999996</v>
      </c>
      <c r="P2064" s="64">
        <f t="shared" ref="P2064" si="879">O2064*0.6</f>
        <v>229.02263999999997</v>
      </c>
      <c r="Q2064" s="62">
        <f t="shared" ref="Q2064:Q2067" si="880">0.216*P2064^0.939</f>
        <v>35.512364063982929</v>
      </c>
    </row>
    <row r="2065" spans="1:19">
      <c r="A2065" s="83" t="s">
        <v>292</v>
      </c>
      <c r="B2065" s="57">
        <v>27</v>
      </c>
      <c r="C2065" s="53" t="s">
        <v>406</v>
      </c>
      <c r="D2065" s="59" t="s">
        <v>142</v>
      </c>
      <c r="E2065" s="59"/>
      <c r="F2065" s="73" t="s">
        <v>8</v>
      </c>
      <c r="I2065" s="55"/>
      <c r="J2065" s="55">
        <v>4.78</v>
      </c>
      <c r="L2065" s="52" t="s">
        <v>114</v>
      </c>
      <c r="N2065" s="61" t="s">
        <v>137</v>
      </c>
      <c r="O2065" s="62">
        <f t="shared" si="878"/>
        <v>57.185158307199998</v>
      </c>
      <c r="P2065" s="64">
        <f t="shared" ref="P2065:P2067" si="881">O2065*0.3</f>
        <v>17.15554749216</v>
      </c>
      <c r="Q2065" s="62">
        <f t="shared" si="880"/>
        <v>3.1157288385551007</v>
      </c>
      <c r="S2065" s="63"/>
    </row>
    <row r="2066" spans="1:19">
      <c r="A2066" s="83" t="s">
        <v>292</v>
      </c>
      <c r="B2066" s="57">
        <v>27</v>
      </c>
      <c r="C2066" s="53" t="s">
        <v>406</v>
      </c>
      <c r="D2066" s="59" t="s">
        <v>142</v>
      </c>
      <c r="E2066" s="59"/>
      <c r="F2066" s="73" t="s">
        <v>8</v>
      </c>
      <c r="I2066" s="55"/>
      <c r="J2066" s="55">
        <v>5.18</v>
      </c>
      <c r="L2066" s="52" t="s">
        <v>114</v>
      </c>
      <c r="N2066" s="61" t="s">
        <v>137</v>
      </c>
      <c r="O2066" s="62">
        <f t="shared" si="878"/>
        <v>72.776123235199975</v>
      </c>
      <c r="P2066" s="64">
        <f t="shared" si="881"/>
        <v>21.832836970559992</v>
      </c>
      <c r="Q2066" s="62">
        <f t="shared" si="880"/>
        <v>3.9073130018339191</v>
      </c>
      <c r="S2066" s="63"/>
    </row>
    <row r="2067" spans="1:19">
      <c r="A2067" s="83" t="s">
        <v>292</v>
      </c>
      <c r="B2067" s="57">
        <v>28</v>
      </c>
      <c r="C2067" s="53" t="s">
        <v>404</v>
      </c>
      <c r="D2067" s="59" t="s">
        <v>142</v>
      </c>
      <c r="E2067" s="59"/>
      <c r="F2067" s="73" t="s">
        <v>8</v>
      </c>
      <c r="I2067" s="55"/>
      <c r="J2067" s="55">
        <v>4.7</v>
      </c>
      <c r="L2067" s="52" t="s">
        <v>114</v>
      </c>
      <c r="N2067" s="61" t="s">
        <v>137</v>
      </c>
      <c r="O2067" s="62">
        <f t="shared" si="878"/>
        <v>54.36172280000001</v>
      </c>
      <c r="P2067" s="64">
        <f t="shared" si="881"/>
        <v>16.308516840000003</v>
      </c>
      <c r="Q2067" s="62">
        <f t="shared" si="880"/>
        <v>2.9710566664467191</v>
      </c>
      <c r="S2067" s="63"/>
    </row>
    <row r="2068" spans="1:19">
      <c r="A2068" s="83" t="s">
        <v>292</v>
      </c>
      <c r="B2068" s="57">
        <v>28</v>
      </c>
      <c r="C2068" s="53" t="s">
        <v>404</v>
      </c>
      <c r="D2068" s="59" t="s">
        <v>442</v>
      </c>
      <c r="F2068" s="73" t="s">
        <v>625</v>
      </c>
      <c r="I2068" s="55"/>
      <c r="J2068" s="55">
        <v>3.25</v>
      </c>
      <c r="L2068" s="52" t="s">
        <v>114</v>
      </c>
      <c r="N2068" s="61" t="s">
        <v>137</v>
      </c>
      <c r="O2068" s="62">
        <f t="shared" si="878"/>
        <v>17.974206249999998</v>
      </c>
      <c r="Q2068" s="62">
        <f t="shared" ref="Q2068" si="882">0.216*O2068^0.939</f>
        <v>3.255141252915013</v>
      </c>
    </row>
    <row r="2069" spans="1:19">
      <c r="A2069" s="83" t="s">
        <v>292</v>
      </c>
      <c r="B2069" s="57">
        <v>29</v>
      </c>
      <c r="C2069" s="53" t="s">
        <v>406</v>
      </c>
      <c r="D2069" s="59" t="s">
        <v>142</v>
      </c>
      <c r="E2069" s="59"/>
      <c r="F2069" s="73" t="s">
        <v>102</v>
      </c>
      <c r="I2069" s="55"/>
      <c r="J2069" s="55">
        <v>7.3</v>
      </c>
      <c r="L2069" s="52" t="s">
        <v>114</v>
      </c>
      <c r="N2069" s="61" t="s">
        <v>137</v>
      </c>
      <c r="O2069" s="62">
        <f t="shared" si="878"/>
        <v>203.68930119999999</v>
      </c>
      <c r="P2069" s="64">
        <f t="shared" ref="P2069:P2072" si="883">O2069*0.6</f>
        <v>122.21358071999998</v>
      </c>
      <c r="Q2069" s="62">
        <f t="shared" ref="Q2069:Q2074" si="884">0.216*P2069^0.939</f>
        <v>19.690599197099132</v>
      </c>
    </row>
    <row r="2070" spans="1:19">
      <c r="A2070" s="83" t="s">
        <v>292</v>
      </c>
      <c r="B2070" s="57">
        <v>29</v>
      </c>
      <c r="C2070" s="53" t="s">
        <v>406</v>
      </c>
      <c r="D2070" s="59" t="s">
        <v>142</v>
      </c>
      <c r="E2070" s="59"/>
      <c r="F2070" s="73" t="s">
        <v>102</v>
      </c>
      <c r="I2070" s="55"/>
      <c r="J2070" s="55">
        <v>8.1300000000000008</v>
      </c>
      <c r="L2070" s="52" t="s">
        <v>114</v>
      </c>
      <c r="N2070" s="61" t="s">
        <v>137</v>
      </c>
      <c r="O2070" s="62">
        <f t="shared" si="878"/>
        <v>281.36577850920008</v>
      </c>
      <c r="P2070" s="64">
        <f t="shared" si="883"/>
        <v>168.81946710552003</v>
      </c>
      <c r="Q2070" s="62">
        <f t="shared" si="884"/>
        <v>26.668801702613219</v>
      </c>
    </row>
    <row r="2071" spans="1:19">
      <c r="A2071" s="83" t="s">
        <v>292</v>
      </c>
      <c r="B2071" s="57">
        <v>29</v>
      </c>
      <c r="C2071" s="53" t="s">
        <v>406</v>
      </c>
      <c r="D2071" s="59" t="s">
        <v>142</v>
      </c>
      <c r="E2071" s="59"/>
      <c r="F2071" s="73" t="s">
        <v>102</v>
      </c>
      <c r="I2071" s="55"/>
      <c r="J2071" s="55">
        <v>8.3000000000000007</v>
      </c>
      <c r="L2071" s="52" t="s">
        <v>114</v>
      </c>
      <c r="N2071" s="61" t="s">
        <v>137</v>
      </c>
      <c r="O2071" s="62">
        <f t="shared" si="878"/>
        <v>299.38767320000005</v>
      </c>
      <c r="P2071" s="64">
        <f t="shared" si="883"/>
        <v>179.63260392000004</v>
      </c>
      <c r="Q2071" s="62">
        <f t="shared" si="884"/>
        <v>28.269714431313389</v>
      </c>
    </row>
    <row r="2072" spans="1:19">
      <c r="A2072" s="83" t="s">
        <v>292</v>
      </c>
      <c r="B2072" s="57">
        <v>29</v>
      </c>
      <c r="C2072" s="53" t="s">
        <v>406</v>
      </c>
      <c r="D2072" s="59" t="s">
        <v>142</v>
      </c>
      <c r="E2072" s="59"/>
      <c r="F2072" s="60" t="s">
        <v>679</v>
      </c>
      <c r="G2072" s="55">
        <v>15.5</v>
      </c>
      <c r="I2072" s="55"/>
      <c r="J2072" s="55">
        <v>14.5</v>
      </c>
      <c r="L2072" s="52" t="s">
        <v>101</v>
      </c>
      <c r="N2072" s="65" t="s">
        <v>138</v>
      </c>
      <c r="O2072" s="62">
        <f>(3.1416/6)*J2072^2*G2072</f>
        <v>1706.3469499999999</v>
      </c>
      <c r="P2072" s="64">
        <f t="shared" si="883"/>
        <v>1023.8081699999999</v>
      </c>
      <c r="Q2072" s="62">
        <f t="shared" si="884"/>
        <v>144.89353495882708</v>
      </c>
    </row>
    <row r="2073" spans="1:19">
      <c r="A2073" s="83" t="s">
        <v>292</v>
      </c>
      <c r="B2073" s="57">
        <v>29</v>
      </c>
      <c r="C2073" s="53" t="s">
        <v>406</v>
      </c>
      <c r="D2073" s="59" t="s">
        <v>142</v>
      </c>
      <c r="E2073" s="59"/>
      <c r="F2073" s="73" t="s">
        <v>8</v>
      </c>
      <c r="I2073" s="55"/>
      <c r="J2073" s="55">
        <v>5.0999999999999996</v>
      </c>
      <c r="L2073" s="52" t="s">
        <v>114</v>
      </c>
      <c r="N2073" s="61" t="s">
        <v>137</v>
      </c>
      <c r="O2073" s="62">
        <f>3.1416/6*J2073^3</f>
        <v>69.456063599999979</v>
      </c>
      <c r="P2073" s="64">
        <f>O2073*0.3</f>
        <v>20.836819079999994</v>
      </c>
      <c r="Q2073" s="62">
        <f t="shared" si="884"/>
        <v>3.7396973393918316</v>
      </c>
      <c r="S2073" s="63"/>
    </row>
    <row r="2074" spans="1:19">
      <c r="A2074" s="83" t="s">
        <v>292</v>
      </c>
      <c r="B2074" s="57">
        <v>30</v>
      </c>
      <c r="C2074" s="53" t="s">
        <v>404</v>
      </c>
      <c r="D2074" s="59" t="s">
        <v>142</v>
      </c>
      <c r="E2074" s="59"/>
      <c r="F2074" s="60" t="s">
        <v>679</v>
      </c>
      <c r="I2074" s="55"/>
      <c r="J2074" s="55">
        <v>5.4</v>
      </c>
      <c r="L2074" s="60" t="s">
        <v>367</v>
      </c>
      <c r="N2074" s="61" t="s">
        <v>539</v>
      </c>
      <c r="O2074" s="62">
        <f>3.1416/6*(J2074^3)*0.9</f>
        <v>74.203335360000011</v>
      </c>
      <c r="P2074" s="64">
        <f t="shared" ref="P2074" si="885">O2074*0.6</f>
        <v>44.522001216000007</v>
      </c>
      <c r="Q2074" s="62">
        <f t="shared" si="884"/>
        <v>7.6289606182701881</v>
      </c>
    </row>
    <row r="2075" spans="1:19">
      <c r="A2075" s="83" t="s">
        <v>292</v>
      </c>
      <c r="B2075" s="57">
        <v>30</v>
      </c>
      <c r="C2075" s="53" t="s">
        <v>404</v>
      </c>
      <c r="D2075" s="59" t="s">
        <v>442</v>
      </c>
      <c r="F2075" s="73" t="s">
        <v>624</v>
      </c>
      <c r="G2075" s="55">
        <v>5.3</v>
      </c>
      <c r="I2075" s="55"/>
      <c r="J2075" s="55">
        <v>5</v>
      </c>
      <c r="L2075" s="52" t="s">
        <v>101</v>
      </c>
      <c r="N2075" s="65" t="s">
        <v>138</v>
      </c>
      <c r="O2075" s="62">
        <f>(3.1416/6)*J2075^2*G2075</f>
        <v>69.376999999999981</v>
      </c>
      <c r="Q2075" s="62">
        <f t="shared" ref="Q2075" si="886">0.216*O2075^0.939</f>
        <v>11.570579770415016</v>
      </c>
    </row>
    <row r="2076" spans="1:19">
      <c r="A2076" s="83" t="s">
        <v>292</v>
      </c>
      <c r="B2076" s="57">
        <v>31</v>
      </c>
      <c r="C2076" s="53" t="s">
        <v>406</v>
      </c>
      <c r="D2076" s="59" t="s">
        <v>142</v>
      </c>
      <c r="E2076" s="59"/>
      <c r="F2076" s="73" t="s">
        <v>102</v>
      </c>
      <c r="I2076" s="55"/>
      <c r="J2076" s="55">
        <v>8.9</v>
      </c>
      <c r="L2076" s="52" t="s">
        <v>114</v>
      </c>
      <c r="N2076" s="61" t="s">
        <v>137</v>
      </c>
      <c r="O2076" s="62">
        <f>3.1416/6*J2076^3</f>
        <v>369.12176840000001</v>
      </c>
      <c r="P2076" s="64">
        <f t="shared" ref="P2076:P2082" si="887">O2076*0.6</f>
        <v>221.47306104</v>
      </c>
      <c r="Q2076" s="62">
        <f t="shared" ref="Q2076:Q2094" si="888">0.216*P2076^0.939</f>
        <v>34.412013447978559</v>
      </c>
    </row>
    <row r="2077" spans="1:19">
      <c r="A2077" s="83" t="s">
        <v>292</v>
      </c>
      <c r="B2077" s="57">
        <v>31</v>
      </c>
      <c r="C2077" s="53" t="s">
        <v>406</v>
      </c>
      <c r="D2077" s="59" t="s">
        <v>142</v>
      </c>
      <c r="E2077" s="59"/>
      <c r="F2077" s="73" t="s">
        <v>102</v>
      </c>
      <c r="I2077" s="55"/>
      <c r="J2077" s="55">
        <v>9.5</v>
      </c>
      <c r="L2077" s="52" t="s">
        <v>114</v>
      </c>
      <c r="N2077" s="61" t="s">
        <v>137</v>
      </c>
      <c r="O2077" s="62">
        <f>3.1416/6*J2077^3</f>
        <v>448.92154999999997</v>
      </c>
      <c r="P2077" s="64">
        <f t="shared" si="887"/>
        <v>269.35292999999996</v>
      </c>
      <c r="Q2077" s="62">
        <f t="shared" si="888"/>
        <v>41.354791096230116</v>
      </c>
    </row>
    <row r="2078" spans="1:19">
      <c r="A2078" s="83" t="s">
        <v>292</v>
      </c>
      <c r="B2078" s="57">
        <v>31</v>
      </c>
      <c r="C2078" s="53" t="s">
        <v>406</v>
      </c>
      <c r="D2078" s="59" t="s">
        <v>142</v>
      </c>
      <c r="E2078" s="59"/>
      <c r="F2078" s="73" t="s">
        <v>102</v>
      </c>
      <c r="G2078" s="55">
        <v>8.9</v>
      </c>
      <c r="I2078" s="55"/>
      <c r="J2078" s="55">
        <v>7.5</v>
      </c>
      <c r="L2078" s="52" t="s">
        <v>101</v>
      </c>
      <c r="N2078" s="65" t="s">
        <v>138</v>
      </c>
      <c r="O2078" s="62">
        <f>(3.1416/6)*J2078^2*G2078</f>
        <v>262.12725</v>
      </c>
      <c r="P2078" s="64">
        <f t="shared" si="887"/>
        <v>157.27635000000001</v>
      </c>
      <c r="Q2078" s="62">
        <f t="shared" si="888"/>
        <v>24.952881497645006</v>
      </c>
    </row>
    <row r="2079" spans="1:19">
      <c r="A2079" s="83" t="s">
        <v>292</v>
      </c>
      <c r="B2079" s="57">
        <v>32</v>
      </c>
      <c r="C2079" s="53" t="s">
        <v>406</v>
      </c>
      <c r="D2079" s="59" t="s">
        <v>142</v>
      </c>
      <c r="E2079" s="59"/>
      <c r="F2079" s="60" t="s">
        <v>679</v>
      </c>
      <c r="G2079" s="55">
        <v>18</v>
      </c>
      <c r="I2079" s="55"/>
      <c r="J2079" s="55">
        <v>13.6</v>
      </c>
      <c r="L2079" s="52" t="s">
        <v>101</v>
      </c>
      <c r="N2079" s="65" t="s">
        <v>138</v>
      </c>
      <c r="O2079" s="62">
        <f>(3.1416/6)*J2079^2*G2079</f>
        <v>1743.2110079999998</v>
      </c>
      <c r="P2079" s="64">
        <f t="shared" si="887"/>
        <v>1045.9266047999997</v>
      </c>
      <c r="Q2079" s="62">
        <f t="shared" si="888"/>
        <v>147.8309566852493</v>
      </c>
    </row>
    <row r="2080" spans="1:19">
      <c r="A2080" s="83" t="s">
        <v>292</v>
      </c>
      <c r="B2080" s="57">
        <v>33</v>
      </c>
      <c r="C2080" s="53" t="s">
        <v>406</v>
      </c>
      <c r="D2080" s="59" t="s">
        <v>142</v>
      </c>
      <c r="E2080" s="59"/>
      <c r="F2080" s="73" t="s">
        <v>152</v>
      </c>
      <c r="G2080" s="55">
        <v>10.4</v>
      </c>
      <c r="I2080" s="55"/>
      <c r="J2080" s="55">
        <v>8</v>
      </c>
      <c r="L2080" s="52" t="s">
        <v>101</v>
      </c>
      <c r="N2080" s="65" t="s">
        <v>138</v>
      </c>
      <c r="O2080" s="62">
        <f>(3.1416/6)*J2080^2*G2080</f>
        <v>348.50815999999998</v>
      </c>
      <c r="P2080" s="64">
        <f t="shared" si="887"/>
        <v>209.10489599999997</v>
      </c>
      <c r="Q2080" s="62">
        <f t="shared" si="888"/>
        <v>32.604364253791026</v>
      </c>
    </row>
    <row r="2081" spans="1:19">
      <c r="A2081" s="83" t="s">
        <v>292</v>
      </c>
      <c r="B2081" s="57">
        <v>33</v>
      </c>
      <c r="C2081" s="53" t="s">
        <v>406</v>
      </c>
      <c r="D2081" s="59" t="s">
        <v>142</v>
      </c>
      <c r="E2081" s="59"/>
      <c r="F2081" s="73" t="s">
        <v>152</v>
      </c>
      <c r="G2081" s="55">
        <v>10.8</v>
      </c>
      <c r="I2081" s="55"/>
      <c r="J2081" s="55">
        <v>9</v>
      </c>
      <c r="L2081" s="52" t="s">
        <v>101</v>
      </c>
      <c r="N2081" s="65" t="s">
        <v>138</v>
      </c>
      <c r="O2081" s="62">
        <f>(3.1416/6)*J2081^2*G2081</f>
        <v>458.04527999999993</v>
      </c>
      <c r="P2081" s="64">
        <f t="shared" si="887"/>
        <v>274.82716799999997</v>
      </c>
      <c r="Q2081" s="62">
        <f t="shared" si="888"/>
        <v>42.143516847343861</v>
      </c>
    </row>
    <row r="2082" spans="1:19">
      <c r="A2082" s="83" t="s">
        <v>292</v>
      </c>
      <c r="B2082" s="57">
        <v>34</v>
      </c>
      <c r="C2082" s="53" t="s">
        <v>406</v>
      </c>
      <c r="D2082" s="59" t="s">
        <v>142</v>
      </c>
      <c r="E2082" s="59"/>
      <c r="F2082" s="73" t="s">
        <v>102</v>
      </c>
      <c r="I2082" s="55"/>
      <c r="J2082" s="55">
        <v>10.3</v>
      </c>
      <c r="L2082" s="52" t="s">
        <v>114</v>
      </c>
      <c r="N2082" s="61" t="s">
        <v>137</v>
      </c>
      <c r="O2082" s="62">
        <f>3.1416/6*J2082^3</f>
        <v>572.15185720000011</v>
      </c>
      <c r="P2082" s="64">
        <f t="shared" si="887"/>
        <v>343.29111432000008</v>
      </c>
      <c r="Q2082" s="62">
        <f t="shared" si="888"/>
        <v>51.932699391739888</v>
      </c>
    </row>
    <row r="2083" spans="1:19">
      <c r="A2083" s="83" t="s">
        <v>292</v>
      </c>
      <c r="B2083" s="57">
        <v>34</v>
      </c>
      <c r="C2083" s="53" t="s">
        <v>406</v>
      </c>
      <c r="D2083" s="59" t="s">
        <v>142</v>
      </c>
      <c r="E2083" s="59"/>
      <c r="F2083" s="73" t="s">
        <v>8</v>
      </c>
      <c r="I2083" s="55"/>
      <c r="J2083" s="55">
        <v>5.0999999999999996</v>
      </c>
      <c r="L2083" s="52" t="s">
        <v>114</v>
      </c>
      <c r="N2083" s="61" t="s">
        <v>137</v>
      </c>
      <c r="O2083" s="62">
        <f>3.1416/6*J2083^3</f>
        <v>69.456063599999979</v>
      </c>
      <c r="P2083" s="64">
        <f>O2083*0.3</f>
        <v>20.836819079999994</v>
      </c>
      <c r="Q2083" s="62">
        <f t="shared" si="888"/>
        <v>3.7396973393918316</v>
      </c>
      <c r="S2083" s="63"/>
    </row>
    <row r="2084" spans="1:19">
      <c r="A2084" s="83" t="s">
        <v>292</v>
      </c>
      <c r="B2084" s="57">
        <v>34</v>
      </c>
      <c r="C2084" s="53" t="s">
        <v>406</v>
      </c>
      <c r="D2084" s="59" t="s">
        <v>142</v>
      </c>
      <c r="E2084" s="59"/>
      <c r="F2084" s="60" t="s">
        <v>679</v>
      </c>
      <c r="I2084" s="55"/>
      <c r="J2084" s="55">
        <v>7</v>
      </c>
      <c r="L2084" s="52" t="s">
        <v>114</v>
      </c>
      <c r="N2084" s="61" t="s">
        <v>137</v>
      </c>
      <c r="O2084" s="62">
        <f>3.1416/6*J2084^3</f>
        <v>179.59479999999999</v>
      </c>
      <c r="P2084" s="64">
        <f t="shared" ref="P2084:P2088" si="889">O2084*0.6</f>
        <v>107.75688</v>
      </c>
      <c r="Q2084" s="62">
        <f t="shared" si="888"/>
        <v>17.495228294623921</v>
      </c>
    </row>
    <row r="2085" spans="1:19">
      <c r="A2085" s="83" t="s">
        <v>292</v>
      </c>
      <c r="B2085" s="57">
        <v>34</v>
      </c>
      <c r="C2085" s="53" t="s">
        <v>406</v>
      </c>
      <c r="D2085" s="59" t="s">
        <v>142</v>
      </c>
      <c r="E2085" s="59"/>
      <c r="F2085" s="60" t="s">
        <v>679</v>
      </c>
      <c r="I2085" s="55"/>
      <c r="J2085" s="55">
        <v>8.1</v>
      </c>
      <c r="L2085" s="52" t="s">
        <v>114</v>
      </c>
      <c r="N2085" s="61" t="s">
        <v>137</v>
      </c>
      <c r="O2085" s="62">
        <f>3.1416/6*J2085^3</f>
        <v>278.26250759999994</v>
      </c>
      <c r="P2085" s="64">
        <f t="shared" si="889"/>
        <v>166.95750455999996</v>
      </c>
      <c r="Q2085" s="62">
        <f t="shared" si="888"/>
        <v>26.392512347665924</v>
      </c>
    </row>
    <row r="2086" spans="1:19">
      <c r="A2086" s="83" t="s">
        <v>292</v>
      </c>
      <c r="B2086" s="57">
        <v>35</v>
      </c>
      <c r="C2086" s="53" t="s">
        <v>406</v>
      </c>
      <c r="D2086" s="59" t="s">
        <v>142</v>
      </c>
      <c r="E2086" s="59"/>
      <c r="F2086" s="73" t="s">
        <v>102</v>
      </c>
      <c r="I2086" s="55"/>
      <c r="J2086" s="55">
        <v>9.3000000000000007</v>
      </c>
      <c r="L2086" s="52" t="s">
        <v>114</v>
      </c>
      <c r="N2086" s="61" t="s">
        <v>137</v>
      </c>
      <c r="O2086" s="62">
        <f>3.1416/6*J2086^3</f>
        <v>421.16132520000008</v>
      </c>
      <c r="P2086" s="64">
        <f t="shared" si="889"/>
        <v>252.69679512000005</v>
      </c>
      <c r="Q2086" s="62">
        <f t="shared" si="888"/>
        <v>38.948873500995482</v>
      </c>
    </row>
    <row r="2087" spans="1:19">
      <c r="A2087" s="83" t="s">
        <v>292</v>
      </c>
      <c r="B2087" s="57">
        <v>35</v>
      </c>
      <c r="C2087" s="53" t="s">
        <v>406</v>
      </c>
      <c r="D2087" s="59" t="s">
        <v>142</v>
      </c>
      <c r="E2087" s="59"/>
      <c r="F2087" s="60" t="s">
        <v>679</v>
      </c>
      <c r="G2087" s="55">
        <v>7.8</v>
      </c>
      <c r="I2087" s="55"/>
      <c r="J2087" s="55">
        <v>6</v>
      </c>
      <c r="L2087" s="52" t="s">
        <v>101</v>
      </c>
      <c r="N2087" s="65" t="s">
        <v>138</v>
      </c>
      <c r="O2087" s="62">
        <f>(3.1416/6)*J2087^2*G2087</f>
        <v>147.02687999999998</v>
      </c>
      <c r="P2087" s="64">
        <f t="shared" si="889"/>
        <v>88.216127999999983</v>
      </c>
      <c r="Q2087" s="62">
        <f t="shared" si="888"/>
        <v>14.498508094978472</v>
      </c>
    </row>
    <row r="2088" spans="1:19">
      <c r="A2088" s="83" t="s">
        <v>292</v>
      </c>
      <c r="B2088" s="57">
        <v>36</v>
      </c>
      <c r="C2088" s="53" t="s">
        <v>406</v>
      </c>
      <c r="D2088" s="59" t="s">
        <v>142</v>
      </c>
      <c r="E2088" s="59"/>
      <c r="F2088" s="60" t="s">
        <v>679</v>
      </c>
      <c r="I2088" s="55"/>
      <c r="J2088" s="55">
        <v>8</v>
      </c>
      <c r="L2088" s="52" t="s">
        <v>114</v>
      </c>
      <c r="N2088" s="61" t="s">
        <v>137</v>
      </c>
      <c r="O2088" s="62">
        <f>3.1416/6*J2088^3</f>
        <v>268.08319999999998</v>
      </c>
      <c r="P2088" s="64">
        <f t="shared" si="889"/>
        <v>160.84991999999997</v>
      </c>
      <c r="Q2088" s="62">
        <f t="shared" si="888"/>
        <v>25.484899693816295</v>
      </c>
    </row>
    <row r="2089" spans="1:19">
      <c r="A2089" s="83" t="s">
        <v>292</v>
      </c>
      <c r="B2089" s="57">
        <v>36</v>
      </c>
      <c r="C2089" s="53" t="s">
        <v>406</v>
      </c>
      <c r="D2089" s="59" t="s">
        <v>142</v>
      </c>
      <c r="E2089" s="59"/>
      <c r="F2089" s="73" t="s">
        <v>8</v>
      </c>
      <c r="I2089" s="55"/>
      <c r="J2089" s="55">
        <v>5.2</v>
      </c>
      <c r="L2089" s="52" t="s">
        <v>114</v>
      </c>
      <c r="N2089" s="61" t="s">
        <v>137</v>
      </c>
      <c r="O2089" s="62">
        <f>3.1416/6*J2089^3</f>
        <v>73.622348800000012</v>
      </c>
      <c r="P2089" s="64">
        <f>O2089*0.3</f>
        <v>22.086704640000004</v>
      </c>
      <c r="Q2089" s="62">
        <f t="shared" si="888"/>
        <v>3.9499599148210418</v>
      </c>
      <c r="S2089" s="63"/>
    </row>
    <row r="2090" spans="1:19">
      <c r="A2090" s="83" t="s">
        <v>292</v>
      </c>
      <c r="B2090" s="57">
        <v>37</v>
      </c>
      <c r="C2090" s="53" t="s">
        <v>406</v>
      </c>
      <c r="D2090" s="59" t="s">
        <v>142</v>
      </c>
      <c r="E2090" s="59"/>
      <c r="F2090" s="60" t="s">
        <v>679</v>
      </c>
      <c r="I2090" s="55"/>
      <c r="J2090" s="55">
        <v>9</v>
      </c>
      <c r="L2090" s="52" t="s">
        <v>114</v>
      </c>
      <c r="N2090" s="61" t="s">
        <v>137</v>
      </c>
      <c r="O2090" s="62">
        <f>3.1416/6*J2090^3</f>
        <v>381.70439999999996</v>
      </c>
      <c r="P2090" s="64">
        <f t="shared" ref="P2090:P2094" si="890">O2090*0.6</f>
        <v>229.02263999999997</v>
      </c>
      <c r="Q2090" s="62">
        <f t="shared" si="888"/>
        <v>35.512364063982929</v>
      </c>
    </row>
    <row r="2091" spans="1:19">
      <c r="A2091" s="83" t="s">
        <v>292</v>
      </c>
      <c r="B2091" s="57">
        <v>37</v>
      </c>
      <c r="C2091" s="53" t="s">
        <v>406</v>
      </c>
      <c r="D2091" s="59" t="s">
        <v>142</v>
      </c>
      <c r="E2091" s="59"/>
      <c r="F2091" s="73" t="s">
        <v>102</v>
      </c>
      <c r="G2091" s="55">
        <v>11.5</v>
      </c>
      <c r="I2091" s="55"/>
      <c r="J2091" s="55">
        <v>9.5</v>
      </c>
      <c r="L2091" s="52" t="s">
        <v>101</v>
      </c>
      <c r="N2091" s="65" t="s">
        <v>138</v>
      </c>
      <c r="O2091" s="62">
        <f>(3.1416/6)*J2091^2*G2091</f>
        <v>543.43134999999995</v>
      </c>
      <c r="P2091" s="64">
        <f t="shared" si="890"/>
        <v>326.05880999999994</v>
      </c>
      <c r="Q2091" s="62">
        <f t="shared" si="888"/>
        <v>49.481019370320134</v>
      </c>
    </row>
    <row r="2092" spans="1:19">
      <c r="A2092" s="83" t="s">
        <v>292</v>
      </c>
      <c r="B2092" s="57">
        <v>37</v>
      </c>
      <c r="C2092" s="53" t="s">
        <v>406</v>
      </c>
      <c r="D2092" s="59" t="s">
        <v>142</v>
      </c>
      <c r="E2092" s="59"/>
      <c r="F2092" s="73" t="s">
        <v>102</v>
      </c>
      <c r="G2092" s="55">
        <v>10.1</v>
      </c>
      <c r="I2092" s="55"/>
      <c r="J2092" s="55">
        <v>7.7</v>
      </c>
      <c r="L2092" s="52" t="s">
        <v>101</v>
      </c>
      <c r="N2092" s="65" t="s">
        <v>138</v>
      </c>
      <c r="O2092" s="62">
        <f>(3.1416/6)*J2092^2*G2092</f>
        <v>313.5468644</v>
      </c>
      <c r="P2092" s="64">
        <f t="shared" si="890"/>
        <v>188.12811864</v>
      </c>
      <c r="Q2092" s="62">
        <f t="shared" si="888"/>
        <v>29.523360330032357</v>
      </c>
    </row>
    <row r="2093" spans="1:19">
      <c r="A2093" s="83" t="s">
        <v>292</v>
      </c>
      <c r="B2093" s="57">
        <v>37</v>
      </c>
      <c r="C2093" s="53" t="s">
        <v>406</v>
      </c>
      <c r="D2093" s="59" t="s">
        <v>142</v>
      </c>
      <c r="E2093" s="59"/>
      <c r="F2093" s="73" t="s">
        <v>152</v>
      </c>
      <c r="G2093" s="55">
        <v>14.2</v>
      </c>
      <c r="I2093" s="55"/>
      <c r="J2093" s="55">
        <v>12</v>
      </c>
      <c r="L2093" s="52" t="s">
        <v>101</v>
      </c>
      <c r="N2093" s="65" t="s">
        <v>138</v>
      </c>
      <c r="O2093" s="62">
        <f>(3.1416/6)*J2093^2*G2093</f>
        <v>1070.6572799999999</v>
      </c>
      <c r="P2093" s="64">
        <f t="shared" si="890"/>
        <v>642.39436799999987</v>
      </c>
      <c r="Q2093" s="62">
        <f t="shared" si="888"/>
        <v>93.53616734730646</v>
      </c>
    </row>
    <row r="2094" spans="1:19">
      <c r="A2094" s="83" t="s">
        <v>292</v>
      </c>
      <c r="B2094" s="57">
        <v>37</v>
      </c>
      <c r="C2094" s="53" t="s">
        <v>406</v>
      </c>
      <c r="D2094" s="59" t="s">
        <v>142</v>
      </c>
      <c r="E2094" s="59"/>
      <c r="F2094" s="73" t="s">
        <v>102</v>
      </c>
      <c r="I2094" s="55"/>
      <c r="J2094" s="55">
        <v>8.9</v>
      </c>
      <c r="L2094" s="52" t="s">
        <v>114</v>
      </c>
      <c r="N2094" s="61" t="s">
        <v>137</v>
      </c>
      <c r="O2094" s="62">
        <f t="shared" ref="O2094:O2099" si="891">3.1416/6*J2094^3</f>
        <v>369.12176840000001</v>
      </c>
      <c r="P2094" s="64">
        <f t="shared" si="890"/>
        <v>221.47306104</v>
      </c>
      <c r="Q2094" s="62">
        <f t="shared" si="888"/>
        <v>34.412013447978559</v>
      </c>
    </row>
    <row r="2095" spans="1:19">
      <c r="A2095" s="83" t="s">
        <v>295</v>
      </c>
      <c r="B2095" s="57">
        <v>2</v>
      </c>
      <c r="C2095" s="53" t="s">
        <v>404</v>
      </c>
      <c r="D2095" s="59" t="s">
        <v>641</v>
      </c>
      <c r="E2095" s="54" t="s">
        <v>644</v>
      </c>
      <c r="F2095" s="73" t="s">
        <v>5</v>
      </c>
      <c r="I2095" s="55"/>
      <c r="J2095" s="55">
        <v>4.8</v>
      </c>
      <c r="L2095" s="52" t="s">
        <v>114</v>
      </c>
      <c r="N2095" s="61" t="s">
        <v>137</v>
      </c>
      <c r="O2095" s="62">
        <f t="shared" si="891"/>
        <v>57.905971199999996</v>
      </c>
      <c r="Q2095" s="62">
        <f t="shared" ref="Q2095" si="892">0.216*O2095^0.939</f>
        <v>9.7645217428313327</v>
      </c>
    </row>
    <row r="2096" spans="1:19" s="69" customFormat="1">
      <c r="A2096" s="83" t="s">
        <v>295</v>
      </c>
      <c r="B2096" s="70">
        <v>4</v>
      </c>
      <c r="C2096" s="72" t="s">
        <v>404</v>
      </c>
      <c r="D2096" s="67" t="s">
        <v>141</v>
      </c>
      <c r="E2096" s="67" t="s">
        <v>561</v>
      </c>
      <c r="F2096" s="77" t="s">
        <v>392</v>
      </c>
      <c r="G2096" s="56"/>
      <c r="H2096" s="56"/>
      <c r="I2096" s="76">
        <f>(J2096*0.4)+J2096</f>
        <v>19.263999999999999</v>
      </c>
      <c r="J2096" s="56">
        <v>13.76</v>
      </c>
      <c r="L2096" s="69" t="s">
        <v>232</v>
      </c>
      <c r="M2096" s="75" t="s">
        <v>594</v>
      </c>
      <c r="N2096" s="61" t="s">
        <v>139</v>
      </c>
      <c r="O2096" s="66">
        <f>3.1416/4*(J2096^2)*I2096</f>
        <v>2864.6675880345597</v>
      </c>
      <c r="Q2096" s="62">
        <f>0.288*O2096^0.811</f>
        <v>183.26506776359363</v>
      </c>
    </row>
    <row r="2097" spans="1:17">
      <c r="A2097" s="83" t="s">
        <v>295</v>
      </c>
      <c r="B2097" s="57">
        <v>5</v>
      </c>
      <c r="C2097" s="53" t="s">
        <v>404</v>
      </c>
      <c r="D2097" s="59" t="s">
        <v>142</v>
      </c>
      <c r="E2097" s="59"/>
      <c r="F2097" s="73" t="s">
        <v>102</v>
      </c>
      <c r="I2097" s="55"/>
      <c r="J2097" s="55">
        <v>9.3000000000000007</v>
      </c>
      <c r="L2097" s="52" t="s">
        <v>114</v>
      </c>
      <c r="N2097" s="61" t="s">
        <v>137</v>
      </c>
      <c r="O2097" s="62">
        <f t="shared" si="891"/>
        <v>421.16132520000008</v>
      </c>
      <c r="P2097" s="64">
        <f t="shared" ref="P2097" si="893">O2097*0.6</f>
        <v>252.69679512000005</v>
      </c>
      <c r="Q2097" s="62">
        <f>0.216*P2097^0.939</f>
        <v>38.948873500995482</v>
      </c>
    </row>
    <row r="2098" spans="1:17">
      <c r="A2098" s="83" t="s">
        <v>295</v>
      </c>
      <c r="B2098" s="57">
        <v>5</v>
      </c>
      <c r="C2098" s="53" t="s">
        <v>404</v>
      </c>
      <c r="D2098" s="59" t="s">
        <v>442</v>
      </c>
      <c r="F2098" s="73" t="s">
        <v>625</v>
      </c>
      <c r="I2098" s="55"/>
      <c r="J2098" s="55">
        <v>2.6</v>
      </c>
      <c r="L2098" s="52" t="s">
        <v>114</v>
      </c>
      <c r="N2098" s="61" t="s">
        <v>137</v>
      </c>
      <c r="O2098" s="62">
        <f t="shared" si="891"/>
        <v>9.2027936000000015</v>
      </c>
      <c r="Q2098" s="62">
        <f t="shared" ref="Q2098:Q2099" si="894">0.216*O2098^0.939</f>
        <v>1.7360983820838316</v>
      </c>
    </row>
    <row r="2099" spans="1:17">
      <c r="A2099" s="83" t="s">
        <v>295</v>
      </c>
      <c r="B2099" s="57">
        <v>5</v>
      </c>
      <c r="C2099" s="53" t="s">
        <v>404</v>
      </c>
      <c r="D2099" s="59" t="s">
        <v>442</v>
      </c>
      <c r="F2099" s="73" t="s">
        <v>624</v>
      </c>
      <c r="I2099" s="55"/>
      <c r="J2099" s="55">
        <v>5.9</v>
      </c>
      <c r="L2099" s="52" t="s">
        <v>114</v>
      </c>
      <c r="N2099" s="61" t="s">
        <v>137</v>
      </c>
      <c r="O2099" s="62">
        <f t="shared" si="891"/>
        <v>107.53644440000001</v>
      </c>
      <c r="Q2099" s="62">
        <f t="shared" si="894"/>
        <v>17.461619800991013</v>
      </c>
    </row>
    <row r="2100" spans="1:17">
      <c r="A2100" s="83" t="s">
        <v>295</v>
      </c>
      <c r="B2100" s="57">
        <v>6</v>
      </c>
      <c r="C2100" s="53" t="s">
        <v>404</v>
      </c>
      <c r="D2100" s="59" t="s">
        <v>142</v>
      </c>
      <c r="E2100" s="59"/>
      <c r="F2100" s="73" t="s">
        <v>102</v>
      </c>
      <c r="G2100" s="55">
        <v>9.6</v>
      </c>
      <c r="I2100" s="55"/>
      <c r="J2100" s="55">
        <v>7</v>
      </c>
      <c r="L2100" s="52" t="s">
        <v>101</v>
      </c>
      <c r="N2100" s="65" t="s">
        <v>138</v>
      </c>
      <c r="O2100" s="62">
        <f>(3.1416/6)*J2100^2*G2100</f>
        <v>246.30143999999996</v>
      </c>
      <c r="P2100" s="64">
        <f t="shared" ref="P2100:P2102" si="895">O2100*0.6</f>
        <v>147.78086399999998</v>
      </c>
      <c r="Q2100" s="62">
        <f t="shared" ref="Q2100:Q2102" si="896">0.216*P2100^0.939</f>
        <v>23.535598256024791</v>
      </c>
    </row>
    <row r="2101" spans="1:17">
      <c r="A2101" s="83" t="s">
        <v>295</v>
      </c>
      <c r="B2101" s="57" t="s">
        <v>296</v>
      </c>
      <c r="C2101" s="53" t="s">
        <v>406</v>
      </c>
      <c r="D2101" s="59" t="s">
        <v>142</v>
      </c>
      <c r="E2101" s="59"/>
      <c r="F2101" s="60" t="s">
        <v>679</v>
      </c>
      <c r="G2101" s="55">
        <v>18.100000000000001</v>
      </c>
      <c r="I2101" s="55"/>
      <c r="J2101" s="55">
        <v>15.8</v>
      </c>
      <c r="L2101" s="52" t="s">
        <v>101</v>
      </c>
      <c r="N2101" s="65" t="s">
        <v>138</v>
      </c>
      <c r="O2101" s="62">
        <f>(3.1416/6)*J2101^2*G2101</f>
        <v>2365.8782224000001</v>
      </c>
      <c r="P2101" s="64">
        <f t="shared" si="895"/>
        <v>1419.52693344</v>
      </c>
      <c r="Q2101" s="62">
        <f t="shared" si="896"/>
        <v>196.9321518178196</v>
      </c>
    </row>
    <row r="2102" spans="1:17">
      <c r="A2102" s="83" t="s">
        <v>295</v>
      </c>
      <c r="B2102" s="57" t="s">
        <v>296</v>
      </c>
      <c r="C2102" s="53" t="s">
        <v>406</v>
      </c>
      <c r="D2102" s="59" t="s">
        <v>142</v>
      </c>
      <c r="E2102" s="59"/>
      <c r="F2102" s="60" t="s">
        <v>679</v>
      </c>
      <c r="I2102" s="55"/>
      <c r="J2102" s="55">
        <v>8.3000000000000007</v>
      </c>
      <c r="L2102" s="52" t="s">
        <v>114</v>
      </c>
      <c r="N2102" s="61" t="s">
        <v>137</v>
      </c>
      <c r="O2102" s="62">
        <f>3.1416/6*J2102^3</f>
        <v>299.38767320000005</v>
      </c>
      <c r="P2102" s="64">
        <f t="shared" si="895"/>
        <v>179.63260392000004</v>
      </c>
      <c r="Q2102" s="62">
        <f t="shared" si="896"/>
        <v>28.269714431313389</v>
      </c>
    </row>
    <row r="2103" spans="1:17">
      <c r="A2103" s="83" t="s">
        <v>295</v>
      </c>
      <c r="B2103" s="57">
        <v>9</v>
      </c>
      <c r="C2103" s="53" t="s">
        <v>404</v>
      </c>
      <c r="D2103" s="59" t="s">
        <v>442</v>
      </c>
      <c r="F2103" s="73" t="s">
        <v>624</v>
      </c>
      <c r="I2103" s="55"/>
      <c r="J2103" s="55">
        <v>7.6</v>
      </c>
      <c r="L2103" s="52" t="s">
        <v>114</v>
      </c>
      <c r="N2103" s="61" t="s">
        <v>137</v>
      </c>
      <c r="O2103" s="62">
        <f>3.1416/6*J2103^3</f>
        <v>229.84783359999994</v>
      </c>
      <c r="Q2103" s="62">
        <f t="shared" ref="Q2103:Q2104" si="897">0.216*O2103^0.939</f>
        <v>35.63250055489366</v>
      </c>
    </row>
    <row r="2104" spans="1:17">
      <c r="A2104" s="83" t="s">
        <v>295</v>
      </c>
      <c r="B2104" s="57">
        <v>9</v>
      </c>
      <c r="C2104" s="53" t="s">
        <v>404</v>
      </c>
      <c r="D2104" s="59" t="s">
        <v>442</v>
      </c>
      <c r="F2104" s="73" t="s">
        <v>625</v>
      </c>
      <c r="I2104" s="55"/>
      <c r="J2104" s="55">
        <v>3.2</v>
      </c>
      <c r="L2104" s="52" t="s">
        <v>114</v>
      </c>
      <c r="N2104" s="61" t="s">
        <v>137</v>
      </c>
      <c r="O2104" s="62">
        <f>3.1416/6*J2104^3</f>
        <v>17.157324800000001</v>
      </c>
      <c r="Q2104" s="62">
        <f t="shared" si="897"/>
        <v>3.1160319357717827</v>
      </c>
    </row>
    <row r="2105" spans="1:17" s="69" customFormat="1">
      <c r="A2105" s="83" t="s">
        <v>295</v>
      </c>
      <c r="B2105" s="70">
        <v>11</v>
      </c>
      <c r="C2105" s="72" t="s">
        <v>404</v>
      </c>
      <c r="D2105" s="67" t="s">
        <v>557</v>
      </c>
      <c r="E2105" s="67"/>
      <c r="F2105" s="77" t="s">
        <v>399</v>
      </c>
      <c r="G2105" s="56"/>
      <c r="I2105" s="56">
        <v>6.6</v>
      </c>
      <c r="J2105" s="56">
        <v>10</v>
      </c>
      <c r="L2105" s="77" t="s">
        <v>559</v>
      </c>
      <c r="N2105" s="69" t="s">
        <v>558</v>
      </c>
      <c r="O2105" s="66">
        <f>3.1416/12*J2105*(I2105+J2105/2)*0.75</f>
        <v>22.776599999999998</v>
      </c>
      <c r="Q2105" s="62">
        <f>0.216*O2105^0.939</f>
        <v>4.0657046213677583</v>
      </c>
    </row>
    <row r="2106" spans="1:17">
      <c r="A2106" s="83" t="s">
        <v>295</v>
      </c>
      <c r="B2106" s="57">
        <v>12</v>
      </c>
      <c r="C2106" s="53" t="s">
        <v>406</v>
      </c>
      <c r="D2106" s="59" t="s">
        <v>142</v>
      </c>
      <c r="E2106" s="59"/>
      <c r="F2106" s="73" t="s">
        <v>102</v>
      </c>
      <c r="I2106" s="55"/>
      <c r="J2106" s="55">
        <v>5.9</v>
      </c>
      <c r="L2106" s="52" t="s">
        <v>114</v>
      </c>
      <c r="N2106" s="61" t="s">
        <v>137</v>
      </c>
      <c r="O2106" s="62">
        <f>3.1416/6*J2106^3</f>
        <v>107.53644440000001</v>
      </c>
      <c r="P2106" s="64">
        <f t="shared" ref="P2106:P2109" si="898">O2106*0.6</f>
        <v>64.521866639999999</v>
      </c>
      <c r="Q2106" s="62">
        <f t="shared" ref="Q2106:Q2109" si="899">0.216*P2106^0.939</f>
        <v>10.808577776984643</v>
      </c>
    </row>
    <row r="2107" spans="1:17">
      <c r="A2107" s="83" t="s">
        <v>295</v>
      </c>
      <c r="B2107" s="57">
        <v>12</v>
      </c>
      <c r="C2107" s="53" t="s">
        <v>406</v>
      </c>
      <c r="D2107" s="59" t="s">
        <v>142</v>
      </c>
      <c r="E2107" s="59"/>
      <c r="F2107" s="73" t="s">
        <v>3</v>
      </c>
      <c r="G2107" s="55">
        <v>12.9</v>
      </c>
      <c r="I2107" s="55"/>
      <c r="J2107" s="55">
        <v>7</v>
      </c>
      <c r="L2107" s="52" t="s">
        <v>101</v>
      </c>
      <c r="N2107" s="65" t="s">
        <v>138</v>
      </c>
      <c r="O2107" s="62">
        <f>(3.1416/6)*J2107^2*G2107</f>
        <v>330.96755999999999</v>
      </c>
      <c r="P2107" s="64">
        <f t="shared" si="898"/>
        <v>198.580536</v>
      </c>
      <c r="Q2107" s="62">
        <f t="shared" si="899"/>
        <v>31.06106141786902</v>
      </c>
    </row>
    <row r="2108" spans="1:17">
      <c r="A2108" s="83" t="s">
        <v>295</v>
      </c>
      <c r="B2108" s="57" t="s">
        <v>254</v>
      </c>
      <c r="C2108" s="53" t="s">
        <v>406</v>
      </c>
      <c r="D2108" s="59" t="s">
        <v>142</v>
      </c>
      <c r="E2108" s="59"/>
      <c r="F2108" s="73" t="s">
        <v>102</v>
      </c>
      <c r="I2108" s="55"/>
      <c r="J2108" s="55">
        <v>9.3000000000000007</v>
      </c>
      <c r="L2108" s="52" t="s">
        <v>114</v>
      </c>
      <c r="N2108" s="61" t="s">
        <v>137</v>
      </c>
      <c r="O2108" s="62">
        <f>3.1416/6*J2108^3</f>
        <v>421.16132520000008</v>
      </c>
      <c r="P2108" s="64">
        <f t="shared" si="898"/>
        <v>252.69679512000005</v>
      </c>
      <c r="Q2108" s="62">
        <f t="shared" si="899"/>
        <v>38.948873500995482</v>
      </c>
    </row>
    <row r="2109" spans="1:17">
      <c r="A2109" s="83" t="s">
        <v>295</v>
      </c>
      <c r="B2109" s="57" t="s">
        <v>264</v>
      </c>
      <c r="C2109" s="53" t="s">
        <v>406</v>
      </c>
      <c r="D2109" s="59" t="s">
        <v>142</v>
      </c>
      <c r="E2109" s="59"/>
      <c r="F2109" s="73" t="s">
        <v>3</v>
      </c>
      <c r="G2109" s="55">
        <v>8.26</v>
      </c>
      <c r="I2109" s="55"/>
      <c r="J2109" s="55">
        <v>5.6</v>
      </c>
      <c r="L2109" s="52" t="s">
        <v>101</v>
      </c>
      <c r="N2109" s="65" t="s">
        <v>138</v>
      </c>
      <c r="O2109" s="62">
        <f>(3.1416/6)*J2109^2*G2109</f>
        <v>135.62999295999998</v>
      </c>
      <c r="P2109" s="64">
        <f t="shared" si="898"/>
        <v>81.377995775999992</v>
      </c>
      <c r="Q2109" s="62">
        <f t="shared" si="899"/>
        <v>13.440635836404905</v>
      </c>
    </row>
    <row r="2110" spans="1:17">
      <c r="A2110" s="83" t="s">
        <v>295</v>
      </c>
      <c r="B2110" s="57" t="s">
        <v>297</v>
      </c>
      <c r="C2110" s="53" t="s">
        <v>404</v>
      </c>
      <c r="D2110" s="59" t="s">
        <v>442</v>
      </c>
      <c r="F2110" s="73" t="s">
        <v>624</v>
      </c>
      <c r="I2110" s="55"/>
      <c r="J2110" s="55">
        <v>6.2</v>
      </c>
      <c r="L2110" s="52" t="s">
        <v>114</v>
      </c>
      <c r="N2110" s="61" t="s">
        <v>137</v>
      </c>
      <c r="O2110" s="62">
        <f>3.1416/6*J2110^3</f>
        <v>124.78854080000001</v>
      </c>
      <c r="Q2110" s="62">
        <f t="shared" ref="Q2110:Q2113" si="900">0.216*O2110^0.939</f>
        <v>20.079911780353001</v>
      </c>
    </row>
    <row r="2111" spans="1:17">
      <c r="A2111" s="83" t="s">
        <v>295</v>
      </c>
      <c r="B2111" s="57" t="s">
        <v>297</v>
      </c>
      <c r="C2111" s="53" t="s">
        <v>404</v>
      </c>
      <c r="D2111" s="59" t="s">
        <v>442</v>
      </c>
      <c r="F2111" s="73" t="s">
        <v>625</v>
      </c>
      <c r="I2111" s="55"/>
      <c r="J2111" s="55">
        <v>3.5</v>
      </c>
      <c r="L2111" s="52" t="s">
        <v>114</v>
      </c>
      <c r="N2111" s="61" t="s">
        <v>137</v>
      </c>
      <c r="O2111" s="62">
        <f>3.1416/6*J2111^3</f>
        <v>22.449349999999999</v>
      </c>
      <c r="Q2111" s="62">
        <f t="shared" si="900"/>
        <v>4.0108284979630158</v>
      </c>
    </row>
    <row r="2112" spans="1:17">
      <c r="A2112" s="83" t="s">
        <v>295</v>
      </c>
      <c r="B2112" s="57">
        <v>14</v>
      </c>
      <c r="C2112" s="53" t="s">
        <v>404</v>
      </c>
      <c r="D2112" s="59" t="s">
        <v>641</v>
      </c>
      <c r="E2112" s="54" t="s">
        <v>644</v>
      </c>
      <c r="F2112" s="73" t="s">
        <v>5</v>
      </c>
      <c r="I2112" s="55"/>
      <c r="J2112" s="55">
        <v>5.17</v>
      </c>
      <c r="L2112" s="52" t="s">
        <v>114</v>
      </c>
      <c r="N2112" s="61" t="s">
        <v>137</v>
      </c>
      <c r="O2112" s="62">
        <f>3.1416/6*J2112^3</f>
        <v>72.355453046799994</v>
      </c>
      <c r="Q2112" s="62">
        <f t="shared" si="900"/>
        <v>12.036418264181385</v>
      </c>
    </row>
    <row r="2113" spans="1:19">
      <c r="A2113" s="83" t="s">
        <v>295</v>
      </c>
      <c r="B2113" s="57">
        <v>14</v>
      </c>
      <c r="C2113" s="53" t="s">
        <v>404</v>
      </c>
      <c r="D2113" s="59" t="s">
        <v>442</v>
      </c>
      <c r="F2113" s="73" t="s">
        <v>109</v>
      </c>
      <c r="G2113" s="55">
        <v>16</v>
      </c>
      <c r="I2113" s="55"/>
      <c r="J2113" s="55">
        <v>4.4000000000000004</v>
      </c>
      <c r="L2113" s="52" t="s">
        <v>304</v>
      </c>
      <c r="N2113" s="65" t="s">
        <v>541</v>
      </c>
      <c r="O2113" s="66">
        <f>((3.1416/6)*J2113^2*G2113)*0.9</f>
        <v>145.97130240000001</v>
      </c>
      <c r="Q2113" s="62">
        <f t="shared" si="900"/>
        <v>23.264885402403383</v>
      </c>
    </row>
    <row r="2114" spans="1:19" s="118" customFormat="1">
      <c r="A2114" s="112" t="s">
        <v>295</v>
      </c>
      <c r="B2114" s="113">
        <v>15</v>
      </c>
      <c r="C2114" s="114" t="s">
        <v>406</v>
      </c>
      <c r="D2114" s="115" t="s">
        <v>142</v>
      </c>
      <c r="E2114" s="115"/>
      <c r="F2114" s="116" t="s">
        <v>252</v>
      </c>
      <c r="G2114" s="117">
        <v>6.1</v>
      </c>
      <c r="I2114" s="117"/>
      <c r="J2114" s="117">
        <v>4.5999999999999996</v>
      </c>
      <c r="L2114" s="116" t="s">
        <v>101</v>
      </c>
      <c r="N2114" s="119" t="s">
        <v>138</v>
      </c>
      <c r="O2114" s="120">
        <f>(3.1416/6)*J2114^2*G2114</f>
        <v>67.584193599999978</v>
      </c>
      <c r="P2114" s="64">
        <f t="shared" ref="P2114:P2115" si="901">O2114*0.6</f>
        <v>40.550516159999987</v>
      </c>
      <c r="Q2114" s="62">
        <f t="shared" ref="Q2114:Q2115" si="902">0.216*P2114^0.939</f>
        <v>6.9881522478890252</v>
      </c>
    </row>
    <row r="2115" spans="1:19">
      <c r="A2115" s="83" t="s">
        <v>295</v>
      </c>
      <c r="B2115" s="57">
        <v>15</v>
      </c>
      <c r="C2115" s="53" t="s">
        <v>406</v>
      </c>
      <c r="D2115" s="59" t="s">
        <v>142</v>
      </c>
      <c r="E2115" s="59"/>
      <c r="F2115" s="73" t="s">
        <v>102</v>
      </c>
      <c r="G2115" s="55">
        <v>8.3000000000000007</v>
      </c>
      <c r="I2115" s="55"/>
      <c r="J2115" s="55">
        <v>6.4</v>
      </c>
      <c r="L2115" s="73" t="s">
        <v>101</v>
      </c>
      <c r="N2115" s="65" t="s">
        <v>138</v>
      </c>
      <c r="O2115" s="62">
        <f>(3.1416/6)*J2115^2*G2115</f>
        <v>178.00724480000002</v>
      </c>
      <c r="P2115" s="64">
        <f t="shared" si="901"/>
        <v>106.80434688000001</v>
      </c>
      <c r="Q2115" s="62">
        <f t="shared" si="902"/>
        <v>17.349971075743245</v>
      </c>
    </row>
    <row r="2116" spans="1:19">
      <c r="A2116" s="83" t="s">
        <v>295</v>
      </c>
      <c r="B2116" s="57">
        <v>18</v>
      </c>
      <c r="C2116" s="53" t="s">
        <v>404</v>
      </c>
      <c r="D2116" s="59" t="s">
        <v>442</v>
      </c>
      <c r="F2116" s="73" t="s">
        <v>109</v>
      </c>
      <c r="G2116" s="55">
        <v>6.5</v>
      </c>
      <c r="I2116" s="55"/>
      <c r="J2116" s="55">
        <v>5.0999999999999996</v>
      </c>
      <c r="L2116" s="52" t="s">
        <v>101</v>
      </c>
      <c r="N2116" s="65" t="s">
        <v>138</v>
      </c>
      <c r="O2116" s="62">
        <f>(3.1416/6)*J2116^2*G2116</f>
        <v>88.52243399999999</v>
      </c>
      <c r="Q2116" s="62">
        <f t="shared" ref="Q2116:Q2119" si="903">0.216*O2116^0.939</f>
        <v>14.545774272400768</v>
      </c>
    </row>
    <row r="2117" spans="1:19">
      <c r="A2117" s="83" t="s">
        <v>295</v>
      </c>
      <c r="B2117" s="57">
        <v>21</v>
      </c>
      <c r="C2117" s="53" t="s">
        <v>404</v>
      </c>
      <c r="D2117" s="59" t="s">
        <v>442</v>
      </c>
      <c r="F2117" s="73" t="s">
        <v>625</v>
      </c>
      <c r="I2117" s="55"/>
      <c r="J2117" s="55">
        <v>2.8</v>
      </c>
      <c r="L2117" s="52" t="s">
        <v>114</v>
      </c>
      <c r="N2117" s="61" t="s">
        <v>137</v>
      </c>
      <c r="O2117" s="62">
        <f>3.1416/6*J2117^3</f>
        <v>11.494067199999996</v>
      </c>
      <c r="Q2117" s="62">
        <f t="shared" si="903"/>
        <v>2.139136929893195</v>
      </c>
    </row>
    <row r="2118" spans="1:19">
      <c r="A2118" s="83" t="s">
        <v>295</v>
      </c>
      <c r="B2118" s="57">
        <v>21</v>
      </c>
      <c r="C2118" s="53" t="s">
        <v>404</v>
      </c>
      <c r="D2118" s="59" t="s">
        <v>442</v>
      </c>
      <c r="F2118" s="73" t="s">
        <v>625</v>
      </c>
      <c r="I2118" s="55"/>
      <c r="J2118" s="55">
        <v>3.9</v>
      </c>
      <c r="L2118" s="52" t="s">
        <v>114</v>
      </c>
      <c r="N2118" s="61" t="s">
        <v>137</v>
      </c>
      <c r="O2118" s="62">
        <f>3.1416/6*J2118^3</f>
        <v>31.059428399999994</v>
      </c>
      <c r="Q2118" s="62">
        <f t="shared" si="903"/>
        <v>5.4403070151311272</v>
      </c>
    </row>
    <row r="2119" spans="1:19">
      <c r="A2119" s="83" t="s">
        <v>295</v>
      </c>
      <c r="B2119" s="57">
        <v>21</v>
      </c>
      <c r="C2119" s="53" t="s">
        <v>404</v>
      </c>
      <c r="D2119" s="59" t="s">
        <v>442</v>
      </c>
      <c r="F2119" s="73" t="s">
        <v>625</v>
      </c>
      <c r="I2119" s="55"/>
      <c r="J2119" s="55">
        <v>4.8</v>
      </c>
      <c r="L2119" s="52" t="s">
        <v>114</v>
      </c>
      <c r="N2119" s="61" t="s">
        <v>137</v>
      </c>
      <c r="O2119" s="62">
        <f>3.1416/6*J2119^3</f>
        <v>57.905971199999996</v>
      </c>
      <c r="Q2119" s="62">
        <f t="shared" si="903"/>
        <v>9.7645217428313327</v>
      </c>
    </row>
    <row r="2120" spans="1:19" s="69" customFormat="1">
      <c r="A2120" s="83" t="s">
        <v>295</v>
      </c>
      <c r="B2120" s="70">
        <v>22</v>
      </c>
      <c r="C2120" s="72" t="s">
        <v>406</v>
      </c>
      <c r="D2120" s="59" t="s">
        <v>142</v>
      </c>
      <c r="E2120" s="59"/>
      <c r="F2120" s="77" t="s">
        <v>252</v>
      </c>
      <c r="G2120" s="56">
        <v>9</v>
      </c>
      <c r="H2120" s="56"/>
      <c r="I2120" s="56"/>
      <c r="J2120" s="56">
        <v>6.4</v>
      </c>
      <c r="L2120" s="77" t="s">
        <v>584</v>
      </c>
      <c r="N2120" s="65" t="s">
        <v>585</v>
      </c>
      <c r="O2120" s="94">
        <f>(3.1416/6)*J2120^2*G2120*0.6</f>
        <v>115.81194239999999</v>
      </c>
      <c r="P2120" s="64">
        <f t="shared" ref="P2120:P2122" si="904">O2120*0.6</f>
        <v>69.487165439999998</v>
      </c>
      <c r="Q2120" s="62">
        <f t="shared" ref="Q2120:Q2122" si="905">0.216*P2120^0.939</f>
        <v>11.587831377090085</v>
      </c>
    </row>
    <row r="2121" spans="1:19">
      <c r="A2121" s="83" t="s">
        <v>295</v>
      </c>
      <c r="B2121" s="57">
        <v>23</v>
      </c>
      <c r="C2121" s="53" t="s">
        <v>406</v>
      </c>
      <c r="D2121" s="59" t="s">
        <v>142</v>
      </c>
      <c r="E2121" s="59"/>
      <c r="F2121" s="73" t="s">
        <v>102</v>
      </c>
      <c r="I2121" s="55"/>
      <c r="J2121" s="55">
        <v>7.3</v>
      </c>
      <c r="L2121" s="52" t="s">
        <v>114</v>
      </c>
      <c r="N2121" s="61" t="s">
        <v>137</v>
      </c>
      <c r="O2121" s="62">
        <f>3.1416/6*J2121^3</f>
        <v>203.68930119999999</v>
      </c>
      <c r="P2121" s="64">
        <f t="shared" si="904"/>
        <v>122.21358071999998</v>
      </c>
      <c r="Q2121" s="62">
        <f t="shared" si="905"/>
        <v>19.690599197099132</v>
      </c>
    </row>
    <row r="2122" spans="1:19">
      <c r="A2122" s="83" t="s">
        <v>295</v>
      </c>
      <c r="B2122" s="57">
        <v>24</v>
      </c>
      <c r="C2122" s="53" t="s">
        <v>406</v>
      </c>
      <c r="D2122" s="59" t="s">
        <v>142</v>
      </c>
      <c r="E2122" s="59"/>
      <c r="F2122" s="73" t="s">
        <v>102</v>
      </c>
      <c r="G2122" s="55">
        <v>8.6</v>
      </c>
      <c r="I2122" s="55"/>
      <c r="J2122" s="55">
        <v>7</v>
      </c>
      <c r="L2122" s="52" t="s">
        <v>101</v>
      </c>
      <c r="N2122" s="65" t="s">
        <v>138</v>
      </c>
      <c r="O2122" s="62">
        <f>(3.1416/6)*J2122^2*G2122</f>
        <v>220.64503999999997</v>
      </c>
      <c r="P2122" s="64">
        <f t="shared" si="904"/>
        <v>132.38702399999997</v>
      </c>
      <c r="Q2122" s="62">
        <f t="shared" si="905"/>
        <v>21.225923765429258</v>
      </c>
    </row>
    <row r="2123" spans="1:19">
      <c r="A2123" s="83" t="s">
        <v>295</v>
      </c>
      <c r="B2123" s="57" t="s">
        <v>298</v>
      </c>
      <c r="C2123" s="53" t="s">
        <v>406</v>
      </c>
      <c r="D2123" s="67" t="s">
        <v>557</v>
      </c>
      <c r="E2123" s="67"/>
      <c r="F2123" s="73" t="s">
        <v>669</v>
      </c>
      <c r="I2123" s="55"/>
      <c r="J2123" s="55">
        <v>12.4</v>
      </c>
      <c r="L2123" s="52" t="s">
        <v>114</v>
      </c>
      <c r="N2123" s="61" t="s">
        <v>137</v>
      </c>
      <c r="O2123" s="62">
        <f t="shared" ref="O2123:O2133" si="906">3.1416/6*J2123^3</f>
        <v>998.30832640000006</v>
      </c>
      <c r="Q2123" s="62">
        <f>0.216*O2123^0.939</f>
        <v>141.50223457987587</v>
      </c>
    </row>
    <row r="2124" spans="1:19">
      <c r="A2124" s="83" t="s">
        <v>295</v>
      </c>
      <c r="B2124" s="57" t="s">
        <v>298</v>
      </c>
      <c r="C2124" s="53" t="s">
        <v>406</v>
      </c>
      <c r="D2124" s="59" t="s">
        <v>142</v>
      </c>
      <c r="E2124" s="59"/>
      <c r="F2124" s="60" t="s">
        <v>679</v>
      </c>
      <c r="I2124" s="55"/>
      <c r="J2124" s="55">
        <v>9.11</v>
      </c>
      <c r="L2124" s="52" t="s">
        <v>114</v>
      </c>
      <c r="N2124" s="61" t="s">
        <v>137</v>
      </c>
      <c r="O2124" s="62">
        <f t="shared" si="906"/>
        <v>395.87198503159993</v>
      </c>
      <c r="P2124" s="64">
        <f t="shared" ref="P2124" si="907">O2124*0.6</f>
        <v>237.52319101895995</v>
      </c>
      <c r="Q2124" s="62">
        <f t="shared" ref="Q2124:Q2128" si="908">0.216*P2124^0.939</f>
        <v>36.748676545165999</v>
      </c>
    </row>
    <row r="2125" spans="1:19">
      <c r="A2125" s="83" t="s">
        <v>295</v>
      </c>
      <c r="B2125" s="57">
        <v>29</v>
      </c>
      <c r="C2125" s="53" t="s">
        <v>406</v>
      </c>
      <c r="D2125" s="59" t="s">
        <v>142</v>
      </c>
      <c r="E2125" s="59"/>
      <c r="F2125" s="73" t="s">
        <v>8</v>
      </c>
      <c r="I2125" s="55"/>
      <c r="J2125" s="55">
        <v>5.3</v>
      </c>
      <c r="L2125" s="52" t="s">
        <v>114</v>
      </c>
      <c r="N2125" s="61" t="s">
        <v>137</v>
      </c>
      <c r="O2125" s="62">
        <f t="shared" si="906"/>
        <v>77.95199719999998</v>
      </c>
      <c r="P2125" s="64">
        <f>O2125*0.3</f>
        <v>23.385599159999995</v>
      </c>
      <c r="Q2125" s="62">
        <f t="shared" si="908"/>
        <v>4.1676994625925534</v>
      </c>
      <c r="S2125" s="63"/>
    </row>
    <row r="2126" spans="1:19">
      <c r="A2126" s="83" t="s">
        <v>295</v>
      </c>
      <c r="B2126" s="57">
        <v>30</v>
      </c>
      <c r="C2126" s="53" t="s">
        <v>406</v>
      </c>
      <c r="D2126" s="59" t="s">
        <v>142</v>
      </c>
      <c r="E2126" s="59"/>
      <c r="F2126" s="60" t="s">
        <v>679</v>
      </c>
      <c r="I2126" s="55"/>
      <c r="J2126" s="55">
        <v>10.7</v>
      </c>
      <c r="L2126" s="52" t="s">
        <v>114</v>
      </c>
      <c r="N2126" s="61" t="s">
        <v>137</v>
      </c>
      <c r="O2126" s="62">
        <f t="shared" si="906"/>
        <v>641.43251479999981</v>
      </c>
      <c r="P2126" s="64">
        <f t="shared" ref="P2126:P2128" si="909">O2126*0.6</f>
        <v>384.85950887999985</v>
      </c>
      <c r="Q2126" s="62">
        <f t="shared" si="908"/>
        <v>57.816598440057724</v>
      </c>
    </row>
    <row r="2127" spans="1:19">
      <c r="A2127" s="83" t="s">
        <v>295</v>
      </c>
      <c r="B2127" s="57">
        <v>33</v>
      </c>
      <c r="C2127" s="53" t="s">
        <v>406</v>
      </c>
      <c r="D2127" s="59" t="s">
        <v>142</v>
      </c>
      <c r="E2127" s="59"/>
      <c r="F2127" s="60" t="s">
        <v>679</v>
      </c>
      <c r="I2127" s="55"/>
      <c r="J2127" s="55">
        <v>5.7</v>
      </c>
      <c r="L2127" s="52" t="s">
        <v>114</v>
      </c>
      <c r="N2127" s="61" t="s">
        <v>137</v>
      </c>
      <c r="O2127" s="62">
        <f t="shared" si="906"/>
        <v>96.9670548</v>
      </c>
      <c r="P2127" s="64">
        <f t="shared" si="909"/>
        <v>58.180232879999998</v>
      </c>
      <c r="Q2127" s="62">
        <f t="shared" si="908"/>
        <v>9.8079423321989019</v>
      </c>
    </row>
    <row r="2128" spans="1:19">
      <c r="A2128" s="83" t="s">
        <v>295</v>
      </c>
      <c r="B2128" s="57">
        <v>33</v>
      </c>
      <c r="C2128" s="53" t="s">
        <v>406</v>
      </c>
      <c r="D2128" s="59" t="s">
        <v>142</v>
      </c>
      <c r="E2128" s="59"/>
      <c r="F2128" s="60" t="s">
        <v>679</v>
      </c>
      <c r="I2128" s="55"/>
      <c r="J2128" s="55">
        <v>9.9</v>
      </c>
      <c r="L2128" s="73" t="s">
        <v>114</v>
      </c>
      <c r="N2128" s="61" t="s">
        <v>137</v>
      </c>
      <c r="O2128" s="62">
        <f t="shared" si="906"/>
        <v>508.0485564</v>
      </c>
      <c r="P2128" s="64">
        <f t="shared" si="909"/>
        <v>304.82913384</v>
      </c>
      <c r="Q2128" s="62">
        <f t="shared" si="908"/>
        <v>46.449685561791682</v>
      </c>
    </row>
    <row r="2129" spans="1:19">
      <c r="A2129" s="83" t="s">
        <v>295</v>
      </c>
      <c r="B2129" s="57">
        <v>34</v>
      </c>
      <c r="C2129" s="53" t="s">
        <v>404</v>
      </c>
      <c r="D2129" s="59" t="s">
        <v>442</v>
      </c>
      <c r="F2129" s="73" t="s">
        <v>109</v>
      </c>
      <c r="I2129" s="55"/>
      <c r="J2129" s="55">
        <v>3.8</v>
      </c>
      <c r="L2129" s="52" t="s">
        <v>114</v>
      </c>
      <c r="N2129" s="61" t="s">
        <v>137</v>
      </c>
      <c r="O2129" s="62">
        <f t="shared" si="906"/>
        <v>28.730979199999993</v>
      </c>
      <c r="Q2129" s="62">
        <f t="shared" ref="Q2129" si="910">0.216*O2129^0.939</f>
        <v>5.0564393543322863</v>
      </c>
    </row>
    <row r="2130" spans="1:19">
      <c r="A2130" s="83" t="s">
        <v>295</v>
      </c>
      <c r="B2130" s="57">
        <v>35</v>
      </c>
      <c r="C2130" s="53" t="s">
        <v>406</v>
      </c>
      <c r="D2130" s="59" t="s">
        <v>142</v>
      </c>
      <c r="E2130" s="59"/>
      <c r="F2130" s="73" t="s">
        <v>8</v>
      </c>
      <c r="I2130" s="55"/>
      <c r="J2130" s="55">
        <v>4.5599999999999996</v>
      </c>
      <c r="L2130" s="52" t="s">
        <v>114</v>
      </c>
      <c r="N2130" s="61" t="s">
        <v>137</v>
      </c>
      <c r="O2130" s="62">
        <f t="shared" si="906"/>
        <v>49.64713205759999</v>
      </c>
      <c r="P2130" s="64">
        <f>O2130*0.3</f>
        <v>14.894139617279997</v>
      </c>
      <c r="Q2130" s="62">
        <f t="shared" ref="Q2130:Q2131" si="911">0.216*P2130^0.939</f>
        <v>2.728445172065705</v>
      </c>
      <c r="S2130" s="63"/>
    </row>
    <row r="2131" spans="1:19">
      <c r="A2131" s="83" t="s">
        <v>295</v>
      </c>
      <c r="B2131" s="57">
        <v>37</v>
      </c>
      <c r="C2131" s="53" t="s">
        <v>406</v>
      </c>
      <c r="D2131" s="59" t="s">
        <v>142</v>
      </c>
      <c r="E2131" s="59"/>
      <c r="F2131" s="73" t="s">
        <v>102</v>
      </c>
      <c r="I2131" s="55"/>
      <c r="J2131" s="55">
        <v>8.3000000000000007</v>
      </c>
      <c r="L2131" s="52" t="s">
        <v>114</v>
      </c>
      <c r="N2131" s="61" t="s">
        <v>137</v>
      </c>
      <c r="O2131" s="62">
        <f t="shared" si="906"/>
        <v>299.38767320000005</v>
      </c>
      <c r="P2131" s="64">
        <f t="shared" ref="P2131" si="912">O2131*0.6</f>
        <v>179.63260392000004</v>
      </c>
      <c r="Q2131" s="62">
        <f t="shared" si="911"/>
        <v>28.269714431313389</v>
      </c>
    </row>
    <row r="2132" spans="1:19">
      <c r="A2132" s="83" t="s">
        <v>295</v>
      </c>
      <c r="B2132" s="57">
        <v>38</v>
      </c>
      <c r="C2132" s="53" t="s">
        <v>404</v>
      </c>
      <c r="D2132" s="59" t="s">
        <v>641</v>
      </c>
      <c r="E2132" s="54" t="s">
        <v>644</v>
      </c>
      <c r="F2132" s="73" t="s">
        <v>5</v>
      </c>
      <c r="I2132" s="55"/>
      <c r="J2132" s="55">
        <v>3.6</v>
      </c>
      <c r="L2132" s="52" t="s">
        <v>114</v>
      </c>
      <c r="N2132" s="61" t="s">
        <v>137</v>
      </c>
      <c r="O2132" s="62">
        <f t="shared" si="906"/>
        <v>24.4290816</v>
      </c>
      <c r="Q2132" s="62">
        <f t="shared" ref="Q2132:Q2133" si="913">0.216*O2132^0.939</f>
        <v>4.3420873484926918</v>
      </c>
    </row>
    <row r="2133" spans="1:19">
      <c r="A2133" s="83" t="s">
        <v>295</v>
      </c>
      <c r="B2133" s="57">
        <v>39</v>
      </c>
      <c r="C2133" s="53" t="s">
        <v>404</v>
      </c>
      <c r="D2133" s="59" t="s">
        <v>442</v>
      </c>
      <c r="F2133" s="73" t="s">
        <v>109</v>
      </c>
      <c r="I2133" s="55"/>
      <c r="J2133" s="55">
        <v>9.4</v>
      </c>
      <c r="L2133" s="52" t="s">
        <v>114</v>
      </c>
      <c r="N2133" s="61" t="s">
        <v>137</v>
      </c>
      <c r="O2133" s="62">
        <f t="shared" si="906"/>
        <v>434.89378240000008</v>
      </c>
      <c r="Q2133" s="62">
        <f t="shared" si="913"/>
        <v>64.847848936875877</v>
      </c>
    </row>
    <row r="2134" spans="1:19">
      <c r="A2134" s="83" t="s">
        <v>295</v>
      </c>
      <c r="B2134" s="57" t="s">
        <v>299</v>
      </c>
      <c r="C2134" s="53" t="s">
        <v>404</v>
      </c>
      <c r="D2134" s="59" t="s">
        <v>142</v>
      </c>
      <c r="E2134" s="59"/>
      <c r="F2134" s="73" t="s">
        <v>102</v>
      </c>
      <c r="G2134" s="55">
        <v>9.3000000000000007</v>
      </c>
      <c r="I2134" s="55"/>
      <c r="J2134" s="55">
        <v>8</v>
      </c>
      <c r="L2134" s="52" t="s">
        <v>101</v>
      </c>
      <c r="N2134" s="65" t="s">
        <v>138</v>
      </c>
      <c r="O2134" s="62">
        <f>(3.1416/6)*J2134^2*G2134</f>
        <v>311.64672000000002</v>
      </c>
      <c r="P2134" s="64">
        <f t="shared" ref="P2134" si="914">O2134*0.6</f>
        <v>186.988032</v>
      </c>
      <c r="Q2134" s="62">
        <f>0.216*P2134^0.939</f>
        <v>29.355326796038938</v>
      </c>
    </row>
    <row r="2135" spans="1:19">
      <c r="A2135" s="83" t="s">
        <v>295</v>
      </c>
      <c r="B2135" s="57">
        <v>44</v>
      </c>
      <c r="C2135" s="53" t="s">
        <v>404</v>
      </c>
      <c r="D2135" s="59" t="s">
        <v>442</v>
      </c>
      <c r="F2135" s="73" t="s">
        <v>624</v>
      </c>
      <c r="G2135" s="55">
        <v>7.6</v>
      </c>
      <c r="I2135" s="55"/>
      <c r="J2135" s="55">
        <v>5.3</v>
      </c>
      <c r="L2135" s="52" t="s">
        <v>101</v>
      </c>
      <c r="N2135" s="65" t="s">
        <v>138</v>
      </c>
      <c r="O2135" s="62">
        <f>(3.1416/6)*J2135^2*G2135</f>
        <v>111.78022239999999</v>
      </c>
      <c r="Q2135" s="62">
        <f t="shared" ref="Q2135:Q2137" si="915">0.216*O2135^0.939</f>
        <v>18.107915423871315</v>
      </c>
    </row>
    <row r="2136" spans="1:19">
      <c r="A2136" s="83" t="s">
        <v>295</v>
      </c>
      <c r="B2136" s="57">
        <v>44</v>
      </c>
      <c r="C2136" s="53" t="s">
        <v>404</v>
      </c>
      <c r="D2136" s="59" t="s">
        <v>442</v>
      </c>
      <c r="F2136" s="73" t="s">
        <v>624</v>
      </c>
      <c r="G2136" s="55">
        <v>9.4</v>
      </c>
      <c r="I2136" s="55"/>
      <c r="J2136" s="55">
        <v>7</v>
      </c>
      <c r="L2136" s="52" t="s">
        <v>101</v>
      </c>
      <c r="N2136" s="65" t="s">
        <v>138</v>
      </c>
      <c r="O2136" s="62">
        <f>(3.1416/6)*J2136^2*G2136</f>
        <v>241.17015999999998</v>
      </c>
      <c r="Q2136" s="62">
        <f t="shared" si="915"/>
        <v>37.278255860062202</v>
      </c>
    </row>
    <row r="2137" spans="1:19">
      <c r="A2137" s="83" t="s">
        <v>300</v>
      </c>
      <c r="B2137" s="57">
        <v>1</v>
      </c>
      <c r="C2137" s="53" t="s">
        <v>404</v>
      </c>
      <c r="D2137" s="59" t="s">
        <v>442</v>
      </c>
      <c r="F2137" s="73" t="s">
        <v>109</v>
      </c>
      <c r="I2137" s="55">
        <v>17.600000000000001</v>
      </c>
      <c r="J2137" s="55">
        <v>4.5999999999999996</v>
      </c>
      <c r="L2137" s="52" t="s">
        <v>100</v>
      </c>
      <c r="N2137" s="61" t="s">
        <v>536</v>
      </c>
      <c r="O2137" s="66">
        <f>3.1416/12*(J2137^2)*I2137</f>
        <v>97.498508799999996</v>
      </c>
      <c r="Q2137" s="62">
        <f t="shared" si="915"/>
        <v>15.926591762218681</v>
      </c>
    </row>
    <row r="2138" spans="1:19">
      <c r="A2138" s="83" t="s">
        <v>300</v>
      </c>
      <c r="B2138" s="57">
        <v>1</v>
      </c>
      <c r="C2138" s="53" t="s">
        <v>404</v>
      </c>
      <c r="D2138" s="59" t="s">
        <v>142</v>
      </c>
      <c r="E2138" s="59"/>
      <c r="F2138" s="60" t="s">
        <v>679</v>
      </c>
      <c r="G2138" s="55">
        <v>14.5</v>
      </c>
      <c r="I2138" s="55"/>
      <c r="J2138" s="55">
        <v>12</v>
      </c>
      <c r="L2138" s="52" t="s">
        <v>101</v>
      </c>
      <c r="N2138" s="65" t="s">
        <v>138</v>
      </c>
      <c r="O2138" s="62">
        <f>(3.1416/6)*J2138^2*G2138</f>
        <v>1093.2767999999999</v>
      </c>
      <c r="P2138" s="64">
        <f t="shared" ref="P2138" si="916">O2138*0.6</f>
        <v>655.96607999999992</v>
      </c>
      <c r="Q2138" s="62">
        <f>0.216*P2138^0.939</f>
        <v>95.390553639191182</v>
      </c>
    </row>
    <row r="2139" spans="1:19">
      <c r="A2139" s="83" t="s">
        <v>300</v>
      </c>
      <c r="B2139" s="57">
        <v>2</v>
      </c>
      <c r="C2139" s="53" t="s">
        <v>404</v>
      </c>
      <c r="D2139" s="59" t="s">
        <v>641</v>
      </c>
      <c r="E2139" s="54" t="s">
        <v>644</v>
      </c>
      <c r="F2139" s="73" t="s">
        <v>5</v>
      </c>
      <c r="I2139" s="55"/>
      <c r="J2139" s="55">
        <v>4.8</v>
      </c>
      <c r="L2139" s="52" t="s">
        <v>114</v>
      </c>
      <c r="N2139" s="61" t="s">
        <v>137</v>
      </c>
      <c r="O2139" s="62">
        <f>3.1416/6*J2139^3</f>
        <v>57.905971199999996</v>
      </c>
      <c r="Q2139" s="62">
        <f t="shared" ref="Q2139:Q2140" si="917">0.216*O2139^0.939</f>
        <v>9.7645217428313327</v>
      </c>
    </row>
    <row r="2140" spans="1:19">
      <c r="A2140" s="83" t="s">
        <v>300</v>
      </c>
      <c r="B2140" s="57">
        <v>2</v>
      </c>
      <c r="C2140" s="53" t="s">
        <v>404</v>
      </c>
      <c r="D2140" s="59" t="s">
        <v>641</v>
      </c>
      <c r="E2140" s="54" t="s">
        <v>644</v>
      </c>
      <c r="F2140" s="73" t="s">
        <v>5</v>
      </c>
      <c r="I2140" s="55"/>
      <c r="J2140" s="55">
        <v>5</v>
      </c>
      <c r="L2140" s="52" t="s">
        <v>114</v>
      </c>
      <c r="N2140" s="61" t="s">
        <v>137</v>
      </c>
      <c r="O2140" s="62">
        <f>3.1416/6*J2140^3</f>
        <v>65.449999999999989</v>
      </c>
      <c r="Q2140" s="62">
        <f t="shared" si="917"/>
        <v>10.954508920012959</v>
      </c>
    </row>
    <row r="2141" spans="1:19">
      <c r="A2141" s="83" t="s">
        <v>300</v>
      </c>
      <c r="B2141" s="57">
        <v>3</v>
      </c>
      <c r="C2141" s="53" t="s">
        <v>404</v>
      </c>
      <c r="D2141" s="54" t="s">
        <v>141</v>
      </c>
      <c r="E2141" s="54" t="s">
        <v>561</v>
      </c>
      <c r="F2141" s="73" t="s">
        <v>630</v>
      </c>
      <c r="I2141" s="55">
        <v>10.9</v>
      </c>
      <c r="J2141" s="55">
        <v>3.5</v>
      </c>
      <c r="L2141" s="52" t="s">
        <v>232</v>
      </c>
      <c r="M2141" s="52" t="s">
        <v>301</v>
      </c>
      <c r="N2141" s="61" t="s">
        <v>139</v>
      </c>
      <c r="O2141" s="66">
        <f>3.1416/4*(J2141^2)*I2141</f>
        <v>104.870535</v>
      </c>
      <c r="Q2141" s="62">
        <f>0.288*O2141^0.811</f>
        <v>12.535523140801242</v>
      </c>
    </row>
    <row r="2142" spans="1:19">
      <c r="A2142" s="83" t="s">
        <v>300</v>
      </c>
      <c r="B2142" s="57">
        <v>3</v>
      </c>
      <c r="C2142" s="53" t="s">
        <v>404</v>
      </c>
      <c r="D2142" s="59" t="s">
        <v>142</v>
      </c>
      <c r="E2142" s="59"/>
      <c r="F2142" s="73" t="s">
        <v>103</v>
      </c>
      <c r="G2142" s="55">
        <v>8.3000000000000007</v>
      </c>
      <c r="I2142" s="55"/>
      <c r="J2142" s="55">
        <v>6.7</v>
      </c>
      <c r="L2142" s="52" t="s">
        <v>101</v>
      </c>
      <c r="M2142" s="52" t="s">
        <v>302</v>
      </c>
      <c r="N2142" s="65" t="s">
        <v>138</v>
      </c>
      <c r="O2142" s="62">
        <f>(3.1416/6)*J2142^2*G2142</f>
        <v>195.0865532</v>
      </c>
      <c r="P2142" s="64">
        <f t="shared" ref="P2142:P2144" si="918">O2142*0.6</f>
        <v>117.05193191999999</v>
      </c>
      <c r="Q2142" s="62">
        <f t="shared" ref="Q2142:Q2144" si="919">0.216*P2142^0.939</f>
        <v>18.908681362493596</v>
      </c>
    </row>
    <row r="2143" spans="1:19">
      <c r="A2143" s="83" t="s">
        <v>300</v>
      </c>
      <c r="B2143" s="57">
        <v>3</v>
      </c>
      <c r="C2143" s="53" t="s">
        <v>404</v>
      </c>
      <c r="D2143" s="59" t="s">
        <v>142</v>
      </c>
      <c r="E2143" s="59"/>
      <c r="F2143" s="73" t="s">
        <v>103</v>
      </c>
      <c r="I2143" s="55"/>
      <c r="J2143" s="55">
        <v>5.6</v>
      </c>
      <c r="L2143" s="52" t="s">
        <v>114</v>
      </c>
      <c r="M2143" s="52" t="s">
        <v>302</v>
      </c>
      <c r="N2143" s="61" t="s">
        <v>137</v>
      </c>
      <c r="O2143" s="62">
        <f>3.1416/6*J2143^3</f>
        <v>91.952537599999971</v>
      </c>
      <c r="P2143" s="64">
        <f t="shared" si="918"/>
        <v>55.171522559999978</v>
      </c>
      <c r="Q2143" s="62">
        <f t="shared" si="919"/>
        <v>9.3309122942926379</v>
      </c>
    </row>
    <row r="2144" spans="1:19">
      <c r="A2144" s="83" t="s">
        <v>300</v>
      </c>
      <c r="B2144" s="57">
        <v>3</v>
      </c>
      <c r="C2144" s="53" t="s">
        <v>404</v>
      </c>
      <c r="D2144" s="59" t="s">
        <v>142</v>
      </c>
      <c r="E2144" s="59"/>
      <c r="F2144" s="75" t="s">
        <v>593</v>
      </c>
      <c r="G2144" s="55">
        <v>15</v>
      </c>
      <c r="I2144" s="55"/>
      <c r="J2144" s="55">
        <v>10</v>
      </c>
      <c r="L2144" s="52" t="s">
        <v>101</v>
      </c>
      <c r="N2144" s="65" t="s">
        <v>138</v>
      </c>
      <c r="O2144" s="62">
        <f>(3.1416/6)*J2144^2*G2144</f>
        <v>785.39999999999986</v>
      </c>
      <c r="P2144" s="64">
        <f t="shared" si="918"/>
        <v>471.2399999999999</v>
      </c>
      <c r="Q2144" s="62">
        <f t="shared" si="919"/>
        <v>69.924300010261717</v>
      </c>
    </row>
    <row r="2145" spans="1:19">
      <c r="A2145" s="83" t="s">
        <v>300</v>
      </c>
      <c r="B2145" s="57">
        <v>3</v>
      </c>
      <c r="C2145" s="53" t="s">
        <v>404</v>
      </c>
      <c r="D2145" s="59" t="s">
        <v>641</v>
      </c>
      <c r="E2145" s="54" t="s">
        <v>644</v>
      </c>
      <c r="F2145" s="73" t="s">
        <v>5</v>
      </c>
      <c r="I2145" s="55"/>
      <c r="J2145" s="55">
        <v>3.8</v>
      </c>
      <c r="L2145" s="52" t="s">
        <v>114</v>
      </c>
      <c r="N2145" s="61" t="s">
        <v>137</v>
      </c>
      <c r="O2145" s="62">
        <f>3.1416/6*J2145^3</f>
        <v>28.730979199999993</v>
      </c>
      <c r="Q2145" s="62">
        <f t="shared" ref="Q2145" si="920">0.216*O2145^0.939</f>
        <v>5.0564393543322863</v>
      </c>
    </row>
    <row r="2146" spans="1:19">
      <c r="A2146" s="83" t="s">
        <v>300</v>
      </c>
      <c r="B2146" s="57">
        <v>4</v>
      </c>
      <c r="C2146" s="53" t="s">
        <v>406</v>
      </c>
      <c r="D2146" s="59" t="s">
        <v>142</v>
      </c>
      <c r="E2146" s="59"/>
      <c r="F2146" s="73" t="s">
        <v>8</v>
      </c>
      <c r="I2146" s="55"/>
      <c r="J2146" s="55">
        <v>7.3</v>
      </c>
      <c r="L2146" s="52" t="s">
        <v>114</v>
      </c>
      <c r="N2146" s="61" t="s">
        <v>137</v>
      </c>
      <c r="O2146" s="62">
        <f>3.1416/6*J2146^3</f>
        <v>203.68930119999999</v>
      </c>
      <c r="P2146" s="64">
        <f t="shared" ref="P2146:P2148" si="921">O2146*0.3</f>
        <v>61.106790359999991</v>
      </c>
      <c r="Q2146" s="62">
        <f t="shared" ref="Q2146:Q2149" si="922">0.216*P2146^0.939</f>
        <v>10.270504241090995</v>
      </c>
      <c r="S2146" s="63"/>
    </row>
    <row r="2147" spans="1:19">
      <c r="A2147" s="83" t="s">
        <v>300</v>
      </c>
      <c r="B2147" s="57">
        <v>4</v>
      </c>
      <c r="C2147" s="53" t="s">
        <v>406</v>
      </c>
      <c r="D2147" s="59" t="s">
        <v>142</v>
      </c>
      <c r="E2147" s="59"/>
      <c r="F2147" s="73" t="s">
        <v>8</v>
      </c>
      <c r="I2147" s="55"/>
      <c r="J2147" s="55">
        <v>6.4</v>
      </c>
      <c r="L2147" s="52" t="s">
        <v>114</v>
      </c>
      <c r="N2147" s="61" t="s">
        <v>137</v>
      </c>
      <c r="O2147" s="62">
        <f>3.1416/6*J2147^3</f>
        <v>137.25859840000001</v>
      </c>
      <c r="P2147" s="64">
        <f t="shared" si="921"/>
        <v>41.177579520000002</v>
      </c>
      <c r="Q2147" s="62">
        <f t="shared" si="922"/>
        <v>7.0895758942112943</v>
      </c>
      <c r="S2147" s="63"/>
    </row>
    <row r="2148" spans="1:19">
      <c r="A2148" s="83" t="s">
        <v>300</v>
      </c>
      <c r="B2148" s="57">
        <v>4</v>
      </c>
      <c r="C2148" s="53" t="s">
        <v>406</v>
      </c>
      <c r="D2148" s="59" t="s">
        <v>142</v>
      </c>
      <c r="E2148" s="59"/>
      <c r="F2148" s="73" t="s">
        <v>8</v>
      </c>
      <c r="I2148" s="55"/>
      <c r="J2148" s="55">
        <v>7.43</v>
      </c>
      <c r="L2148" s="52" t="s">
        <v>114</v>
      </c>
      <c r="N2148" s="61" t="s">
        <v>137</v>
      </c>
      <c r="O2148" s="62">
        <f>3.1416/6*J2148^3</f>
        <v>214.76627230519998</v>
      </c>
      <c r="P2148" s="64">
        <f t="shared" si="921"/>
        <v>64.429881691559984</v>
      </c>
      <c r="Q2148" s="62">
        <f t="shared" si="922"/>
        <v>10.794107965153875</v>
      </c>
      <c r="S2148" s="63"/>
    </row>
    <row r="2149" spans="1:19">
      <c r="A2149" s="83" t="s">
        <v>300</v>
      </c>
      <c r="B2149" s="57">
        <v>4</v>
      </c>
      <c r="C2149" s="53" t="s">
        <v>406</v>
      </c>
      <c r="D2149" s="59" t="s">
        <v>142</v>
      </c>
      <c r="E2149" s="59"/>
      <c r="F2149" s="60" t="s">
        <v>679</v>
      </c>
      <c r="G2149" s="55">
        <v>24</v>
      </c>
      <c r="I2149" s="55"/>
      <c r="J2149" s="55">
        <v>14</v>
      </c>
      <c r="L2149" s="52" t="s">
        <v>101</v>
      </c>
      <c r="N2149" s="65" t="s">
        <v>138</v>
      </c>
      <c r="O2149" s="62">
        <f>(3.1416/6)*J2149^2*G2149</f>
        <v>2463.0144</v>
      </c>
      <c r="P2149" s="64">
        <f t="shared" ref="P2149" si="923">O2149*0.6</f>
        <v>1477.80864</v>
      </c>
      <c r="Q2149" s="62">
        <f t="shared" si="922"/>
        <v>204.5150356406524</v>
      </c>
    </row>
    <row r="2150" spans="1:19">
      <c r="A2150" s="83" t="s">
        <v>300</v>
      </c>
      <c r="B2150" s="57">
        <v>5</v>
      </c>
      <c r="C2150" s="53" t="s">
        <v>404</v>
      </c>
      <c r="D2150" s="59" t="s">
        <v>641</v>
      </c>
      <c r="E2150" s="54" t="s">
        <v>644</v>
      </c>
      <c r="F2150" s="73" t="s">
        <v>5</v>
      </c>
      <c r="I2150" s="55"/>
      <c r="J2150" s="55">
        <v>5.6</v>
      </c>
      <c r="L2150" s="52" t="s">
        <v>114</v>
      </c>
      <c r="N2150" s="61" t="s">
        <v>137</v>
      </c>
      <c r="O2150" s="62">
        <f>3.1416/6*J2150^3</f>
        <v>91.952537599999971</v>
      </c>
      <c r="Q2150" s="62">
        <f t="shared" ref="Q2150" si="924">0.216*O2150^0.939</f>
        <v>15.074401668855408</v>
      </c>
    </row>
    <row r="2151" spans="1:19">
      <c r="A2151" s="83" t="s">
        <v>300</v>
      </c>
      <c r="B2151" s="57">
        <v>5</v>
      </c>
      <c r="C2151" s="53" t="s">
        <v>404</v>
      </c>
      <c r="D2151" s="59" t="s">
        <v>142</v>
      </c>
      <c r="E2151" s="59"/>
      <c r="F2151" s="60" t="s">
        <v>679</v>
      </c>
      <c r="I2151" s="55"/>
      <c r="J2151" s="55">
        <v>8.6999999999999993</v>
      </c>
      <c r="L2151" s="52" t="s">
        <v>114</v>
      </c>
      <c r="N2151" s="61" t="s">
        <v>137</v>
      </c>
      <c r="O2151" s="62">
        <f>3.1416/6*J2151^3</f>
        <v>344.79217079999989</v>
      </c>
      <c r="P2151" s="64">
        <f t="shared" ref="P2151:P2153" si="925">O2151*0.6</f>
        <v>206.87530247999993</v>
      </c>
      <c r="Q2151" s="62">
        <f t="shared" ref="Q2151:Q2167" si="926">0.216*P2151^0.939</f>
        <v>32.277818102788679</v>
      </c>
    </row>
    <row r="2152" spans="1:19">
      <c r="A2152" s="83" t="s">
        <v>300</v>
      </c>
      <c r="B2152" s="57">
        <v>5</v>
      </c>
      <c r="C2152" s="53" t="s">
        <v>404</v>
      </c>
      <c r="D2152" s="59" t="s">
        <v>142</v>
      </c>
      <c r="E2152" s="59"/>
      <c r="F2152" s="60" t="s">
        <v>679</v>
      </c>
      <c r="I2152" s="55"/>
      <c r="J2152" s="55">
        <v>9</v>
      </c>
      <c r="L2152" s="52" t="s">
        <v>114</v>
      </c>
      <c r="N2152" s="61" t="s">
        <v>137</v>
      </c>
      <c r="O2152" s="62">
        <f>3.1416/6*J2152^3</f>
        <v>381.70439999999996</v>
      </c>
      <c r="P2152" s="64">
        <f t="shared" si="925"/>
        <v>229.02263999999997</v>
      </c>
      <c r="Q2152" s="62">
        <f t="shared" si="926"/>
        <v>35.512364063982929</v>
      </c>
    </row>
    <row r="2153" spans="1:19">
      <c r="A2153" s="83" t="s">
        <v>300</v>
      </c>
      <c r="B2153" s="57">
        <v>5</v>
      </c>
      <c r="C2153" s="53" t="s">
        <v>404</v>
      </c>
      <c r="D2153" s="59" t="s">
        <v>142</v>
      </c>
      <c r="E2153" s="59"/>
      <c r="F2153" s="60" t="s">
        <v>679</v>
      </c>
      <c r="G2153" s="55">
        <v>9.4</v>
      </c>
      <c r="I2153" s="55"/>
      <c r="J2153" s="55">
        <v>8</v>
      </c>
      <c r="L2153" s="52" t="s">
        <v>101</v>
      </c>
      <c r="N2153" s="65" t="s">
        <v>138</v>
      </c>
      <c r="O2153" s="62">
        <f>(3.1416/6)*J2153^2*G2153</f>
        <v>314.99775999999997</v>
      </c>
      <c r="P2153" s="64">
        <f t="shared" si="925"/>
        <v>188.99865599999998</v>
      </c>
      <c r="Q2153" s="62">
        <f t="shared" si="926"/>
        <v>29.651624065178975</v>
      </c>
    </row>
    <row r="2154" spans="1:19">
      <c r="A2154" s="83" t="s">
        <v>300</v>
      </c>
      <c r="B2154" s="57">
        <v>5</v>
      </c>
      <c r="C2154" s="53" t="s">
        <v>404</v>
      </c>
      <c r="D2154" s="59" t="s">
        <v>142</v>
      </c>
      <c r="E2154" s="59"/>
      <c r="F2154" s="73" t="s">
        <v>8</v>
      </c>
      <c r="I2154" s="55"/>
      <c r="J2154" s="55">
        <v>5.4</v>
      </c>
      <c r="L2154" s="52" t="s">
        <v>114</v>
      </c>
      <c r="N2154" s="61" t="s">
        <v>137</v>
      </c>
      <c r="O2154" s="62">
        <f>3.1416/6*J2154^3</f>
        <v>82.448150400000003</v>
      </c>
      <c r="P2154" s="64">
        <f t="shared" ref="P2154:P2155" si="927">O2154*0.3</f>
        <v>24.73444512</v>
      </c>
      <c r="Q2154" s="62">
        <f t="shared" si="926"/>
        <v>4.3930332535939298</v>
      </c>
      <c r="S2154" s="63"/>
    </row>
    <row r="2155" spans="1:19">
      <c r="A2155" s="83" t="s">
        <v>300</v>
      </c>
      <c r="B2155" s="57">
        <v>5</v>
      </c>
      <c r="C2155" s="53" t="s">
        <v>404</v>
      </c>
      <c r="D2155" s="59" t="s">
        <v>142</v>
      </c>
      <c r="E2155" s="59"/>
      <c r="F2155" s="73" t="s">
        <v>8</v>
      </c>
      <c r="I2155" s="55"/>
      <c r="J2155" s="55">
        <v>6.1</v>
      </c>
      <c r="L2155" s="52" t="s">
        <v>114</v>
      </c>
      <c r="N2155" s="61" t="s">
        <v>137</v>
      </c>
      <c r="O2155" s="62">
        <f>3.1416/6*J2155^3</f>
        <v>118.84725159999995</v>
      </c>
      <c r="P2155" s="64">
        <f t="shared" si="927"/>
        <v>35.654175479999985</v>
      </c>
      <c r="Q2155" s="62">
        <f t="shared" si="926"/>
        <v>6.19277661565319</v>
      </c>
      <c r="S2155" s="63"/>
    </row>
    <row r="2156" spans="1:19">
      <c r="A2156" s="83" t="s">
        <v>300</v>
      </c>
      <c r="B2156" s="57">
        <v>6</v>
      </c>
      <c r="C2156" s="53" t="s">
        <v>406</v>
      </c>
      <c r="D2156" s="59" t="s">
        <v>142</v>
      </c>
      <c r="E2156" s="59"/>
      <c r="F2156" s="73" t="s">
        <v>103</v>
      </c>
      <c r="I2156" s="55"/>
      <c r="J2156" s="55">
        <v>8.5</v>
      </c>
      <c r="K2156" s="52">
        <v>15.07</v>
      </c>
      <c r="L2156" s="52" t="s">
        <v>114</v>
      </c>
      <c r="N2156" s="61" t="s">
        <v>137</v>
      </c>
      <c r="O2156" s="62">
        <f>3.1416/6*J2156^3</f>
        <v>321.55584999999996</v>
      </c>
      <c r="P2156" s="64">
        <f t="shared" ref="P2156:P2158" si="928">O2156*0.6</f>
        <v>192.93350999999998</v>
      </c>
      <c r="Q2156" s="62">
        <f t="shared" si="926"/>
        <v>30.230932874669961</v>
      </c>
    </row>
    <row r="2157" spans="1:19">
      <c r="A2157" s="83" t="s">
        <v>300</v>
      </c>
      <c r="B2157" s="57">
        <v>6</v>
      </c>
      <c r="C2157" s="53" t="s">
        <v>406</v>
      </c>
      <c r="D2157" s="59" t="s">
        <v>142</v>
      </c>
      <c r="E2157" s="59"/>
      <c r="F2157" s="60" t="s">
        <v>679</v>
      </c>
      <c r="G2157" s="55">
        <v>9.8000000000000007</v>
      </c>
      <c r="I2157" s="55"/>
      <c r="J2157" s="55">
        <v>8.6999999999999993</v>
      </c>
      <c r="L2157" s="52" t="s">
        <v>101</v>
      </c>
      <c r="N2157" s="65" t="s">
        <v>138</v>
      </c>
      <c r="O2157" s="62">
        <f>(3.1416/6)*J2157^2*G2157</f>
        <v>388.3865831999999</v>
      </c>
      <c r="P2157" s="64">
        <f t="shared" si="928"/>
        <v>233.03194991999993</v>
      </c>
      <c r="Q2157" s="62">
        <f t="shared" si="926"/>
        <v>36.095817045947676</v>
      </c>
    </row>
    <row r="2158" spans="1:19">
      <c r="A2158" s="83" t="s">
        <v>300</v>
      </c>
      <c r="B2158" s="57">
        <v>6</v>
      </c>
      <c r="C2158" s="53" t="s">
        <v>406</v>
      </c>
      <c r="D2158" s="59" t="s">
        <v>142</v>
      </c>
      <c r="E2158" s="59"/>
      <c r="F2158" s="60" t="s">
        <v>679</v>
      </c>
      <c r="I2158" s="55"/>
      <c r="J2158" s="55">
        <v>10.5</v>
      </c>
      <c r="L2158" s="52" t="s">
        <v>114</v>
      </c>
      <c r="N2158" s="61" t="s">
        <v>137</v>
      </c>
      <c r="O2158" s="62">
        <f t="shared" ref="O2158:O2163" si="929">3.1416/6*J2158^3</f>
        <v>606.13244999999995</v>
      </c>
      <c r="P2158" s="64">
        <f t="shared" si="928"/>
        <v>363.67946999999998</v>
      </c>
      <c r="Q2158" s="62">
        <f t="shared" si="926"/>
        <v>54.823743979485585</v>
      </c>
    </row>
    <row r="2159" spans="1:19">
      <c r="A2159" s="83" t="s">
        <v>300</v>
      </c>
      <c r="B2159" s="57">
        <v>7</v>
      </c>
      <c r="C2159" s="53" t="s">
        <v>406</v>
      </c>
      <c r="D2159" s="59" t="s">
        <v>142</v>
      </c>
      <c r="E2159" s="59"/>
      <c r="F2159" s="73" t="s">
        <v>8</v>
      </c>
      <c r="I2159" s="55"/>
      <c r="J2159" s="55">
        <v>5</v>
      </c>
      <c r="L2159" s="52" t="s">
        <v>114</v>
      </c>
      <c r="N2159" s="61" t="s">
        <v>137</v>
      </c>
      <c r="O2159" s="62">
        <f t="shared" si="929"/>
        <v>65.449999999999989</v>
      </c>
      <c r="P2159" s="64">
        <f t="shared" ref="P2159:P2162" si="930">O2159*0.3</f>
        <v>19.634999999999994</v>
      </c>
      <c r="Q2159" s="62">
        <f t="shared" si="926"/>
        <v>3.5367940519289136</v>
      </c>
      <c r="S2159" s="63"/>
    </row>
    <row r="2160" spans="1:19">
      <c r="A2160" s="83" t="s">
        <v>300</v>
      </c>
      <c r="B2160" s="57">
        <v>7</v>
      </c>
      <c r="C2160" s="53" t="s">
        <v>406</v>
      </c>
      <c r="D2160" s="59" t="s">
        <v>142</v>
      </c>
      <c r="E2160" s="59"/>
      <c r="F2160" s="73" t="s">
        <v>8</v>
      </c>
      <c r="I2160" s="55"/>
      <c r="J2160" s="55">
        <v>5.0999999999999996</v>
      </c>
      <c r="L2160" s="52" t="s">
        <v>114</v>
      </c>
      <c r="N2160" s="61" t="s">
        <v>137</v>
      </c>
      <c r="O2160" s="62">
        <f t="shared" si="929"/>
        <v>69.456063599999979</v>
      </c>
      <c r="P2160" s="64">
        <f t="shared" si="930"/>
        <v>20.836819079999994</v>
      </c>
      <c r="Q2160" s="62">
        <f t="shared" si="926"/>
        <v>3.7396973393918316</v>
      </c>
      <c r="S2160" s="63"/>
    </row>
    <row r="2161" spans="1:19">
      <c r="A2161" s="83" t="s">
        <v>300</v>
      </c>
      <c r="B2161" s="57">
        <v>7</v>
      </c>
      <c r="C2161" s="53" t="s">
        <v>406</v>
      </c>
      <c r="D2161" s="59" t="s">
        <v>142</v>
      </c>
      <c r="E2161" s="59"/>
      <c r="F2161" s="73" t="s">
        <v>8</v>
      </c>
      <c r="I2161" s="55"/>
      <c r="J2161" s="55">
        <v>4.7</v>
      </c>
      <c r="L2161" s="52" t="s">
        <v>114</v>
      </c>
      <c r="N2161" s="61" t="s">
        <v>137</v>
      </c>
      <c r="O2161" s="62">
        <f t="shared" si="929"/>
        <v>54.36172280000001</v>
      </c>
      <c r="P2161" s="64">
        <f t="shared" si="930"/>
        <v>16.308516840000003</v>
      </c>
      <c r="Q2161" s="62">
        <f t="shared" si="926"/>
        <v>2.9710566664467191</v>
      </c>
      <c r="S2161" s="63"/>
    </row>
    <row r="2162" spans="1:19">
      <c r="A2162" s="83" t="s">
        <v>300</v>
      </c>
      <c r="B2162" s="57">
        <v>7</v>
      </c>
      <c r="C2162" s="53" t="s">
        <v>406</v>
      </c>
      <c r="D2162" s="59" t="s">
        <v>142</v>
      </c>
      <c r="E2162" s="59"/>
      <c r="F2162" s="73" t="s">
        <v>8</v>
      </c>
      <c r="I2162" s="55"/>
      <c r="J2162" s="55">
        <v>4.9000000000000004</v>
      </c>
      <c r="L2162" s="52" t="s">
        <v>114</v>
      </c>
      <c r="N2162" s="61" t="s">
        <v>137</v>
      </c>
      <c r="O2162" s="62">
        <f t="shared" si="929"/>
        <v>61.601016400000013</v>
      </c>
      <c r="P2162" s="64">
        <f t="shared" si="930"/>
        <v>18.480304920000002</v>
      </c>
      <c r="Q2162" s="62">
        <f t="shared" si="926"/>
        <v>3.34113194495673</v>
      </c>
      <c r="S2162" s="63"/>
    </row>
    <row r="2163" spans="1:19">
      <c r="A2163" s="83" t="s">
        <v>300</v>
      </c>
      <c r="B2163" s="57">
        <v>7</v>
      </c>
      <c r="C2163" s="53" t="s">
        <v>406</v>
      </c>
      <c r="D2163" s="59" t="s">
        <v>142</v>
      </c>
      <c r="E2163" s="59"/>
      <c r="F2163" s="60" t="s">
        <v>679</v>
      </c>
      <c r="I2163" s="55"/>
      <c r="J2163" s="55">
        <v>9.8000000000000007</v>
      </c>
      <c r="L2163" s="52" t="s">
        <v>114</v>
      </c>
      <c r="N2163" s="61" t="s">
        <v>137</v>
      </c>
      <c r="O2163" s="62">
        <f t="shared" si="929"/>
        <v>492.8081312000001</v>
      </c>
      <c r="P2163" s="64">
        <f t="shared" ref="P2163:P2164" si="931">O2163*0.6</f>
        <v>295.68487872000003</v>
      </c>
      <c r="Q2163" s="62">
        <f t="shared" si="926"/>
        <v>45.140076469142564</v>
      </c>
    </row>
    <row r="2164" spans="1:19">
      <c r="A2164" s="83" t="s">
        <v>300</v>
      </c>
      <c r="B2164" s="57">
        <v>7</v>
      </c>
      <c r="C2164" s="53" t="s">
        <v>406</v>
      </c>
      <c r="D2164" s="59" t="s">
        <v>142</v>
      </c>
      <c r="E2164" s="59"/>
      <c r="F2164" s="60" t="s">
        <v>679</v>
      </c>
      <c r="G2164" s="55">
        <v>12.5</v>
      </c>
      <c r="I2164" s="55"/>
      <c r="J2164" s="55">
        <v>9.1999999999999993</v>
      </c>
      <c r="L2164" s="52" t="s">
        <v>101</v>
      </c>
      <c r="N2164" s="65" t="s">
        <v>138</v>
      </c>
      <c r="O2164" s="62">
        <f>(3.1416/6)*J2164^2*G2164</f>
        <v>553.96879999999987</v>
      </c>
      <c r="P2164" s="64">
        <f t="shared" si="931"/>
        <v>332.38127999999989</v>
      </c>
      <c r="Q2164" s="62">
        <f t="shared" si="926"/>
        <v>50.381428500684812</v>
      </c>
    </row>
    <row r="2165" spans="1:19">
      <c r="A2165" s="83" t="s">
        <v>300</v>
      </c>
      <c r="B2165" s="57">
        <v>8</v>
      </c>
      <c r="C2165" s="53" t="s">
        <v>404</v>
      </c>
      <c r="D2165" s="59" t="s">
        <v>142</v>
      </c>
      <c r="E2165" s="59"/>
      <c r="F2165" s="73" t="s">
        <v>8</v>
      </c>
      <c r="G2165" s="55">
        <v>6.2</v>
      </c>
      <c r="I2165" s="55"/>
      <c r="J2165" s="55">
        <v>4.8</v>
      </c>
      <c r="L2165" s="52" t="s">
        <v>101</v>
      </c>
      <c r="N2165" s="65" t="s">
        <v>138</v>
      </c>
      <c r="O2165" s="62">
        <f>(3.1416/6)*J2165^2*G2165</f>
        <v>74.795212799999987</v>
      </c>
      <c r="P2165" s="64">
        <f>O2165*0.3</f>
        <v>22.438563839999997</v>
      </c>
      <c r="Q2165" s="62">
        <f t="shared" si="926"/>
        <v>4.0090189540077832</v>
      </c>
      <c r="S2165" s="63"/>
    </row>
    <row r="2166" spans="1:19">
      <c r="A2166" s="83" t="s">
        <v>300</v>
      </c>
      <c r="B2166" s="57">
        <v>8</v>
      </c>
      <c r="C2166" s="53" t="s">
        <v>404</v>
      </c>
      <c r="D2166" s="59" t="s">
        <v>142</v>
      </c>
      <c r="E2166" s="59"/>
      <c r="F2166" s="60" t="s">
        <v>632</v>
      </c>
      <c r="G2166" s="55">
        <v>15.5</v>
      </c>
      <c r="I2166" s="55"/>
      <c r="J2166" s="55">
        <v>13.3</v>
      </c>
      <c r="L2166" s="52" t="s">
        <v>101</v>
      </c>
      <c r="N2166" s="65" t="s">
        <v>138</v>
      </c>
      <c r="O2166" s="62">
        <f>(3.1416/6)*J2166^2*G2166</f>
        <v>1435.6038619999999</v>
      </c>
      <c r="P2166" s="64">
        <f t="shared" ref="P2166:P2167" si="932">O2166*0.6</f>
        <v>861.36231719999989</v>
      </c>
      <c r="Q2166" s="62">
        <f t="shared" si="926"/>
        <v>123.19505663820395</v>
      </c>
    </row>
    <row r="2167" spans="1:19">
      <c r="A2167" s="83" t="s">
        <v>300</v>
      </c>
      <c r="B2167" s="57">
        <v>8</v>
      </c>
      <c r="C2167" s="53" t="s">
        <v>404</v>
      </c>
      <c r="D2167" s="59" t="s">
        <v>142</v>
      </c>
      <c r="E2167" s="59"/>
      <c r="F2167" s="60" t="s">
        <v>679</v>
      </c>
      <c r="I2167" s="55"/>
      <c r="J2167" s="55">
        <v>6.1</v>
      </c>
      <c r="L2167" s="52" t="s">
        <v>114</v>
      </c>
      <c r="N2167" s="61" t="s">
        <v>137</v>
      </c>
      <c r="O2167" s="62">
        <f>3.1416/6*J2167^3</f>
        <v>118.84725159999995</v>
      </c>
      <c r="P2167" s="64">
        <f t="shared" si="932"/>
        <v>71.30835095999997</v>
      </c>
      <c r="Q2167" s="62">
        <f t="shared" si="926"/>
        <v>11.872784372955167</v>
      </c>
    </row>
    <row r="2168" spans="1:19">
      <c r="A2168" s="83" t="s">
        <v>300</v>
      </c>
      <c r="B2168" s="57">
        <v>8</v>
      </c>
      <c r="C2168" s="53" t="s">
        <v>404</v>
      </c>
      <c r="D2168" s="59" t="s">
        <v>442</v>
      </c>
      <c r="F2168" s="73" t="s">
        <v>109</v>
      </c>
      <c r="G2168" s="55">
        <v>10.4</v>
      </c>
      <c r="I2168" s="55"/>
      <c r="J2168" s="55">
        <v>8.1999999999999993</v>
      </c>
      <c r="L2168" s="52" t="s">
        <v>101</v>
      </c>
      <c r="M2168" s="52" t="s">
        <v>303</v>
      </c>
      <c r="N2168" s="65" t="s">
        <v>138</v>
      </c>
      <c r="O2168" s="62">
        <f>(3.1416/6)*J2168^2*G2168</f>
        <v>366.15138559999997</v>
      </c>
      <c r="Q2168" s="62">
        <f t="shared" ref="Q2168" si="933">0.216*O2168^0.939</f>
        <v>55.173575799698966</v>
      </c>
    </row>
    <row r="2169" spans="1:19">
      <c r="A2169" s="83" t="s">
        <v>300</v>
      </c>
      <c r="B2169" s="57">
        <v>8</v>
      </c>
      <c r="C2169" s="53" t="s">
        <v>404</v>
      </c>
      <c r="D2169" s="59" t="s">
        <v>142</v>
      </c>
      <c r="E2169" s="59"/>
      <c r="F2169" s="73" t="s">
        <v>8</v>
      </c>
      <c r="I2169" s="55"/>
      <c r="J2169" s="55">
        <v>6.4</v>
      </c>
      <c r="L2169" s="52" t="s">
        <v>114</v>
      </c>
      <c r="N2169" s="61" t="s">
        <v>137</v>
      </c>
      <c r="O2169" s="62">
        <f>3.1416/6*J2169^3</f>
        <v>137.25859840000001</v>
      </c>
      <c r="P2169" s="64">
        <f>O2169*0.3</f>
        <v>41.177579520000002</v>
      </c>
      <c r="Q2169" s="62">
        <f>0.216*P2169^0.939</f>
        <v>7.0895758942112943</v>
      </c>
      <c r="S2169" s="63"/>
    </row>
    <row r="2170" spans="1:19">
      <c r="A2170" s="83" t="s">
        <v>300</v>
      </c>
      <c r="B2170" s="57">
        <v>8</v>
      </c>
      <c r="C2170" s="53" t="s">
        <v>404</v>
      </c>
      <c r="D2170" s="59" t="s">
        <v>442</v>
      </c>
      <c r="F2170" s="73" t="s">
        <v>109</v>
      </c>
      <c r="I2170" s="55"/>
      <c r="J2170" s="55">
        <v>4.7</v>
      </c>
      <c r="L2170" s="52" t="s">
        <v>114</v>
      </c>
      <c r="N2170" s="61" t="s">
        <v>137</v>
      </c>
      <c r="O2170" s="62">
        <f>3.1416/6*J2170^3</f>
        <v>54.36172280000001</v>
      </c>
      <c r="Q2170" s="62">
        <f t="shared" ref="Q2170" si="934">0.216*O2170^0.939</f>
        <v>9.2022510433436722</v>
      </c>
    </row>
    <row r="2171" spans="1:19">
      <c r="A2171" s="83" t="s">
        <v>300</v>
      </c>
      <c r="B2171" s="57">
        <v>8</v>
      </c>
      <c r="C2171" s="53" t="s">
        <v>404</v>
      </c>
      <c r="D2171" s="59" t="s">
        <v>142</v>
      </c>
      <c r="E2171" s="59"/>
      <c r="F2171" s="60" t="s">
        <v>679</v>
      </c>
      <c r="G2171" s="55">
        <v>10.9</v>
      </c>
      <c r="I2171" s="55"/>
      <c r="J2171" s="55">
        <v>9.4</v>
      </c>
      <c r="L2171" s="52" t="s">
        <v>101</v>
      </c>
      <c r="N2171" s="65" t="s">
        <v>138</v>
      </c>
      <c r="O2171" s="62">
        <f>(3.1416/6)*J2171^2*G2171</f>
        <v>504.29172640000007</v>
      </c>
      <c r="P2171" s="64">
        <f t="shared" ref="P2171:P2172" si="935">O2171*0.6</f>
        <v>302.57503584000006</v>
      </c>
      <c r="Q2171" s="62">
        <f t="shared" ref="Q2171:Q2172" si="936">0.216*P2171^0.939</f>
        <v>46.127086657900627</v>
      </c>
    </row>
    <row r="2172" spans="1:19">
      <c r="A2172" s="83" t="s">
        <v>300</v>
      </c>
      <c r="B2172" s="57">
        <v>9</v>
      </c>
      <c r="C2172" s="53" t="s">
        <v>404</v>
      </c>
      <c r="D2172" s="59" t="s">
        <v>142</v>
      </c>
      <c r="E2172" s="59"/>
      <c r="F2172" s="73" t="s">
        <v>103</v>
      </c>
      <c r="I2172" s="55"/>
      <c r="J2172" s="55">
        <v>10.119999999999999</v>
      </c>
      <c r="L2172" s="52" t="s">
        <v>114</v>
      </c>
      <c r="N2172" s="61" t="s">
        <v>137</v>
      </c>
      <c r="O2172" s="62">
        <f>3.1416/6*J2172^3</f>
        <v>542.67669998079987</v>
      </c>
      <c r="P2172" s="64">
        <f t="shared" si="935"/>
        <v>325.60601998847989</v>
      </c>
      <c r="Q2172" s="62">
        <f t="shared" si="936"/>
        <v>49.416495036115116</v>
      </c>
    </row>
    <row r="2173" spans="1:19">
      <c r="A2173" s="83" t="s">
        <v>300</v>
      </c>
      <c r="B2173" s="57">
        <v>9</v>
      </c>
      <c r="C2173" s="53" t="s">
        <v>404</v>
      </c>
      <c r="D2173" s="54" t="s">
        <v>141</v>
      </c>
      <c r="E2173" s="54" t="s">
        <v>561</v>
      </c>
      <c r="F2173" s="73" t="s">
        <v>279</v>
      </c>
      <c r="G2173" s="55">
        <v>4.0999999999999996</v>
      </c>
      <c r="I2173" s="55"/>
      <c r="J2173" s="55">
        <v>3.25</v>
      </c>
      <c r="L2173" s="52" t="s">
        <v>101</v>
      </c>
      <c r="N2173" s="65" t="s">
        <v>138</v>
      </c>
      <c r="O2173" s="62">
        <f>(3.1416/6)*J2173^2*G2173</f>
        <v>22.675152499999999</v>
      </c>
      <c r="Q2173" s="62">
        <f>0.288*O2173^0.811</f>
        <v>3.6202929401155077</v>
      </c>
    </row>
    <row r="2174" spans="1:19">
      <c r="A2174" s="83" t="s">
        <v>300</v>
      </c>
      <c r="B2174" s="57">
        <v>10</v>
      </c>
      <c r="C2174" s="53" t="s">
        <v>404</v>
      </c>
      <c r="D2174" s="59" t="s">
        <v>142</v>
      </c>
      <c r="E2174" s="59"/>
      <c r="F2174" s="73" t="s">
        <v>8</v>
      </c>
      <c r="I2174" s="55"/>
      <c r="J2174" s="55">
        <v>9.8000000000000007</v>
      </c>
      <c r="K2174" s="52">
        <v>5.4</v>
      </c>
      <c r="L2174" s="52" t="s">
        <v>114</v>
      </c>
      <c r="N2174" s="61" t="s">
        <v>137</v>
      </c>
      <c r="O2174" s="62">
        <f>3.1416/6*J2174^3</f>
        <v>492.8081312000001</v>
      </c>
      <c r="P2174" s="62">
        <f>3.1416/6*K2174^3</f>
        <v>82.448150400000003</v>
      </c>
      <c r="Q2174" s="62">
        <f t="shared" ref="Q2174:Q2179" si="937">0.216*P2174^0.939</f>
        <v>13.606537801137277</v>
      </c>
      <c r="S2174" s="63"/>
    </row>
    <row r="2175" spans="1:19">
      <c r="A2175" s="83" t="s">
        <v>300</v>
      </c>
      <c r="B2175" s="57">
        <v>10</v>
      </c>
      <c r="C2175" s="53" t="s">
        <v>404</v>
      </c>
      <c r="D2175" s="59" t="s">
        <v>142</v>
      </c>
      <c r="E2175" s="59"/>
      <c r="F2175" s="73" t="s">
        <v>8</v>
      </c>
      <c r="I2175" s="55"/>
      <c r="J2175" s="55">
        <v>8.1</v>
      </c>
      <c r="L2175" s="52" t="s">
        <v>114</v>
      </c>
      <c r="N2175" s="61" t="s">
        <v>137</v>
      </c>
      <c r="O2175" s="62">
        <f>3.1416/6*J2175^3</f>
        <v>278.26250759999994</v>
      </c>
      <c r="P2175" s="64">
        <f>O2175*0.3</f>
        <v>83.478752279999981</v>
      </c>
      <c r="Q2175" s="62">
        <f t="shared" si="937"/>
        <v>13.766183917840529</v>
      </c>
      <c r="S2175" s="63"/>
    </row>
    <row r="2176" spans="1:19">
      <c r="A2176" s="83" t="s">
        <v>300</v>
      </c>
      <c r="B2176" s="57">
        <v>10</v>
      </c>
      <c r="C2176" s="53" t="s">
        <v>404</v>
      </c>
      <c r="D2176" s="59" t="s">
        <v>142</v>
      </c>
      <c r="E2176" s="59"/>
      <c r="F2176" s="60" t="s">
        <v>632</v>
      </c>
      <c r="I2176" s="55">
        <v>50</v>
      </c>
      <c r="J2176" s="55">
        <v>7.6</v>
      </c>
      <c r="L2176" s="52" t="s">
        <v>232</v>
      </c>
      <c r="N2176" s="61" t="s">
        <v>139</v>
      </c>
      <c r="O2176" s="66">
        <f>3.1416/4*(J2176^2)*I2176</f>
        <v>2268.2351999999996</v>
      </c>
      <c r="P2176" s="64">
        <f t="shared" ref="P2176" si="938">O2176*0.6</f>
        <v>1360.9411199999997</v>
      </c>
      <c r="Q2176" s="62">
        <f t="shared" si="937"/>
        <v>189.29053027556799</v>
      </c>
    </row>
    <row r="2177" spans="1:19">
      <c r="A2177" s="83" t="s">
        <v>300</v>
      </c>
      <c r="B2177" s="57">
        <v>11</v>
      </c>
      <c r="C2177" s="53" t="s">
        <v>404</v>
      </c>
      <c r="D2177" s="59" t="s">
        <v>142</v>
      </c>
      <c r="E2177" s="59"/>
      <c r="F2177" s="73" t="s">
        <v>8</v>
      </c>
      <c r="I2177" s="55"/>
      <c r="J2177" s="55">
        <v>5.6</v>
      </c>
      <c r="L2177" s="52" t="s">
        <v>114</v>
      </c>
      <c r="N2177" s="61" t="s">
        <v>137</v>
      </c>
      <c r="O2177" s="62">
        <f>3.1416/6*J2177^3</f>
        <v>91.952537599999971</v>
      </c>
      <c r="P2177" s="64">
        <f>O2177*0.3</f>
        <v>27.585761279999989</v>
      </c>
      <c r="Q2177" s="62">
        <f t="shared" si="937"/>
        <v>4.8669506363167994</v>
      </c>
      <c r="S2177" s="63"/>
    </row>
    <row r="2178" spans="1:19">
      <c r="A2178" s="83" t="s">
        <v>300</v>
      </c>
      <c r="B2178" s="57">
        <v>11</v>
      </c>
      <c r="C2178" s="53" t="s">
        <v>404</v>
      </c>
      <c r="D2178" s="59" t="s">
        <v>142</v>
      </c>
      <c r="E2178" s="59"/>
      <c r="F2178" s="60" t="s">
        <v>679</v>
      </c>
      <c r="I2178" s="55"/>
      <c r="J2178" s="55">
        <v>8</v>
      </c>
      <c r="L2178" s="52" t="s">
        <v>114</v>
      </c>
      <c r="N2178" s="61" t="s">
        <v>137</v>
      </c>
      <c r="O2178" s="62">
        <f>3.1416/6*J2178^3</f>
        <v>268.08319999999998</v>
      </c>
      <c r="P2178" s="64">
        <f t="shared" ref="P2178:P2179" si="939">O2178*0.6</f>
        <v>160.84991999999997</v>
      </c>
      <c r="Q2178" s="62">
        <f t="shared" si="937"/>
        <v>25.484899693816295</v>
      </c>
    </row>
    <row r="2179" spans="1:19" s="69" customFormat="1">
      <c r="A2179" s="83" t="s">
        <v>300</v>
      </c>
      <c r="B2179" s="70">
        <v>11</v>
      </c>
      <c r="C2179" s="72" t="s">
        <v>404</v>
      </c>
      <c r="D2179" s="59" t="s">
        <v>142</v>
      </c>
      <c r="E2179" s="59"/>
      <c r="F2179" s="77" t="s">
        <v>15</v>
      </c>
      <c r="G2179" s="56">
        <v>19</v>
      </c>
      <c r="H2179" s="56">
        <v>2</v>
      </c>
      <c r="I2179" s="56">
        <v>2</v>
      </c>
      <c r="L2179" s="75" t="s">
        <v>581</v>
      </c>
      <c r="N2179" s="75" t="s">
        <v>582</v>
      </c>
      <c r="O2179" s="69">
        <f>G2179*H2179*I2179*0.5</f>
        <v>38</v>
      </c>
      <c r="P2179" s="64">
        <f t="shared" si="939"/>
        <v>22.8</v>
      </c>
      <c r="Q2179" s="62">
        <f t="shared" si="937"/>
        <v>4.0696266862551713</v>
      </c>
    </row>
    <row r="2180" spans="1:19">
      <c r="A2180" s="83" t="s">
        <v>300</v>
      </c>
      <c r="B2180" s="57">
        <v>11</v>
      </c>
      <c r="C2180" s="53" t="s">
        <v>404</v>
      </c>
      <c r="D2180" s="59" t="s">
        <v>641</v>
      </c>
      <c r="E2180" s="54" t="s">
        <v>644</v>
      </c>
      <c r="F2180" s="73" t="s">
        <v>5</v>
      </c>
      <c r="I2180" s="55"/>
      <c r="J2180" s="55">
        <v>4.1500000000000004</v>
      </c>
      <c r="L2180" s="52" t="s">
        <v>114</v>
      </c>
      <c r="N2180" s="61" t="s">
        <v>137</v>
      </c>
      <c r="O2180" s="62">
        <f>3.1416/6*J2180^3</f>
        <v>37.423459150000006</v>
      </c>
      <c r="Q2180" s="62">
        <f t="shared" ref="Q2180:Q2181" si="940">0.216*O2180^0.939</f>
        <v>6.4809086432573091</v>
      </c>
    </row>
    <row r="2181" spans="1:19">
      <c r="A2181" s="83" t="s">
        <v>300</v>
      </c>
      <c r="B2181" s="57">
        <v>11</v>
      </c>
      <c r="C2181" s="53" t="s">
        <v>404</v>
      </c>
      <c r="D2181" s="59" t="s">
        <v>641</v>
      </c>
      <c r="E2181" s="54" t="s">
        <v>644</v>
      </c>
      <c r="F2181" s="73" t="s">
        <v>5</v>
      </c>
      <c r="I2181" s="55"/>
      <c r="J2181" s="55">
        <v>4</v>
      </c>
      <c r="L2181" s="52" t="s">
        <v>114</v>
      </c>
      <c r="N2181" s="61" t="s">
        <v>137</v>
      </c>
      <c r="O2181" s="62">
        <f>3.1416/6*J2181^3</f>
        <v>33.510399999999997</v>
      </c>
      <c r="Q2181" s="62">
        <f t="shared" si="940"/>
        <v>5.8424823179413421</v>
      </c>
    </row>
    <row r="2182" spans="1:19">
      <c r="A2182" s="83" t="s">
        <v>300</v>
      </c>
      <c r="B2182" s="57">
        <v>11</v>
      </c>
      <c r="C2182" s="53" t="s">
        <v>404</v>
      </c>
      <c r="D2182" s="59" t="s">
        <v>142</v>
      </c>
      <c r="E2182" s="59"/>
      <c r="F2182" s="60" t="s">
        <v>679</v>
      </c>
      <c r="I2182" s="55"/>
      <c r="J2182" s="55">
        <v>10.5</v>
      </c>
      <c r="L2182" s="52" t="s">
        <v>114</v>
      </c>
      <c r="N2182" s="61" t="s">
        <v>137</v>
      </c>
      <c r="O2182" s="62">
        <f>3.1416/6*J2182^3</f>
        <v>606.13244999999995</v>
      </c>
      <c r="P2182" s="64">
        <f t="shared" ref="P2182" si="941">O2182*0.6</f>
        <v>363.67946999999998</v>
      </c>
      <c r="Q2182" s="62">
        <f>0.216*P2182^0.939</f>
        <v>54.823743979485585</v>
      </c>
    </row>
    <row r="2183" spans="1:19">
      <c r="A2183" s="83" t="s">
        <v>300</v>
      </c>
      <c r="B2183" s="57">
        <v>11</v>
      </c>
      <c r="C2183" s="53" t="s">
        <v>404</v>
      </c>
      <c r="D2183" s="59" t="s">
        <v>442</v>
      </c>
      <c r="F2183" s="73" t="s">
        <v>109</v>
      </c>
      <c r="I2183" s="55"/>
      <c r="J2183" s="55">
        <v>6.28</v>
      </c>
      <c r="L2183" s="52" t="s">
        <v>114</v>
      </c>
      <c r="M2183" s="52" t="s">
        <v>303</v>
      </c>
      <c r="N2183" s="61" t="s">
        <v>137</v>
      </c>
      <c r="O2183" s="62">
        <f>3.1416/6*J2183^3</f>
        <v>129.68166238719999</v>
      </c>
      <c r="Q2183" s="62">
        <f t="shared" ref="Q2183" si="942">0.216*O2183^0.939</f>
        <v>20.81837022262129</v>
      </c>
    </row>
    <row r="2184" spans="1:19">
      <c r="A2184" s="83" t="s">
        <v>300</v>
      </c>
      <c r="B2184" s="57">
        <v>11</v>
      </c>
      <c r="C2184" s="53" t="s">
        <v>404</v>
      </c>
      <c r="D2184" s="59" t="s">
        <v>142</v>
      </c>
      <c r="E2184" s="59"/>
      <c r="F2184" s="73" t="s">
        <v>103</v>
      </c>
      <c r="I2184" s="55"/>
      <c r="J2184" s="55">
        <v>7.06</v>
      </c>
      <c r="L2184" s="52" t="s">
        <v>114</v>
      </c>
      <c r="N2184" s="61" t="s">
        <v>137</v>
      </c>
      <c r="O2184" s="62">
        <f>3.1416/6*J2184^3</f>
        <v>184.25264925759996</v>
      </c>
      <c r="P2184" s="64">
        <f t="shared" ref="P2184" si="943">O2184*0.6</f>
        <v>110.55158955455997</v>
      </c>
      <c r="Q2184" s="62">
        <f>0.216*P2184^0.939</f>
        <v>17.920960314166113</v>
      </c>
    </row>
    <row r="2185" spans="1:19" s="69" customFormat="1">
      <c r="A2185" s="83" t="s">
        <v>300</v>
      </c>
      <c r="B2185" s="70">
        <v>11</v>
      </c>
      <c r="C2185" s="72" t="s">
        <v>404</v>
      </c>
      <c r="D2185" s="67" t="s">
        <v>557</v>
      </c>
      <c r="E2185" s="67"/>
      <c r="F2185" s="77" t="s">
        <v>106</v>
      </c>
      <c r="G2185" s="56"/>
      <c r="H2185" s="56"/>
      <c r="I2185" s="56">
        <v>7.6</v>
      </c>
      <c r="J2185" s="56">
        <v>2.7</v>
      </c>
      <c r="L2185" s="69" t="s">
        <v>100</v>
      </c>
      <c r="M2185" s="69" t="s">
        <v>90</v>
      </c>
      <c r="N2185" s="61" t="s">
        <v>536</v>
      </c>
      <c r="O2185" s="66">
        <f>3.1416/12*(J2185^2)*I2185</f>
        <v>14.5047672</v>
      </c>
      <c r="Q2185" s="62">
        <f>0.216*O2185^0.939</f>
        <v>2.661413511815296</v>
      </c>
    </row>
    <row r="2186" spans="1:19">
      <c r="A2186" s="83" t="s">
        <v>300</v>
      </c>
      <c r="B2186" s="57">
        <v>12</v>
      </c>
      <c r="C2186" s="53" t="s">
        <v>406</v>
      </c>
      <c r="D2186" s="59" t="s">
        <v>142</v>
      </c>
      <c r="E2186" s="59"/>
      <c r="F2186" s="73" t="s">
        <v>8</v>
      </c>
      <c r="I2186" s="55"/>
      <c r="J2186" s="55">
        <v>5.8</v>
      </c>
      <c r="L2186" s="52" t="s">
        <v>114</v>
      </c>
      <c r="N2186" s="61" t="s">
        <v>137</v>
      </c>
      <c r="O2186" s="62">
        <f>3.1416/6*J2186^3</f>
        <v>102.16064319999998</v>
      </c>
      <c r="P2186" s="64">
        <f t="shared" ref="P2186:P2188" si="944">O2186*0.3</f>
        <v>30.648192959999992</v>
      </c>
      <c r="Q2186" s="62">
        <f t="shared" ref="Q2186:Q2198" si="945">0.216*P2186^0.939</f>
        <v>5.3726423013891988</v>
      </c>
      <c r="S2186" s="63"/>
    </row>
    <row r="2187" spans="1:19">
      <c r="A2187" s="83" t="s">
        <v>300</v>
      </c>
      <c r="B2187" s="57">
        <v>12</v>
      </c>
      <c r="C2187" s="53" t="s">
        <v>406</v>
      </c>
      <c r="D2187" s="59" t="s">
        <v>142</v>
      </c>
      <c r="E2187" s="59"/>
      <c r="F2187" s="73" t="s">
        <v>8</v>
      </c>
      <c r="I2187" s="55"/>
      <c r="J2187" s="55">
        <v>5.6</v>
      </c>
      <c r="L2187" s="52" t="s">
        <v>114</v>
      </c>
      <c r="N2187" s="61" t="s">
        <v>137</v>
      </c>
      <c r="O2187" s="62">
        <f>3.1416/6*J2187^3</f>
        <v>91.952537599999971</v>
      </c>
      <c r="P2187" s="64">
        <f t="shared" si="944"/>
        <v>27.585761279999989</v>
      </c>
      <c r="Q2187" s="62">
        <f t="shared" si="945"/>
        <v>4.8669506363167994</v>
      </c>
      <c r="S2187" s="63"/>
    </row>
    <row r="2188" spans="1:19">
      <c r="A2188" s="83" t="s">
        <v>300</v>
      </c>
      <c r="B2188" s="57">
        <v>12</v>
      </c>
      <c r="C2188" s="53" t="s">
        <v>406</v>
      </c>
      <c r="D2188" s="59" t="s">
        <v>142</v>
      </c>
      <c r="E2188" s="59"/>
      <c r="F2188" s="73" t="s">
        <v>8</v>
      </c>
      <c r="I2188" s="55"/>
      <c r="J2188" s="55">
        <v>6.6</v>
      </c>
      <c r="L2188" s="52" t="s">
        <v>114</v>
      </c>
      <c r="N2188" s="61" t="s">
        <v>137</v>
      </c>
      <c r="O2188" s="62">
        <f>3.1416/6*J2188^3</f>
        <v>150.53290559999996</v>
      </c>
      <c r="P2188" s="64">
        <f t="shared" si="944"/>
        <v>45.159871679999988</v>
      </c>
      <c r="Q2188" s="62">
        <f t="shared" si="945"/>
        <v>7.7315494108304783</v>
      </c>
      <c r="S2188" s="63"/>
    </row>
    <row r="2189" spans="1:19">
      <c r="A2189" s="83" t="s">
        <v>300</v>
      </c>
      <c r="B2189" s="57">
        <v>12</v>
      </c>
      <c r="C2189" s="53" t="s">
        <v>406</v>
      </c>
      <c r="D2189" s="59" t="s">
        <v>142</v>
      </c>
      <c r="E2189" s="59"/>
      <c r="F2189" s="73" t="s">
        <v>11</v>
      </c>
      <c r="G2189" s="55">
        <v>23.2</v>
      </c>
      <c r="I2189" s="55"/>
      <c r="J2189" s="55">
        <v>18.7</v>
      </c>
      <c r="L2189" s="60" t="s">
        <v>101</v>
      </c>
      <c r="N2189" s="65" t="s">
        <v>138</v>
      </c>
      <c r="O2189" s="66">
        <f>(3.1416/6)*J2189^2*G2189</f>
        <v>4247.8662687999995</v>
      </c>
      <c r="P2189" s="64">
        <f t="shared" ref="P2189:P2192" si="946">O2189*0.6</f>
        <v>2548.7197612799996</v>
      </c>
      <c r="Q2189" s="62">
        <f t="shared" si="945"/>
        <v>341.18520481295701</v>
      </c>
    </row>
    <row r="2190" spans="1:19">
      <c r="A2190" s="83" t="s">
        <v>300</v>
      </c>
      <c r="B2190" s="57">
        <v>12</v>
      </c>
      <c r="C2190" s="53" t="s">
        <v>406</v>
      </c>
      <c r="D2190" s="59" t="s">
        <v>142</v>
      </c>
      <c r="E2190" s="59"/>
      <c r="F2190" s="73" t="s">
        <v>152</v>
      </c>
      <c r="I2190" s="55"/>
      <c r="J2190" s="55">
        <v>11.5</v>
      </c>
      <c r="L2190" s="52" t="s">
        <v>114</v>
      </c>
      <c r="N2190" s="61" t="s">
        <v>137</v>
      </c>
      <c r="O2190" s="62">
        <f>3.1416/6*J2190^3</f>
        <v>796.33014999999989</v>
      </c>
      <c r="P2190" s="64">
        <f t="shared" si="946"/>
        <v>477.79808999999989</v>
      </c>
      <c r="Q2190" s="62">
        <f t="shared" si="945"/>
        <v>70.837667326902249</v>
      </c>
    </row>
    <row r="2191" spans="1:19">
      <c r="A2191" s="83" t="s">
        <v>300</v>
      </c>
      <c r="B2191" s="57">
        <v>12</v>
      </c>
      <c r="C2191" s="53" t="s">
        <v>406</v>
      </c>
      <c r="D2191" s="59" t="s">
        <v>142</v>
      </c>
      <c r="E2191" s="59"/>
      <c r="F2191" s="60" t="s">
        <v>671</v>
      </c>
      <c r="G2191" s="55">
        <v>16.7</v>
      </c>
      <c r="I2191" s="55"/>
      <c r="J2191" s="55">
        <v>11</v>
      </c>
      <c r="L2191" s="52" t="s">
        <v>101</v>
      </c>
      <c r="N2191" s="65" t="s">
        <v>138</v>
      </c>
      <c r="O2191" s="62">
        <f>(3.1416/6)*J2191^2*G2191</f>
        <v>1058.0385199999998</v>
      </c>
      <c r="P2191" s="64">
        <f t="shared" si="946"/>
        <v>634.82311199999992</v>
      </c>
      <c r="Q2191" s="62">
        <f t="shared" si="945"/>
        <v>92.500624406336087</v>
      </c>
    </row>
    <row r="2192" spans="1:19">
      <c r="A2192" s="83" t="s">
        <v>300</v>
      </c>
      <c r="B2192" s="57">
        <v>13</v>
      </c>
      <c r="C2192" s="53" t="s">
        <v>406</v>
      </c>
      <c r="D2192" s="59" t="s">
        <v>142</v>
      </c>
      <c r="E2192" s="59"/>
      <c r="F2192" s="73" t="s">
        <v>590</v>
      </c>
      <c r="G2192" s="55">
        <v>13.5</v>
      </c>
      <c r="I2192" s="55"/>
      <c r="J2192" s="55">
        <v>10.4</v>
      </c>
      <c r="L2192" s="52" t="s">
        <v>101</v>
      </c>
      <c r="N2192" s="65" t="s">
        <v>138</v>
      </c>
      <c r="O2192" s="62">
        <f>(3.1416/6)*J2192^2*G2192</f>
        <v>764.53977599999996</v>
      </c>
      <c r="P2192" s="64">
        <f t="shared" si="946"/>
        <v>458.72386559999995</v>
      </c>
      <c r="Q2192" s="62">
        <f t="shared" si="945"/>
        <v>68.178973002052018</v>
      </c>
    </row>
    <row r="2193" spans="1:19">
      <c r="A2193" s="83" t="s">
        <v>300</v>
      </c>
      <c r="B2193" s="57">
        <v>14</v>
      </c>
      <c r="C2193" s="53" t="s">
        <v>406</v>
      </c>
      <c r="D2193" s="59" t="s">
        <v>142</v>
      </c>
      <c r="E2193" s="59"/>
      <c r="F2193" s="73" t="s">
        <v>8</v>
      </c>
      <c r="I2193" s="55"/>
      <c r="J2193" s="55">
        <v>5.2</v>
      </c>
      <c r="L2193" s="52" t="s">
        <v>114</v>
      </c>
      <c r="N2193" s="61" t="s">
        <v>137</v>
      </c>
      <c r="O2193" s="62">
        <f t="shared" ref="O2193:O2198" si="947">3.1416/6*J2193^3</f>
        <v>73.622348800000012</v>
      </c>
      <c r="P2193" s="64">
        <f t="shared" ref="P2193:P2195" si="948">O2193*0.3</f>
        <v>22.086704640000004</v>
      </c>
      <c r="Q2193" s="62">
        <f t="shared" si="945"/>
        <v>3.9499599148210418</v>
      </c>
      <c r="S2193" s="63"/>
    </row>
    <row r="2194" spans="1:19">
      <c r="A2194" s="83" t="s">
        <v>300</v>
      </c>
      <c r="B2194" s="57">
        <v>14</v>
      </c>
      <c r="C2194" s="53" t="s">
        <v>406</v>
      </c>
      <c r="D2194" s="59" t="s">
        <v>142</v>
      </c>
      <c r="E2194" s="59"/>
      <c r="F2194" s="73" t="s">
        <v>8</v>
      </c>
      <c r="I2194" s="55"/>
      <c r="J2194" s="55">
        <v>4.8</v>
      </c>
      <c r="L2194" s="52" t="s">
        <v>114</v>
      </c>
      <c r="N2194" s="61" t="s">
        <v>137</v>
      </c>
      <c r="O2194" s="62">
        <f t="shared" si="947"/>
        <v>57.905971199999996</v>
      </c>
      <c r="P2194" s="64">
        <f t="shared" si="948"/>
        <v>17.37179136</v>
      </c>
      <c r="Q2194" s="62">
        <f t="shared" si="945"/>
        <v>3.1525924778685157</v>
      </c>
      <c r="S2194" s="63"/>
    </row>
    <row r="2195" spans="1:19">
      <c r="A2195" s="83" t="s">
        <v>300</v>
      </c>
      <c r="B2195" s="57">
        <v>14</v>
      </c>
      <c r="C2195" s="53" t="s">
        <v>406</v>
      </c>
      <c r="D2195" s="59" t="s">
        <v>142</v>
      </c>
      <c r="E2195" s="59"/>
      <c r="F2195" s="73" t="s">
        <v>8</v>
      </c>
      <c r="I2195" s="55"/>
      <c r="J2195" s="55">
        <v>5.0999999999999996</v>
      </c>
      <c r="L2195" s="52" t="s">
        <v>114</v>
      </c>
      <c r="N2195" s="61" t="s">
        <v>137</v>
      </c>
      <c r="O2195" s="62">
        <f t="shared" si="947"/>
        <v>69.456063599999979</v>
      </c>
      <c r="P2195" s="64">
        <f t="shared" si="948"/>
        <v>20.836819079999994</v>
      </c>
      <c r="Q2195" s="62">
        <f t="shared" si="945"/>
        <v>3.7396973393918316</v>
      </c>
      <c r="S2195" s="63"/>
    </row>
    <row r="2196" spans="1:19">
      <c r="A2196" s="83" t="s">
        <v>300</v>
      </c>
      <c r="B2196" s="57">
        <v>14</v>
      </c>
      <c r="C2196" s="53" t="s">
        <v>406</v>
      </c>
      <c r="D2196" s="59" t="s">
        <v>142</v>
      </c>
      <c r="E2196" s="59"/>
      <c r="F2196" s="73" t="s">
        <v>152</v>
      </c>
      <c r="I2196" s="55"/>
      <c r="J2196" s="55">
        <v>15</v>
      </c>
      <c r="L2196" s="52" t="s">
        <v>114</v>
      </c>
      <c r="N2196" s="61" t="s">
        <v>137</v>
      </c>
      <c r="O2196" s="62">
        <f t="shared" si="947"/>
        <v>1767.1499999999999</v>
      </c>
      <c r="P2196" s="64">
        <f t="shared" ref="P2196:P2198" si="949">O2196*0.6</f>
        <v>1060.29</v>
      </c>
      <c r="Q2196" s="62">
        <f t="shared" si="945"/>
        <v>149.73644292115523</v>
      </c>
    </row>
    <row r="2197" spans="1:19">
      <c r="A2197" s="83" t="s">
        <v>300</v>
      </c>
      <c r="B2197" s="57">
        <v>14</v>
      </c>
      <c r="C2197" s="53" t="s">
        <v>406</v>
      </c>
      <c r="D2197" s="59" t="s">
        <v>142</v>
      </c>
      <c r="E2197" s="59"/>
      <c r="F2197" s="73" t="s">
        <v>103</v>
      </c>
      <c r="I2197" s="55"/>
      <c r="J2197" s="55">
        <v>7.2</v>
      </c>
      <c r="L2197" s="52" t="s">
        <v>114</v>
      </c>
      <c r="N2197" s="61" t="s">
        <v>137</v>
      </c>
      <c r="O2197" s="62">
        <f t="shared" si="947"/>
        <v>195.4326528</v>
      </c>
      <c r="P2197" s="64">
        <f t="shared" si="949"/>
        <v>117.25959168</v>
      </c>
      <c r="Q2197" s="62">
        <f t="shared" si="945"/>
        <v>18.940178937009843</v>
      </c>
    </row>
    <row r="2198" spans="1:19">
      <c r="A2198" s="83" t="s">
        <v>300</v>
      </c>
      <c r="B2198" s="57">
        <v>15</v>
      </c>
      <c r="C2198" s="53" t="s">
        <v>404</v>
      </c>
      <c r="D2198" s="59" t="s">
        <v>142</v>
      </c>
      <c r="E2198" s="59"/>
      <c r="F2198" s="73" t="s">
        <v>91</v>
      </c>
      <c r="I2198" s="55"/>
      <c r="J2198" s="55">
        <v>11.3</v>
      </c>
      <c r="L2198" s="52" t="s">
        <v>114</v>
      </c>
      <c r="N2198" s="61" t="s">
        <v>137</v>
      </c>
      <c r="O2198" s="62">
        <f t="shared" si="947"/>
        <v>755.50086920000001</v>
      </c>
      <c r="P2198" s="64">
        <f t="shared" si="949"/>
        <v>453.30052152000002</v>
      </c>
      <c r="Q2198" s="62">
        <f t="shared" si="945"/>
        <v>67.421810488871472</v>
      </c>
    </row>
    <row r="2199" spans="1:19" s="69" customFormat="1">
      <c r="A2199" s="83" t="s">
        <v>300</v>
      </c>
      <c r="B2199" s="70">
        <v>15</v>
      </c>
      <c r="C2199" s="72" t="s">
        <v>404</v>
      </c>
      <c r="D2199" s="67" t="s">
        <v>557</v>
      </c>
      <c r="E2199" s="67"/>
      <c r="F2199" s="77" t="s">
        <v>106</v>
      </c>
      <c r="I2199" s="69">
        <v>1.5</v>
      </c>
      <c r="J2199" s="56">
        <v>16.5</v>
      </c>
      <c r="K2199" s="56">
        <v>18.399999999999999</v>
      </c>
      <c r="L2199" s="75" t="s">
        <v>562</v>
      </c>
      <c r="M2199" s="69" t="s">
        <v>556</v>
      </c>
      <c r="N2199" s="107" t="s">
        <v>569</v>
      </c>
      <c r="O2199" s="94">
        <f>3.1416/4*(J2199*K2199*I2199)</f>
        <v>357.67115999999999</v>
      </c>
      <c r="Q2199" s="62">
        <f>0.216*O2199^0.939</f>
        <v>53.972825610634963</v>
      </c>
    </row>
    <row r="2200" spans="1:19">
      <c r="A2200" s="83" t="s">
        <v>300</v>
      </c>
      <c r="B2200" s="57">
        <v>16</v>
      </c>
      <c r="C2200" s="53" t="s">
        <v>406</v>
      </c>
      <c r="D2200" s="59" t="s">
        <v>142</v>
      </c>
      <c r="E2200" s="59"/>
      <c r="F2200" s="73" t="s">
        <v>8</v>
      </c>
      <c r="I2200" s="55"/>
      <c r="J2200" s="55">
        <v>8.3000000000000007</v>
      </c>
      <c r="L2200" s="52" t="s">
        <v>114</v>
      </c>
      <c r="N2200" s="61" t="s">
        <v>137</v>
      </c>
      <c r="O2200" s="62">
        <f>3.1416/6*J2200^3</f>
        <v>299.38767320000005</v>
      </c>
      <c r="P2200" s="64">
        <f>O2200*0.3</f>
        <v>89.816301960000018</v>
      </c>
      <c r="Q2200" s="62">
        <f t="shared" ref="Q2200:Q2214" si="950">0.216*P2200^0.939</f>
        <v>14.745321818546262</v>
      </c>
      <c r="S2200" s="63"/>
    </row>
    <row r="2201" spans="1:19">
      <c r="A2201" s="83" t="s">
        <v>300</v>
      </c>
      <c r="B2201" s="57">
        <v>16</v>
      </c>
      <c r="C2201" s="53" t="s">
        <v>406</v>
      </c>
      <c r="D2201" s="59" t="s">
        <v>142</v>
      </c>
      <c r="E2201" s="59"/>
      <c r="F2201" s="73" t="s">
        <v>152</v>
      </c>
      <c r="G2201" s="55">
        <v>15</v>
      </c>
      <c r="I2201" s="55"/>
      <c r="J2201" s="55">
        <v>9.6</v>
      </c>
      <c r="L2201" s="52" t="s">
        <v>101</v>
      </c>
      <c r="N2201" s="65" t="s">
        <v>138</v>
      </c>
      <c r="O2201" s="62">
        <f>(3.1416/6)*J2201^2*G2201</f>
        <v>723.82463999999993</v>
      </c>
      <c r="P2201" s="64">
        <f t="shared" ref="P2201:P2203" si="951">O2201*0.6</f>
        <v>434.29478399999994</v>
      </c>
      <c r="Q2201" s="62">
        <f t="shared" si="950"/>
        <v>64.763975993631249</v>
      </c>
    </row>
    <row r="2202" spans="1:19">
      <c r="A2202" s="83" t="s">
        <v>300</v>
      </c>
      <c r="B2202" s="57">
        <v>16</v>
      </c>
      <c r="C2202" s="53" t="s">
        <v>406</v>
      </c>
      <c r="D2202" s="59" t="s">
        <v>142</v>
      </c>
      <c r="E2202" s="59"/>
      <c r="F2202" s="60" t="s">
        <v>679</v>
      </c>
      <c r="I2202" s="55"/>
      <c r="J2202" s="55">
        <v>7.5</v>
      </c>
      <c r="L2202" s="52" t="s">
        <v>114</v>
      </c>
      <c r="N2202" s="61" t="s">
        <v>137</v>
      </c>
      <c r="O2202" s="62">
        <f t="shared" ref="O2202:O2215" si="952">3.1416/6*J2202^3</f>
        <v>220.89374999999998</v>
      </c>
      <c r="P2202" s="64">
        <f t="shared" si="951"/>
        <v>132.53625</v>
      </c>
      <c r="Q2202" s="62">
        <f t="shared" si="950"/>
        <v>21.24838927871081</v>
      </c>
    </row>
    <row r="2203" spans="1:19">
      <c r="A2203" s="83" t="s">
        <v>300</v>
      </c>
      <c r="B2203" s="57">
        <v>16</v>
      </c>
      <c r="C2203" s="53" t="s">
        <v>406</v>
      </c>
      <c r="D2203" s="59" t="s">
        <v>142</v>
      </c>
      <c r="E2203" s="59"/>
      <c r="F2203" s="60" t="s">
        <v>679</v>
      </c>
      <c r="I2203" s="55"/>
      <c r="J2203" s="55">
        <v>8</v>
      </c>
      <c r="L2203" s="52" t="s">
        <v>114</v>
      </c>
      <c r="N2203" s="61" t="s">
        <v>137</v>
      </c>
      <c r="O2203" s="62">
        <f t="shared" si="952"/>
        <v>268.08319999999998</v>
      </c>
      <c r="P2203" s="64">
        <f t="shared" si="951"/>
        <v>160.84991999999997</v>
      </c>
      <c r="Q2203" s="62">
        <f t="shared" si="950"/>
        <v>25.484899693816295</v>
      </c>
    </row>
    <row r="2204" spans="1:19">
      <c r="A2204" s="83" t="s">
        <v>300</v>
      </c>
      <c r="B2204" s="57">
        <v>17</v>
      </c>
      <c r="C2204" s="53" t="s">
        <v>406</v>
      </c>
      <c r="D2204" s="59" t="s">
        <v>142</v>
      </c>
      <c r="E2204" s="59"/>
      <c r="F2204" s="73" t="s">
        <v>8</v>
      </c>
      <c r="I2204" s="55"/>
      <c r="J2204" s="55">
        <v>5.8</v>
      </c>
      <c r="L2204" s="52" t="s">
        <v>114</v>
      </c>
      <c r="N2204" s="61" t="s">
        <v>137</v>
      </c>
      <c r="O2204" s="62">
        <f t="shared" si="952"/>
        <v>102.16064319999998</v>
      </c>
      <c r="P2204" s="64">
        <f>O2204*0.3</f>
        <v>30.648192959999992</v>
      </c>
      <c r="Q2204" s="62">
        <f t="shared" si="950"/>
        <v>5.3726423013891988</v>
      </c>
      <c r="S2204" s="63"/>
    </row>
    <row r="2205" spans="1:19">
      <c r="A2205" s="83" t="s">
        <v>300</v>
      </c>
      <c r="B2205" s="57">
        <v>17</v>
      </c>
      <c r="C2205" s="53" t="s">
        <v>406</v>
      </c>
      <c r="D2205" s="59" t="s">
        <v>142</v>
      </c>
      <c r="E2205" s="59"/>
      <c r="F2205" s="73" t="s">
        <v>152</v>
      </c>
      <c r="I2205" s="55"/>
      <c r="J2205" s="55">
        <v>9.1999999999999993</v>
      </c>
      <c r="L2205" s="52" t="s">
        <v>114</v>
      </c>
      <c r="N2205" s="61" t="s">
        <v>137</v>
      </c>
      <c r="O2205" s="62">
        <f t="shared" si="952"/>
        <v>407.72103679999987</v>
      </c>
      <c r="P2205" s="64">
        <f t="shared" ref="P2205:P2207" si="953">O2205*0.6</f>
        <v>244.63262207999992</v>
      </c>
      <c r="Q2205" s="62">
        <f t="shared" si="950"/>
        <v>37.780590789016195</v>
      </c>
    </row>
    <row r="2206" spans="1:19">
      <c r="A2206" s="83" t="s">
        <v>300</v>
      </c>
      <c r="B2206" s="57">
        <v>17</v>
      </c>
      <c r="C2206" s="53" t="s">
        <v>406</v>
      </c>
      <c r="D2206" s="59" t="s">
        <v>142</v>
      </c>
      <c r="E2206" s="59"/>
      <c r="F2206" s="60" t="s">
        <v>679</v>
      </c>
      <c r="I2206" s="55"/>
      <c r="J2206" s="55">
        <v>7.6</v>
      </c>
      <c r="L2206" s="52" t="s">
        <v>114</v>
      </c>
      <c r="N2206" s="61" t="s">
        <v>137</v>
      </c>
      <c r="O2206" s="62">
        <f t="shared" si="952"/>
        <v>229.84783359999994</v>
      </c>
      <c r="P2206" s="64">
        <f t="shared" si="953"/>
        <v>137.90870015999997</v>
      </c>
      <c r="Q2206" s="62">
        <f t="shared" si="950"/>
        <v>22.056181386686642</v>
      </c>
    </row>
    <row r="2207" spans="1:19">
      <c r="A2207" s="83" t="s">
        <v>300</v>
      </c>
      <c r="B2207" s="57">
        <v>18</v>
      </c>
      <c r="C2207" s="53" t="s">
        <v>406</v>
      </c>
      <c r="D2207" s="59" t="s">
        <v>142</v>
      </c>
      <c r="E2207" s="59"/>
      <c r="F2207" s="60" t="s">
        <v>671</v>
      </c>
      <c r="I2207" s="55"/>
      <c r="J2207" s="55">
        <v>17</v>
      </c>
      <c r="L2207" s="52" t="s">
        <v>114</v>
      </c>
      <c r="N2207" s="61" t="s">
        <v>137</v>
      </c>
      <c r="O2207" s="62">
        <f t="shared" si="952"/>
        <v>2572.4467999999997</v>
      </c>
      <c r="P2207" s="64">
        <f t="shared" si="953"/>
        <v>1543.4680799999999</v>
      </c>
      <c r="Q2207" s="62">
        <f t="shared" si="950"/>
        <v>213.03602336468199</v>
      </c>
    </row>
    <row r="2208" spans="1:19">
      <c r="A2208" s="83" t="s">
        <v>300</v>
      </c>
      <c r="B2208" s="57">
        <v>20</v>
      </c>
      <c r="C2208" s="53" t="s">
        <v>406</v>
      </c>
      <c r="D2208" s="59" t="s">
        <v>142</v>
      </c>
      <c r="E2208" s="59"/>
      <c r="F2208" s="73" t="s">
        <v>8</v>
      </c>
      <c r="I2208" s="55"/>
      <c r="J2208" s="55">
        <v>5.9</v>
      </c>
      <c r="L2208" s="52" t="s">
        <v>114</v>
      </c>
      <c r="N2208" s="61" t="s">
        <v>137</v>
      </c>
      <c r="O2208" s="62">
        <f t="shared" si="952"/>
        <v>107.53644440000001</v>
      </c>
      <c r="P2208" s="64">
        <f t="shared" ref="P2208:P2210" si="954">O2208*0.3</f>
        <v>32.260933319999999</v>
      </c>
      <c r="Q2208" s="62">
        <f t="shared" si="950"/>
        <v>5.6376925246153453</v>
      </c>
      <c r="S2208" s="63"/>
    </row>
    <row r="2209" spans="1:19">
      <c r="A2209" s="83" t="s">
        <v>300</v>
      </c>
      <c r="B2209" s="57">
        <v>20</v>
      </c>
      <c r="C2209" s="53" t="s">
        <v>406</v>
      </c>
      <c r="D2209" s="59" t="s">
        <v>142</v>
      </c>
      <c r="E2209" s="59"/>
      <c r="F2209" s="73" t="s">
        <v>8</v>
      </c>
      <c r="I2209" s="55"/>
      <c r="J2209" s="55">
        <v>7.5</v>
      </c>
      <c r="L2209" s="52" t="s">
        <v>114</v>
      </c>
      <c r="N2209" s="61" t="s">
        <v>137</v>
      </c>
      <c r="O2209" s="62">
        <f t="shared" si="952"/>
        <v>220.89374999999998</v>
      </c>
      <c r="P2209" s="64">
        <f t="shared" si="954"/>
        <v>66.268124999999998</v>
      </c>
      <c r="Q2209" s="62">
        <f t="shared" si="950"/>
        <v>11.083038663216625</v>
      </c>
      <c r="S2209" s="63"/>
    </row>
    <row r="2210" spans="1:19">
      <c r="A2210" s="83" t="s">
        <v>300</v>
      </c>
      <c r="B2210" s="57">
        <v>20</v>
      </c>
      <c r="C2210" s="53" t="s">
        <v>406</v>
      </c>
      <c r="D2210" s="59" t="s">
        <v>142</v>
      </c>
      <c r="E2210" s="59"/>
      <c r="F2210" s="73" t="s">
        <v>8</v>
      </c>
      <c r="I2210" s="55"/>
      <c r="J2210" s="55">
        <v>4.9000000000000004</v>
      </c>
      <c r="L2210" s="52" t="s">
        <v>114</v>
      </c>
      <c r="N2210" s="61" t="s">
        <v>137</v>
      </c>
      <c r="O2210" s="62">
        <f t="shared" si="952"/>
        <v>61.601016400000013</v>
      </c>
      <c r="P2210" s="64">
        <f t="shared" si="954"/>
        <v>18.480304920000002</v>
      </c>
      <c r="Q2210" s="62">
        <f t="shared" si="950"/>
        <v>3.34113194495673</v>
      </c>
      <c r="S2210" s="63"/>
    </row>
    <row r="2211" spans="1:19">
      <c r="A2211" s="83" t="s">
        <v>300</v>
      </c>
      <c r="B2211" s="57">
        <v>20</v>
      </c>
      <c r="C2211" s="53" t="s">
        <v>406</v>
      </c>
      <c r="D2211" s="59" t="s">
        <v>142</v>
      </c>
      <c r="E2211" s="59"/>
      <c r="F2211" s="73" t="s">
        <v>103</v>
      </c>
      <c r="I2211" s="55"/>
      <c r="J2211" s="55">
        <v>8.5</v>
      </c>
      <c r="L2211" s="52" t="s">
        <v>114</v>
      </c>
      <c r="N2211" s="61" t="s">
        <v>137</v>
      </c>
      <c r="O2211" s="62">
        <f t="shared" si="952"/>
        <v>321.55584999999996</v>
      </c>
      <c r="P2211" s="64">
        <f t="shared" ref="P2211:P2212" si="955">O2211*0.6</f>
        <v>192.93350999999998</v>
      </c>
      <c r="Q2211" s="62">
        <f t="shared" si="950"/>
        <v>30.230932874669961</v>
      </c>
    </row>
    <row r="2212" spans="1:19">
      <c r="A2212" s="83" t="s">
        <v>300</v>
      </c>
      <c r="B2212" s="57">
        <v>20</v>
      </c>
      <c r="C2212" s="53" t="s">
        <v>406</v>
      </c>
      <c r="D2212" s="59" t="s">
        <v>142</v>
      </c>
      <c r="E2212" s="59"/>
      <c r="F2212" s="60" t="s">
        <v>679</v>
      </c>
      <c r="I2212" s="55"/>
      <c r="J2212" s="55">
        <v>14.4</v>
      </c>
      <c r="L2212" s="52" t="s">
        <v>114</v>
      </c>
      <c r="N2212" s="61" t="s">
        <v>137</v>
      </c>
      <c r="O2212" s="62">
        <f t="shared" si="952"/>
        <v>1563.4612224</v>
      </c>
      <c r="P2212" s="64">
        <f t="shared" si="955"/>
        <v>938.07673344</v>
      </c>
      <c r="Q2212" s="62">
        <f t="shared" si="950"/>
        <v>133.47058852877484</v>
      </c>
    </row>
    <row r="2213" spans="1:19">
      <c r="A2213" s="83" t="s">
        <v>300</v>
      </c>
      <c r="B2213" s="57">
        <v>21</v>
      </c>
      <c r="C2213" s="53" t="s">
        <v>406</v>
      </c>
      <c r="D2213" s="59" t="s">
        <v>142</v>
      </c>
      <c r="E2213" s="59"/>
      <c r="F2213" s="73" t="s">
        <v>8</v>
      </c>
      <c r="I2213" s="55"/>
      <c r="J2213" s="55">
        <v>6.6</v>
      </c>
      <c r="L2213" s="52" t="s">
        <v>114</v>
      </c>
      <c r="N2213" s="61" t="s">
        <v>137</v>
      </c>
      <c r="O2213" s="62">
        <f t="shared" si="952"/>
        <v>150.53290559999996</v>
      </c>
      <c r="P2213" s="64">
        <f>O2213*0.3</f>
        <v>45.159871679999988</v>
      </c>
      <c r="Q2213" s="62">
        <f t="shared" si="950"/>
        <v>7.7315494108304783</v>
      </c>
      <c r="S2213" s="63"/>
    </row>
    <row r="2214" spans="1:19">
      <c r="A2214" s="83" t="s">
        <v>300</v>
      </c>
      <c r="B2214" s="57">
        <v>21</v>
      </c>
      <c r="C2214" s="53" t="s">
        <v>406</v>
      </c>
      <c r="D2214" s="59" t="s">
        <v>142</v>
      </c>
      <c r="E2214" s="59"/>
      <c r="F2214" s="73" t="s">
        <v>103</v>
      </c>
      <c r="I2214" s="55"/>
      <c r="J2214" s="55">
        <v>8.4</v>
      </c>
      <c r="L2214" s="52" t="s">
        <v>114</v>
      </c>
      <c r="N2214" s="61" t="s">
        <v>137</v>
      </c>
      <c r="O2214" s="62">
        <f t="shared" si="952"/>
        <v>310.33981440000002</v>
      </c>
      <c r="P2214" s="64">
        <f t="shared" ref="P2214" si="956">O2214*0.6</f>
        <v>186.20388864</v>
      </c>
      <c r="Q2214" s="62">
        <f t="shared" si="950"/>
        <v>29.239718287901937</v>
      </c>
    </row>
    <row r="2215" spans="1:19">
      <c r="A2215" s="83" t="s">
        <v>300</v>
      </c>
      <c r="B2215" s="57">
        <v>22</v>
      </c>
      <c r="C2215" s="53" t="s">
        <v>406</v>
      </c>
      <c r="D2215" s="59" t="s">
        <v>442</v>
      </c>
      <c r="F2215" s="73" t="s">
        <v>109</v>
      </c>
      <c r="I2215" s="55"/>
      <c r="J2215" s="55">
        <v>6.4</v>
      </c>
      <c r="L2215" s="52" t="s">
        <v>114</v>
      </c>
      <c r="N2215" s="61" t="s">
        <v>137</v>
      </c>
      <c r="O2215" s="62">
        <f t="shared" si="952"/>
        <v>137.25859840000001</v>
      </c>
      <c r="Q2215" s="62">
        <f t="shared" ref="Q2215" si="957">0.216*O2215^0.939</f>
        <v>21.958536808183744</v>
      </c>
    </row>
    <row r="2216" spans="1:19">
      <c r="A2216" s="83" t="s">
        <v>300</v>
      </c>
      <c r="B2216" s="57">
        <v>22</v>
      </c>
      <c r="C2216" s="53" t="s">
        <v>406</v>
      </c>
      <c r="D2216" s="59" t="s">
        <v>142</v>
      </c>
      <c r="E2216" s="59"/>
      <c r="F2216" s="60" t="s">
        <v>679</v>
      </c>
      <c r="G2216" s="55">
        <v>10.8</v>
      </c>
      <c r="I2216" s="55"/>
      <c r="J2216" s="55">
        <v>9.8000000000000007</v>
      </c>
      <c r="L2216" s="52" t="s">
        <v>101</v>
      </c>
      <c r="N2216" s="65" t="s">
        <v>138</v>
      </c>
      <c r="O2216" s="62">
        <f>(3.1416/6)*J2216^2*G2216</f>
        <v>543.0946752000001</v>
      </c>
      <c r="P2216" s="64">
        <f t="shared" ref="P2216" si="958">O2216*0.6</f>
        <v>325.85680512000005</v>
      </c>
      <c r="Q2216" s="62">
        <f t="shared" ref="Q2216:Q2218" si="959">0.216*P2216^0.939</f>
        <v>49.452233566559379</v>
      </c>
    </row>
    <row r="2217" spans="1:19">
      <c r="A2217" s="83" t="s">
        <v>300</v>
      </c>
      <c r="B2217" s="57">
        <v>22</v>
      </c>
      <c r="C2217" s="53" t="s">
        <v>406</v>
      </c>
      <c r="D2217" s="59" t="s">
        <v>142</v>
      </c>
      <c r="E2217" s="59"/>
      <c r="F2217" s="73" t="s">
        <v>8</v>
      </c>
      <c r="I2217" s="55"/>
      <c r="J2217" s="55">
        <v>6.4</v>
      </c>
      <c r="L2217" s="52" t="s">
        <v>114</v>
      </c>
      <c r="N2217" s="61" t="s">
        <v>137</v>
      </c>
      <c r="O2217" s="62">
        <f>3.1416/6*J2217^3</f>
        <v>137.25859840000001</v>
      </c>
      <c r="P2217" s="64">
        <f>O2217*0.3</f>
        <v>41.177579520000002</v>
      </c>
      <c r="Q2217" s="62">
        <f t="shared" si="959"/>
        <v>7.0895758942112943</v>
      </c>
      <c r="S2217" s="63"/>
    </row>
    <row r="2218" spans="1:19">
      <c r="A2218" s="83" t="s">
        <v>300</v>
      </c>
      <c r="B2218" s="57">
        <v>23</v>
      </c>
      <c r="C2218" s="53" t="s">
        <v>404</v>
      </c>
      <c r="D2218" s="59" t="s">
        <v>142</v>
      </c>
      <c r="E2218" s="59"/>
      <c r="F2218" s="73" t="s">
        <v>8</v>
      </c>
      <c r="I2218" s="55"/>
      <c r="J2218" s="55">
        <v>6.8</v>
      </c>
      <c r="K2218" s="52">
        <v>3.8</v>
      </c>
      <c r="L2218" s="52" t="s">
        <v>114</v>
      </c>
      <c r="N2218" s="61" t="s">
        <v>137</v>
      </c>
      <c r="O2218" s="62">
        <f>3.1416/6*J2218^3</f>
        <v>164.63659519999996</v>
      </c>
      <c r="P2218" s="62">
        <f>3.1416/6*K2218^3</f>
        <v>28.730979199999993</v>
      </c>
      <c r="Q2218" s="62">
        <f t="shared" si="959"/>
        <v>5.0564393543322863</v>
      </c>
      <c r="S2218" s="63"/>
    </row>
    <row r="2219" spans="1:19">
      <c r="A2219" s="83" t="s">
        <v>300</v>
      </c>
      <c r="B2219" s="57">
        <v>23</v>
      </c>
      <c r="C2219" s="53" t="s">
        <v>404</v>
      </c>
      <c r="D2219" s="59" t="s">
        <v>442</v>
      </c>
      <c r="F2219" s="73" t="s">
        <v>625</v>
      </c>
      <c r="G2219" s="55">
        <v>4.9000000000000004</v>
      </c>
      <c r="I2219" s="55"/>
      <c r="J2219" s="55">
        <v>3.2</v>
      </c>
      <c r="L2219" s="52" t="s">
        <v>101</v>
      </c>
      <c r="N2219" s="65" t="s">
        <v>138</v>
      </c>
      <c r="O2219" s="62">
        <f>(3.1416/6)*J2219^2*G2219</f>
        <v>26.272153600000003</v>
      </c>
      <c r="Q2219" s="62">
        <f t="shared" ref="Q2219" si="960">0.216*O2219^0.939</f>
        <v>4.6490068870730124</v>
      </c>
    </row>
    <row r="2220" spans="1:19">
      <c r="A2220" s="83" t="s">
        <v>300</v>
      </c>
      <c r="B2220" s="57">
        <v>23</v>
      </c>
      <c r="C2220" s="53" t="s">
        <v>404</v>
      </c>
      <c r="D2220" s="59" t="s">
        <v>142</v>
      </c>
      <c r="E2220" s="59"/>
      <c r="F2220" s="60" t="s">
        <v>671</v>
      </c>
      <c r="I2220" s="55"/>
      <c r="J2220" s="55">
        <v>12.7</v>
      </c>
      <c r="L2220" s="52" t="s">
        <v>114</v>
      </c>
      <c r="N2220" s="61" t="s">
        <v>137</v>
      </c>
      <c r="O2220" s="62">
        <f t="shared" ref="O2220:O2229" si="961">3.1416/6*J2220^3</f>
        <v>1072.5333387999999</v>
      </c>
      <c r="P2220" s="64">
        <f t="shared" ref="P2220" si="962">O2220*0.6</f>
        <v>643.52000327999997</v>
      </c>
      <c r="Q2220" s="62">
        <f t="shared" ref="Q2220:Q2230" si="963">0.216*P2220^0.939</f>
        <v>93.690060018547925</v>
      </c>
    </row>
    <row r="2221" spans="1:19">
      <c r="A2221" s="83" t="s">
        <v>300</v>
      </c>
      <c r="B2221" s="57">
        <v>24</v>
      </c>
      <c r="C2221" s="53" t="s">
        <v>406</v>
      </c>
      <c r="D2221" s="59" t="s">
        <v>142</v>
      </c>
      <c r="E2221" s="59"/>
      <c r="F2221" s="73" t="s">
        <v>8</v>
      </c>
      <c r="I2221" s="55"/>
      <c r="J2221" s="55">
        <v>6.3</v>
      </c>
      <c r="L2221" s="52" t="s">
        <v>114</v>
      </c>
      <c r="N2221" s="61" t="s">
        <v>137</v>
      </c>
      <c r="O2221" s="62">
        <f t="shared" si="961"/>
        <v>130.92460919999996</v>
      </c>
      <c r="P2221" s="64">
        <f t="shared" ref="P2221:P2229" si="964">O2221*0.3</f>
        <v>39.277382759999988</v>
      </c>
      <c r="Q2221" s="62">
        <f t="shared" si="963"/>
        <v>6.7819345947927365</v>
      </c>
      <c r="S2221" s="63"/>
    </row>
    <row r="2222" spans="1:19">
      <c r="A2222" s="83" t="s">
        <v>300</v>
      </c>
      <c r="B2222" s="57">
        <v>24</v>
      </c>
      <c r="C2222" s="53" t="s">
        <v>406</v>
      </c>
      <c r="D2222" s="59" t="s">
        <v>142</v>
      </c>
      <c r="E2222" s="59"/>
      <c r="F2222" s="73" t="s">
        <v>8</v>
      </c>
      <c r="I2222" s="55"/>
      <c r="J2222" s="55">
        <v>4.8</v>
      </c>
      <c r="L2222" s="52" t="s">
        <v>114</v>
      </c>
      <c r="N2222" s="61" t="s">
        <v>137</v>
      </c>
      <c r="O2222" s="62">
        <f t="shared" si="961"/>
        <v>57.905971199999996</v>
      </c>
      <c r="P2222" s="64">
        <f t="shared" si="964"/>
        <v>17.37179136</v>
      </c>
      <c r="Q2222" s="62">
        <f t="shared" si="963"/>
        <v>3.1525924778685157</v>
      </c>
      <c r="S2222" s="63"/>
    </row>
    <row r="2223" spans="1:19">
      <c r="A2223" s="83" t="s">
        <v>300</v>
      </c>
      <c r="B2223" s="57">
        <v>24</v>
      </c>
      <c r="C2223" s="53" t="s">
        <v>406</v>
      </c>
      <c r="D2223" s="59" t="s">
        <v>142</v>
      </c>
      <c r="E2223" s="59"/>
      <c r="F2223" s="73" t="s">
        <v>8</v>
      </c>
      <c r="I2223" s="55"/>
      <c r="J2223" s="55">
        <v>4.9000000000000004</v>
      </c>
      <c r="L2223" s="52" t="s">
        <v>114</v>
      </c>
      <c r="N2223" s="61" t="s">
        <v>137</v>
      </c>
      <c r="O2223" s="62">
        <f t="shared" si="961"/>
        <v>61.601016400000013</v>
      </c>
      <c r="P2223" s="64">
        <f t="shared" si="964"/>
        <v>18.480304920000002</v>
      </c>
      <c r="Q2223" s="62">
        <f t="shared" si="963"/>
        <v>3.34113194495673</v>
      </c>
      <c r="S2223" s="63"/>
    </row>
    <row r="2224" spans="1:19">
      <c r="A2224" s="83" t="s">
        <v>300</v>
      </c>
      <c r="B2224" s="57">
        <v>24</v>
      </c>
      <c r="C2224" s="53" t="s">
        <v>406</v>
      </c>
      <c r="D2224" s="59" t="s">
        <v>142</v>
      </c>
      <c r="E2224" s="59"/>
      <c r="F2224" s="73" t="s">
        <v>8</v>
      </c>
      <c r="I2224" s="55"/>
      <c r="J2224" s="55">
        <v>4.4000000000000004</v>
      </c>
      <c r="L2224" s="52" t="s">
        <v>114</v>
      </c>
      <c r="N2224" s="61" t="s">
        <v>137</v>
      </c>
      <c r="O2224" s="62">
        <f t="shared" si="961"/>
        <v>44.602342400000012</v>
      </c>
      <c r="P2224" s="64">
        <f t="shared" si="964"/>
        <v>13.380702720000004</v>
      </c>
      <c r="Q2224" s="62">
        <f t="shared" si="963"/>
        <v>2.4672744361322532</v>
      </c>
      <c r="S2224" s="63"/>
    </row>
    <row r="2225" spans="1:19">
      <c r="A2225" s="83" t="s">
        <v>300</v>
      </c>
      <c r="B2225" s="57">
        <v>25</v>
      </c>
      <c r="C2225" s="53" t="s">
        <v>406</v>
      </c>
      <c r="D2225" s="59" t="s">
        <v>142</v>
      </c>
      <c r="E2225" s="59"/>
      <c r="F2225" s="73" t="s">
        <v>8</v>
      </c>
      <c r="I2225" s="55"/>
      <c r="J2225" s="55">
        <v>5.3</v>
      </c>
      <c r="L2225" s="52" t="s">
        <v>114</v>
      </c>
      <c r="N2225" s="61" t="s">
        <v>137</v>
      </c>
      <c r="O2225" s="62">
        <f t="shared" si="961"/>
        <v>77.95199719999998</v>
      </c>
      <c r="P2225" s="64">
        <f t="shared" si="964"/>
        <v>23.385599159999995</v>
      </c>
      <c r="Q2225" s="62">
        <f t="shared" si="963"/>
        <v>4.1676994625925534</v>
      </c>
      <c r="S2225" s="63"/>
    </row>
    <row r="2226" spans="1:19">
      <c r="A2226" s="83" t="s">
        <v>300</v>
      </c>
      <c r="B2226" s="57">
        <v>25</v>
      </c>
      <c r="C2226" s="53" t="s">
        <v>406</v>
      </c>
      <c r="D2226" s="59" t="s">
        <v>142</v>
      </c>
      <c r="E2226" s="59"/>
      <c r="F2226" s="73" t="s">
        <v>8</v>
      </c>
      <c r="I2226" s="55"/>
      <c r="J2226" s="55">
        <v>4.8</v>
      </c>
      <c r="L2226" s="52" t="s">
        <v>114</v>
      </c>
      <c r="N2226" s="61" t="s">
        <v>137</v>
      </c>
      <c r="O2226" s="62">
        <f t="shared" si="961"/>
        <v>57.905971199999996</v>
      </c>
      <c r="P2226" s="64">
        <f t="shared" si="964"/>
        <v>17.37179136</v>
      </c>
      <c r="Q2226" s="62">
        <f t="shared" si="963"/>
        <v>3.1525924778685157</v>
      </c>
      <c r="S2226" s="63"/>
    </row>
    <row r="2227" spans="1:19">
      <c r="A2227" s="83" t="s">
        <v>300</v>
      </c>
      <c r="B2227" s="57">
        <v>25</v>
      </c>
      <c r="C2227" s="53" t="s">
        <v>406</v>
      </c>
      <c r="D2227" s="59" t="s">
        <v>142</v>
      </c>
      <c r="E2227" s="59"/>
      <c r="F2227" s="73" t="s">
        <v>8</v>
      </c>
      <c r="I2227" s="55"/>
      <c r="J2227" s="55">
        <v>4.9000000000000004</v>
      </c>
      <c r="L2227" s="52" t="s">
        <v>114</v>
      </c>
      <c r="N2227" s="61" t="s">
        <v>137</v>
      </c>
      <c r="O2227" s="62">
        <f t="shared" si="961"/>
        <v>61.601016400000013</v>
      </c>
      <c r="P2227" s="64">
        <f t="shared" si="964"/>
        <v>18.480304920000002</v>
      </c>
      <c r="Q2227" s="62">
        <f t="shared" si="963"/>
        <v>3.34113194495673</v>
      </c>
      <c r="S2227" s="63"/>
    </row>
    <row r="2228" spans="1:19">
      <c r="A2228" s="83" t="s">
        <v>300</v>
      </c>
      <c r="B2228" s="57">
        <v>25</v>
      </c>
      <c r="C2228" s="53" t="s">
        <v>406</v>
      </c>
      <c r="D2228" s="59" t="s">
        <v>142</v>
      </c>
      <c r="E2228" s="59"/>
      <c r="F2228" s="73" t="s">
        <v>8</v>
      </c>
      <c r="I2228" s="55"/>
      <c r="J2228" s="55">
        <v>6</v>
      </c>
      <c r="L2228" s="52" t="s">
        <v>114</v>
      </c>
      <c r="N2228" s="61" t="s">
        <v>137</v>
      </c>
      <c r="O2228" s="62">
        <f t="shared" si="961"/>
        <v>113.09759999999999</v>
      </c>
      <c r="P2228" s="64">
        <f t="shared" si="964"/>
        <v>33.929279999999991</v>
      </c>
      <c r="Q2228" s="62">
        <f t="shared" si="963"/>
        <v>5.9110324243386305</v>
      </c>
      <c r="S2228" s="63"/>
    </row>
    <row r="2229" spans="1:19">
      <c r="A2229" s="83" t="s">
        <v>300</v>
      </c>
      <c r="B2229" s="57">
        <v>26</v>
      </c>
      <c r="C2229" s="53" t="s">
        <v>406</v>
      </c>
      <c r="D2229" s="59" t="s">
        <v>142</v>
      </c>
      <c r="E2229" s="59"/>
      <c r="F2229" s="73" t="s">
        <v>8</v>
      </c>
      <c r="I2229" s="55"/>
      <c r="J2229" s="55">
        <v>6.1</v>
      </c>
      <c r="L2229" s="52" t="s">
        <v>114</v>
      </c>
      <c r="N2229" s="61" t="s">
        <v>137</v>
      </c>
      <c r="O2229" s="62">
        <f t="shared" si="961"/>
        <v>118.84725159999995</v>
      </c>
      <c r="P2229" s="64">
        <f t="shared" si="964"/>
        <v>35.654175479999985</v>
      </c>
      <c r="Q2229" s="62">
        <f t="shared" si="963"/>
        <v>6.19277661565319</v>
      </c>
      <c r="S2229" s="63"/>
    </row>
    <row r="2230" spans="1:19">
      <c r="A2230" s="83" t="s">
        <v>300</v>
      </c>
      <c r="B2230" s="57">
        <v>25</v>
      </c>
      <c r="C2230" s="53" t="s">
        <v>406</v>
      </c>
      <c r="D2230" s="59" t="s">
        <v>142</v>
      </c>
      <c r="E2230" s="59"/>
      <c r="F2230" s="60" t="s">
        <v>679</v>
      </c>
      <c r="G2230" s="55">
        <v>12.7</v>
      </c>
      <c r="I2230" s="55"/>
      <c r="J2230" s="55">
        <v>10.4</v>
      </c>
      <c r="L2230" s="52" t="s">
        <v>101</v>
      </c>
      <c r="M2230" s="52" t="s">
        <v>305</v>
      </c>
      <c r="N2230" s="65" t="s">
        <v>138</v>
      </c>
      <c r="O2230" s="62">
        <f>(3.1416/6)*J2230^2*G2230</f>
        <v>719.23371520000001</v>
      </c>
      <c r="P2230" s="64">
        <f t="shared" ref="P2230" si="965">O2230*0.6</f>
        <v>431.54022911999999</v>
      </c>
      <c r="Q2230" s="62">
        <f t="shared" si="963"/>
        <v>64.378186757577026</v>
      </c>
    </row>
    <row r="2231" spans="1:19">
      <c r="A2231" s="83" t="s">
        <v>300</v>
      </c>
      <c r="B2231" s="57">
        <v>26</v>
      </c>
      <c r="C2231" s="53" t="s">
        <v>404</v>
      </c>
      <c r="D2231" s="59" t="s">
        <v>641</v>
      </c>
      <c r="E2231" s="54" t="s">
        <v>644</v>
      </c>
      <c r="F2231" s="73" t="s">
        <v>5</v>
      </c>
      <c r="I2231" s="55"/>
      <c r="J2231" s="55">
        <v>3.2</v>
      </c>
      <c r="L2231" s="52" t="s">
        <v>114</v>
      </c>
      <c r="N2231" s="61" t="s">
        <v>137</v>
      </c>
      <c r="O2231" s="62">
        <f t="shared" ref="O2231:O2239" si="966">3.1416/6*J2231^3</f>
        <v>17.157324800000001</v>
      </c>
      <c r="Q2231" s="62">
        <f t="shared" ref="Q2231:Q2233" si="967">0.216*O2231^0.939</f>
        <v>3.1160319357717827</v>
      </c>
    </row>
    <row r="2232" spans="1:19">
      <c r="A2232" s="83" t="s">
        <v>300</v>
      </c>
      <c r="B2232" s="57">
        <v>26</v>
      </c>
      <c r="C2232" s="53" t="s">
        <v>404</v>
      </c>
      <c r="D2232" s="59" t="s">
        <v>641</v>
      </c>
      <c r="E2232" s="54" t="s">
        <v>644</v>
      </c>
      <c r="F2232" s="73" t="s">
        <v>5</v>
      </c>
      <c r="I2232" s="55"/>
      <c r="J2232" s="55">
        <v>3.6</v>
      </c>
      <c r="L2232" s="52" t="s">
        <v>114</v>
      </c>
      <c r="N2232" s="61" t="s">
        <v>137</v>
      </c>
      <c r="O2232" s="62">
        <f t="shared" si="966"/>
        <v>24.4290816</v>
      </c>
      <c r="Q2232" s="62">
        <f t="shared" si="967"/>
        <v>4.3420873484926918</v>
      </c>
    </row>
    <row r="2233" spans="1:19">
      <c r="A2233" s="83" t="s">
        <v>300</v>
      </c>
      <c r="B2233" s="57">
        <v>26</v>
      </c>
      <c r="C2233" s="53" t="s">
        <v>404</v>
      </c>
      <c r="D2233" s="59" t="s">
        <v>641</v>
      </c>
      <c r="E2233" s="54" t="s">
        <v>644</v>
      </c>
      <c r="F2233" s="73" t="s">
        <v>5</v>
      </c>
      <c r="I2233" s="55"/>
      <c r="J2233" s="55">
        <v>4</v>
      </c>
      <c r="L2233" s="52" t="s">
        <v>114</v>
      </c>
      <c r="N2233" s="61" t="s">
        <v>137</v>
      </c>
      <c r="O2233" s="62">
        <f t="shared" si="966"/>
        <v>33.510399999999997</v>
      </c>
      <c r="Q2233" s="62">
        <f t="shared" si="967"/>
        <v>5.8424823179413421</v>
      </c>
    </row>
    <row r="2234" spans="1:19">
      <c r="A2234" s="83" t="s">
        <v>300</v>
      </c>
      <c r="B2234" s="57">
        <v>26</v>
      </c>
      <c r="C2234" s="53" t="s">
        <v>404</v>
      </c>
      <c r="D2234" s="59" t="s">
        <v>142</v>
      </c>
      <c r="E2234" s="59"/>
      <c r="F2234" s="73" t="s">
        <v>103</v>
      </c>
      <c r="I2234" s="55"/>
      <c r="J2234" s="55">
        <v>8.5</v>
      </c>
      <c r="L2234" s="52" t="s">
        <v>114</v>
      </c>
      <c r="N2234" s="61" t="s">
        <v>137</v>
      </c>
      <c r="O2234" s="62">
        <f t="shared" si="966"/>
        <v>321.55584999999996</v>
      </c>
      <c r="P2234" s="64">
        <f t="shared" ref="P2234" si="968">O2234*0.6</f>
        <v>192.93350999999998</v>
      </c>
      <c r="Q2234" s="62">
        <f t="shared" ref="Q2234:Q2238" si="969">0.216*P2234^0.939</f>
        <v>30.230932874669961</v>
      </c>
    </row>
    <row r="2235" spans="1:19">
      <c r="A2235" s="83" t="s">
        <v>300</v>
      </c>
      <c r="B2235" s="57">
        <v>27</v>
      </c>
      <c r="C2235" s="53" t="s">
        <v>404</v>
      </c>
      <c r="D2235" s="59" t="s">
        <v>142</v>
      </c>
      <c r="E2235" s="59"/>
      <c r="F2235" s="73" t="s">
        <v>8</v>
      </c>
      <c r="I2235" s="55"/>
      <c r="J2235" s="55">
        <v>5.6</v>
      </c>
      <c r="L2235" s="52" t="s">
        <v>114</v>
      </c>
      <c r="N2235" s="61" t="s">
        <v>137</v>
      </c>
      <c r="O2235" s="62">
        <f t="shared" si="966"/>
        <v>91.952537599999971</v>
      </c>
      <c r="P2235" s="64">
        <f t="shared" ref="P2235:P2238" si="970">O2235*0.3</f>
        <v>27.585761279999989</v>
      </c>
      <c r="Q2235" s="62">
        <f t="shared" si="969"/>
        <v>4.8669506363167994</v>
      </c>
      <c r="S2235" s="63"/>
    </row>
    <row r="2236" spans="1:19">
      <c r="A2236" s="83" t="s">
        <v>300</v>
      </c>
      <c r="B2236" s="57">
        <v>27</v>
      </c>
      <c r="C2236" s="53" t="s">
        <v>404</v>
      </c>
      <c r="D2236" s="59" t="s">
        <v>142</v>
      </c>
      <c r="E2236" s="59"/>
      <c r="F2236" s="73" t="s">
        <v>8</v>
      </c>
      <c r="I2236" s="55"/>
      <c r="J2236" s="55">
        <v>5</v>
      </c>
      <c r="L2236" s="52" t="s">
        <v>114</v>
      </c>
      <c r="N2236" s="61" t="s">
        <v>137</v>
      </c>
      <c r="O2236" s="62">
        <f t="shared" si="966"/>
        <v>65.449999999999989</v>
      </c>
      <c r="P2236" s="64">
        <f t="shared" si="970"/>
        <v>19.634999999999994</v>
      </c>
      <c r="Q2236" s="62">
        <f t="shared" si="969"/>
        <v>3.5367940519289136</v>
      </c>
      <c r="S2236" s="63"/>
    </row>
    <row r="2237" spans="1:19">
      <c r="A2237" s="83" t="s">
        <v>300</v>
      </c>
      <c r="B2237" s="57">
        <v>27</v>
      </c>
      <c r="C2237" s="53" t="s">
        <v>404</v>
      </c>
      <c r="D2237" s="59" t="s">
        <v>142</v>
      </c>
      <c r="E2237" s="59"/>
      <c r="F2237" s="73" t="s">
        <v>8</v>
      </c>
      <c r="I2237" s="55"/>
      <c r="J2237" s="55">
        <v>5.8</v>
      </c>
      <c r="L2237" s="52" t="s">
        <v>114</v>
      </c>
      <c r="N2237" s="61" t="s">
        <v>137</v>
      </c>
      <c r="O2237" s="62">
        <f t="shared" si="966"/>
        <v>102.16064319999998</v>
      </c>
      <c r="P2237" s="64">
        <f t="shared" si="970"/>
        <v>30.648192959999992</v>
      </c>
      <c r="Q2237" s="62">
        <f t="shared" si="969"/>
        <v>5.3726423013891988</v>
      </c>
      <c r="S2237" s="63"/>
    </row>
    <row r="2238" spans="1:19">
      <c r="A2238" s="83" t="s">
        <v>300</v>
      </c>
      <c r="B2238" s="57">
        <v>27</v>
      </c>
      <c r="C2238" s="53" t="s">
        <v>404</v>
      </c>
      <c r="D2238" s="59" t="s">
        <v>142</v>
      </c>
      <c r="E2238" s="59"/>
      <c r="F2238" s="73" t="s">
        <v>8</v>
      </c>
      <c r="I2238" s="55"/>
      <c r="J2238" s="55">
        <v>4</v>
      </c>
      <c r="L2238" s="52" t="s">
        <v>114</v>
      </c>
      <c r="N2238" s="61" t="s">
        <v>137</v>
      </c>
      <c r="O2238" s="62">
        <f t="shared" si="966"/>
        <v>33.510399999999997</v>
      </c>
      <c r="P2238" s="64">
        <f t="shared" si="970"/>
        <v>10.053119999999998</v>
      </c>
      <c r="Q2238" s="62">
        <f t="shared" si="969"/>
        <v>1.8863152023952485</v>
      </c>
      <c r="S2238" s="63"/>
    </row>
    <row r="2239" spans="1:19">
      <c r="A2239" s="83" t="s">
        <v>300</v>
      </c>
      <c r="B2239" s="57">
        <v>27</v>
      </c>
      <c r="C2239" s="53" t="s">
        <v>404</v>
      </c>
      <c r="D2239" s="59" t="s">
        <v>641</v>
      </c>
      <c r="E2239" s="54" t="s">
        <v>644</v>
      </c>
      <c r="F2239" s="73" t="s">
        <v>5</v>
      </c>
      <c r="I2239" s="55"/>
      <c r="J2239" s="55">
        <v>4.2</v>
      </c>
      <c r="L2239" s="52" t="s">
        <v>114</v>
      </c>
      <c r="N2239" s="61" t="s">
        <v>137</v>
      </c>
      <c r="O2239" s="62">
        <f t="shared" si="966"/>
        <v>38.792476800000003</v>
      </c>
      <c r="Q2239" s="62">
        <f t="shared" ref="Q2239" si="971">0.216*O2239^0.939</f>
        <v>6.7032846560547519</v>
      </c>
    </row>
    <row r="2240" spans="1:19">
      <c r="A2240" s="83" t="s">
        <v>300</v>
      </c>
      <c r="B2240" s="57">
        <v>27</v>
      </c>
      <c r="C2240" s="53" t="s">
        <v>404</v>
      </c>
      <c r="D2240" s="59" t="s">
        <v>142</v>
      </c>
      <c r="E2240" s="59"/>
      <c r="F2240" s="73" t="s">
        <v>64</v>
      </c>
      <c r="G2240" s="55">
        <v>13.5</v>
      </c>
      <c r="I2240" s="55"/>
      <c r="J2240" s="55">
        <v>11.2</v>
      </c>
      <c r="L2240" s="52" t="s">
        <v>101</v>
      </c>
      <c r="N2240" s="65" t="s">
        <v>138</v>
      </c>
      <c r="O2240" s="62">
        <f>(3.1416/6)*J2240^2*G2240</f>
        <v>886.68518399999982</v>
      </c>
      <c r="P2240" s="64">
        <f t="shared" ref="P2240" si="972">O2240*0.6</f>
        <v>532.01111039999989</v>
      </c>
      <c r="Q2240" s="62">
        <f t="shared" ref="Q2240:Q2247" si="973">0.216*P2240^0.939</f>
        <v>78.359794868395269</v>
      </c>
    </row>
    <row r="2241" spans="1:19">
      <c r="A2241" s="83" t="s">
        <v>300</v>
      </c>
      <c r="B2241" s="57">
        <v>29</v>
      </c>
      <c r="C2241" s="53" t="s">
        <v>406</v>
      </c>
      <c r="D2241" s="59" t="s">
        <v>142</v>
      </c>
      <c r="E2241" s="59"/>
      <c r="F2241" s="73" t="s">
        <v>8</v>
      </c>
      <c r="I2241" s="55"/>
      <c r="J2241" s="55">
        <v>7.16</v>
      </c>
      <c r="L2241" s="52" t="s">
        <v>114</v>
      </c>
      <c r="N2241" s="61" t="s">
        <v>137</v>
      </c>
      <c r="O2241" s="62">
        <f>3.1416/6*J2241^3</f>
        <v>192.19350402559996</v>
      </c>
      <c r="P2241" s="64">
        <f t="shared" ref="P2241:P2244" si="974">O2241*0.3</f>
        <v>57.658051207679989</v>
      </c>
      <c r="Q2241" s="62">
        <f t="shared" si="973"/>
        <v>9.7252607242338893</v>
      </c>
      <c r="S2241" s="63"/>
    </row>
    <row r="2242" spans="1:19">
      <c r="A2242" s="83" t="s">
        <v>300</v>
      </c>
      <c r="B2242" s="57">
        <v>29</v>
      </c>
      <c r="C2242" s="53" t="s">
        <v>406</v>
      </c>
      <c r="D2242" s="59" t="s">
        <v>142</v>
      </c>
      <c r="E2242" s="59"/>
      <c r="F2242" s="73" t="s">
        <v>8</v>
      </c>
      <c r="I2242" s="55"/>
      <c r="J2242" s="55">
        <v>6.8</v>
      </c>
      <c r="L2242" s="52" t="s">
        <v>114</v>
      </c>
      <c r="N2242" s="61" t="s">
        <v>137</v>
      </c>
      <c r="O2242" s="62">
        <f>3.1416/6*J2242^3</f>
        <v>164.63659519999996</v>
      </c>
      <c r="P2242" s="64">
        <f t="shared" si="974"/>
        <v>49.390978559999986</v>
      </c>
      <c r="Q2242" s="62">
        <f t="shared" si="973"/>
        <v>8.4098621357251773</v>
      </c>
      <c r="S2242" s="63"/>
    </row>
    <row r="2243" spans="1:19">
      <c r="A2243" s="83" t="s">
        <v>300</v>
      </c>
      <c r="B2243" s="57">
        <v>31</v>
      </c>
      <c r="C2243" s="53" t="s">
        <v>406</v>
      </c>
      <c r="D2243" s="59" t="s">
        <v>142</v>
      </c>
      <c r="E2243" s="59"/>
      <c r="F2243" s="73" t="s">
        <v>8</v>
      </c>
      <c r="I2243" s="55"/>
      <c r="J2243" s="55">
        <v>4.4000000000000004</v>
      </c>
      <c r="L2243" s="52" t="s">
        <v>114</v>
      </c>
      <c r="N2243" s="61" t="s">
        <v>137</v>
      </c>
      <c r="O2243" s="62">
        <f>3.1416/6*J2243^3</f>
        <v>44.602342400000012</v>
      </c>
      <c r="P2243" s="64">
        <f t="shared" si="974"/>
        <v>13.380702720000004</v>
      </c>
      <c r="Q2243" s="62">
        <f t="shared" si="973"/>
        <v>2.4672744361322532</v>
      </c>
      <c r="S2243" s="63"/>
    </row>
    <row r="2244" spans="1:19">
      <c r="A2244" s="83" t="s">
        <v>300</v>
      </c>
      <c r="B2244" s="57">
        <v>31</v>
      </c>
      <c r="C2244" s="53" t="s">
        <v>406</v>
      </c>
      <c r="D2244" s="59" t="s">
        <v>142</v>
      </c>
      <c r="E2244" s="59"/>
      <c r="F2244" s="73" t="s">
        <v>8</v>
      </c>
      <c r="I2244" s="55"/>
      <c r="J2244" s="55">
        <v>7.2</v>
      </c>
      <c r="L2244" s="52" t="s">
        <v>114</v>
      </c>
      <c r="N2244" s="61" t="s">
        <v>137</v>
      </c>
      <c r="O2244" s="62">
        <f>3.1416/6*J2244^3</f>
        <v>195.4326528</v>
      </c>
      <c r="P2244" s="64">
        <f t="shared" si="974"/>
        <v>58.62979584</v>
      </c>
      <c r="Q2244" s="62">
        <f t="shared" si="973"/>
        <v>9.8790893132515674</v>
      </c>
      <c r="S2244" s="63"/>
    </row>
    <row r="2245" spans="1:19">
      <c r="A2245" s="83" t="s">
        <v>300</v>
      </c>
      <c r="B2245" s="57">
        <v>31</v>
      </c>
      <c r="C2245" s="53" t="s">
        <v>406</v>
      </c>
      <c r="D2245" s="59" t="s">
        <v>142</v>
      </c>
      <c r="E2245" s="59"/>
      <c r="F2245" s="60" t="s">
        <v>679</v>
      </c>
      <c r="G2245" s="55">
        <v>11.6</v>
      </c>
      <c r="I2245" s="55"/>
      <c r="J2245" s="55">
        <v>9.8000000000000007</v>
      </c>
      <c r="L2245" s="52" t="s">
        <v>101</v>
      </c>
      <c r="M2245" s="52" t="s">
        <v>305</v>
      </c>
      <c r="N2245" s="65" t="s">
        <v>138</v>
      </c>
      <c r="O2245" s="62">
        <f>(3.1416/6)*J2245^2*G2245</f>
        <v>583.32391040000005</v>
      </c>
      <c r="P2245" s="64">
        <f t="shared" ref="P2245:P2247" si="975">O2245*0.6</f>
        <v>349.99434624000003</v>
      </c>
      <c r="Q2245" s="62">
        <f t="shared" si="973"/>
        <v>52.884336172029542</v>
      </c>
    </row>
    <row r="2246" spans="1:19">
      <c r="A2246" s="83" t="s">
        <v>300</v>
      </c>
      <c r="B2246" s="57">
        <v>31</v>
      </c>
      <c r="C2246" s="53" t="s">
        <v>406</v>
      </c>
      <c r="D2246" s="59" t="s">
        <v>142</v>
      </c>
      <c r="E2246" s="59"/>
      <c r="F2246" s="60" t="s">
        <v>679</v>
      </c>
      <c r="G2246" s="55">
        <v>11.4</v>
      </c>
      <c r="I2246" s="55"/>
      <c r="J2246" s="55">
        <v>8.4</v>
      </c>
      <c r="L2246" s="52" t="s">
        <v>101</v>
      </c>
      <c r="M2246" s="52" t="s">
        <v>305</v>
      </c>
      <c r="N2246" s="65" t="s">
        <v>138</v>
      </c>
      <c r="O2246" s="62">
        <f>(3.1416/6)*J2246^2*G2246</f>
        <v>421.17546239999996</v>
      </c>
      <c r="P2246" s="64">
        <f t="shared" si="975"/>
        <v>252.70527743999997</v>
      </c>
      <c r="Q2246" s="62">
        <f t="shared" si="973"/>
        <v>38.950101152124155</v>
      </c>
    </row>
    <row r="2247" spans="1:19">
      <c r="A2247" s="83" t="s">
        <v>300</v>
      </c>
      <c r="B2247" s="57">
        <v>31</v>
      </c>
      <c r="C2247" s="53" t="s">
        <v>406</v>
      </c>
      <c r="D2247" s="59" t="s">
        <v>142</v>
      </c>
      <c r="E2247" s="59"/>
      <c r="F2247" s="60" t="s">
        <v>679</v>
      </c>
      <c r="I2247" s="55"/>
      <c r="J2247" s="55">
        <v>7.9</v>
      </c>
      <c r="L2247" s="52" t="s">
        <v>114</v>
      </c>
      <c r="N2247" s="61" t="s">
        <v>137</v>
      </c>
      <c r="O2247" s="62">
        <f>3.1416/6*J2247^3</f>
        <v>258.15522040000002</v>
      </c>
      <c r="P2247" s="64">
        <f t="shared" si="975"/>
        <v>154.89313224</v>
      </c>
      <c r="Q2247" s="62">
        <f t="shared" si="973"/>
        <v>24.597668903217016</v>
      </c>
    </row>
    <row r="2248" spans="1:19">
      <c r="A2248" s="83" t="s">
        <v>300</v>
      </c>
      <c r="B2248" s="57">
        <v>32</v>
      </c>
      <c r="C2248" s="53" t="s">
        <v>404</v>
      </c>
      <c r="D2248" s="67" t="s">
        <v>557</v>
      </c>
      <c r="E2248" s="67"/>
      <c r="F2248" s="52" t="s">
        <v>390</v>
      </c>
      <c r="I2248" s="55"/>
      <c r="J2248" s="55">
        <v>14.2</v>
      </c>
      <c r="L2248" s="52" t="s">
        <v>114</v>
      </c>
      <c r="N2248" s="61" t="s">
        <v>137</v>
      </c>
      <c r="O2248" s="62">
        <f>3.1416/6*J2248^3</f>
        <v>1499.2175967999997</v>
      </c>
      <c r="Q2248" s="62">
        <f t="shared" ref="Q2248:Q2250" si="976">0.216*O2248^0.939</f>
        <v>207.29588317775548</v>
      </c>
    </row>
    <row r="2249" spans="1:19">
      <c r="A2249" s="83" t="s">
        <v>300</v>
      </c>
      <c r="B2249" s="57">
        <v>32</v>
      </c>
      <c r="C2249" s="53" t="s">
        <v>404</v>
      </c>
      <c r="D2249" s="67" t="s">
        <v>557</v>
      </c>
      <c r="E2249" s="67"/>
      <c r="F2249" s="73" t="s">
        <v>397</v>
      </c>
      <c r="G2249" s="55">
        <v>14.2</v>
      </c>
      <c r="I2249" s="55"/>
      <c r="J2249" s="55">
        <v>12.2</v>
      </c>
      <c r="L2249" s="60" t="s">
        <v>304</v>
      </c>
      <c r="N2249" s="65" t="s">
        <v>541</v>
      </c>
      <c r="O2249" s="66">
        <f>((3.1416/6)*J2249^2*G2249)*0.9</f>
        <v>995.97893471999964</v>
      </c>
      <c r="Q2249" s="62">
        <f t="shared" si="976"/>
        <v>141.19218035832625</v>
      </c>
    </row>
    <row r="2250" spans="1:19">
      <c r="A2250" s="83" t="s">
        <v>300</v>
      </c>
      <c r="B2250" s="57">
        <v>33</v>
      </c>
      <c r="C2250" s="53" t="s">
        <v>404</v>
      </c>
      <c r="D2250" s="59" t="s">
        <v>641</v>
      </c>
      <c r="E2250" s="54" t="s">
        <v>644</v>
      </c>
      <c r="F2250" s="73" t="s">
        <v>5</v>
      </c>
      <c r="I2250" s="55"/>
      <c r="J2250" s="55">
        <v>3.79</v>
      </c>
      <c r="L2250" s="52" t="s">
        <v>114</v>
      </c>
      <c r="N2250" s="61" t="s">
        <v>137</v>
      </c>
      <c r="O2250" s="62">
        <f>3.1416/6*J2250^3</f>
        <v>28.504752060399998</v>
      </c>
      <c r="Q2250" s="62">
        <f t="shared" si="976"/>
        <v>5.0190447235712661</v>
      </c>
    </row>
    <row r="2251" spans="1:19">
      <c r="A2251" s="83" t="s">
        <v>300</v>
      </c>
      <c r="B2251" s="57">
        <v>33</v>
      </c>
      <c r="C2251" s="53" t="s">
        <v>404</v>
      </c>
      <c r="D2251" s="59" t="s">
        <v>142</v>
      </c>
      <c r="E2251" s="59"/>
      <c r="F2251" s="73" t="s">
        <v>8</v>
      </c>
      <c r="I2251" s="55"/>
      <c r="J2251" s="55">
        <v>5.9</v>
      </c>
      <c r="L2251" s="52" t="s">
        <v>114</v>
      </c>
      <c r="N2251" s="61" t="s">
        <v>137</v>
      </c>
      <c r="O2251" s="62">
        <f>3.1416/6*J2251^3</f>
        <v>107.53644440000001</v>
      </c>
      <c r="P2251" s="64">
        <f>O2251*0.3</f>
        <v>32.260933319999999</v>
      </c>
      <c r="Q2251" s="62">
        <f t="shared" ref="Q2251:Q2259" si="977">0.216*P2251^0.939</f>
        <v>5.6376925246153453</v>
      </c>
      <c r="S2251" s="63"/>
    </row>
    <row r="2252" spans="1:19">
      <c r="A2252" s="83" t="s">
        <v>300</v>
      </c>
      <c r="B2252" s="57">
        <v>35</v>
      </c>
      <c r="C2252" s="53" t="s">
        <v>406</v>
      </c>
      <c r="D2252" s="59" t="s">
        <v>142</v>
      </c>
      <c r="E2252" s="59"/>
      <c r="F2252" s="73" t="s">
        <v>152</v>
      </c>
      <c r="G2252" s="55">
        <v>12.4</v>
      </c>
      <c r="I2252" s="55"/>
      <c r="J2252" s="55">
        <v>10.5</v>
      </c>
      <c r="L2252" s="52" t="s">
        <v>101</v>
      </c>
      <c r="N2252" s="65" t="s">
        <v>138</v>
      </c>
      <c r="O2252" s="62">
        <f>(3.1416/6)*J2252^2*G2252</f>
        <v>715.81355999999994</v>
      </c>
      <c r="P2252" s="64">
        <f t="shared" ref="P2252" si="978">O2252*0.6</f>
        <v>429.48813599999994</v>
      </c>
      <c r="Q2252" s="62">
        <f t="shared" si="977"/>
        <v>64.090683215840144</v>
      </c>
    </row>
    <row r="2253" spans="1:19">
      <c r="A2253" s="83" t="s">
        <v>300</v>
      </c>
      <c r="B2253" s="57">
        <v>35</v>
      </c>
      <c r="C2253" s="53" t="s">
        <v>406</v>
      </c>
      <c r="D2253" s="59" t="s">
        <v>142</v>
      </c>
      <c r="E2253" s="59"/>
      <c r="F2253" s="73" t="s">
        <v>8</v>
      </c>
      <c r="I2253" s="55"/>
      <c r="J2253" s="55">
        <v>5</v>
      </c>
      <c r="L2253" s="52" t="s">
        <v>114</v>
      </c>
      <c r="N2253" s="61" t="s">
        <v>137</v>
      </c>
      <c r="O2253" s="62">
        <f>3.1416/6*J2253^3</f>
        <v>65.449999999999989</v>
      </c>
      <c r="P2253" s="64">
        <f>O2253*0.3</f>
        <v>19.634999999999994</v>
      </c>
      <c r="Q2253" s="62">
        <f t="shared" si="977"/>
        <v>3.5367940519289136</v>
      </c>
      <c r="S2253" s="63"/>
    </row>
    <row r="2254" spans="1:19">
      <c r="A2254" s="83" t="s">
        <v>300</v>
      </c>
      <c r="B2254" s="57">
        <v>36</v>
      </c>
      <c r="C2254" s="53" t="s">
        <v>406</v>
      </c>
      <c r="D2254" s="59" t="s">
        <v>142</v>
      </c>
      <c r="E2254" s="59"/>
      <c r="F2254" s="73" t="s">
        <v>103</v>
      </c>
      <c r="I2254" s="55"/>
      <c r="J2254" s="55">
        <v>7.13</v>
      </c>
      <c r="L2254" s="52" t="s">
        <v>114</v>
      </c>
      <c r="N2254" s="61" t="s">
        <v>137</v>
      </c>
      <c r="O2254" s="62">
        <f>3.1416/6*J2254^3</f>
        <v>189.78777198919997</v>
      </c>
      <c r="P2254" s="64">
        <f t="shared" ref="P2254" si="979">O2254*0.6</f>
        <v>113.87266319351998</v>
      </c>
      <c r="Q2254" s="62">
        <f t="shared" si="977"/>
        <v>18.426024353162386</v>
      </c>
    </row>
    <row r="2255" spans="1:19">
      <c r="A2255" s="83" t="s">
        <v>300</v>
      </c>
      <c r="B2255" s="57">
        <v>36</v>
      </c>
      <c r="C2255" s="53" t="s">
        <v>406</v>
      </c>
      <c r="D2255" s="59" t="s">
        <v>142</v>
      </c>
      <c r="E2255" s="59"/>
      <c r="F2255" s="73" t="s">
        <v>8</v>
      </c>
      <c r="I2255" s="55"/>
      <c r="J2255" s="55">
        <v>6.5</v>
      </c>
      <c r="L2255" s="52" t="s">
        <v>114</v>
      </c>
      <c r="N2255" s="61" t="s">
        <v>137</v>
      </c>
      <c r="O2255" s="62">
        <f>3.1416/6*J2255^3</f>
        <v>143.79364999999999</v>
      </c>
      <c r="P2255" s="64">
        <f t="shared" ref="P2255:P2257" si="980">O2255*0.3</f>
        <v>43.138094999999993</v>
      </c>
      <c r="Q2255" s="62">
        <f t="shared" si="977"/>
        <v>7.4060765212289574</v>
      </c>
      <c r="S2255" s="63"/>
    </row>
    <row r="2256" spans="1:19">
      <c r="A2256" s="83" t="s">
        <v>300</v>
      </c>
      <c r="B2256" s="57">
        <v>36</v>
      </c>
      <c r="C2256" s="53" t="s">
        <v>406</v>
      </c>
      <c r="D2256" s="59" t="s">
        <v>142</v>
      </c>
      <c r="E2256" s="59"/>
      <c r="F2256" s="73" t="s">
        <v>8</v>
      </c>
      <c r="I2256" s="55"/>
      <c r="J2256" s="55">
        <v>5.9</v>
      </c>
      <c r="L2256" s="52" t="s">
        <v>114</v>
      </c>
      <c r="N2256" s="61" t="s">
        <v>137</v>
      </c>
      <c r="O2256" s="62">
        <f>3.1416/6*J2256^3</f>
        <v>107.53644440000001</v>
      </c>
      <c r="P2256" s="64">
        <f t="shared" si="980"/>
        <v>32.260933319999999</v>
      </c>
      <c r="Q2256" s="62">
        <f t="shared" si="977"/>
        <v>5.6376925246153453</v>
      </c>
      <c r="S2256" s="63"/>
    </row>
    <row r="2257" spans="1:19">
      <c r="A2257" s="83" t="s">
        <v>300</v>
      </c>
      <c r="B2257" s="57">
        <v>36</v>
      </c>
      <c r="C2257" s="53" t="s">
        <v>406</v>
      </c>
      <c r="D2257" s="59" t="s">
        <v>142</v>
      </c>
      <c r="E2257" s="59"/>
      <c r="F2257" s="73" t="s">
        <v>8</v>
      </c>
      <c r="I2257" s="55"/>
      <c r="J2257" s="55">
        <v>6.6</v>
      </c>
      <c r="L2257" s="52" t="s">
        <v>114</v>
      </c>
      <c r="N2257" s="61" t="s">
        <v>137</v>
      </c>
      <c r="O2257" s="62">
        <f>3.1416/6*J2257^3</f>
        <v>150.53290559999996</v>
      </c>
      <c r="P2257" s="64">
        <f t="shared" si="980"/>
        <v>45.159871679999988</v>
      </c>
      <c r="Q2257" s="62">
        <f t="shared" si="977"/>
        <v>7.7315494108304783</v>
      </c>
      <c r="S2257" s="63"/>
    </row>
    <row r="2258" spans="1:19">
      <c r="A2258" s="83" t="s">
        <v>300</v>
      </c>
      <c r="B2258" s="57">
        <v>37</v>
      </c>
      <c r="C2258" s="53" t="s">
        <v>406</v>
      </c>
      <c r="D2258" s="59" t="s">
        <v>142</v>
      </c>
      <c r="E2258" s="59"/>
      <c r="F2258" s="60" t="s">
        <v>679</v>
      </c>
      <c r="I2258" s="55"/>
      <c r="J2258" s="55">
        <v>13.4</v>
      </c>
      <c r="L2258" s="52" t="s">
        <v>258</v>
      </c>
      <c r="N2258" s="61" t="s">
        <v>544</v>
      </c>
      <c r="O2258" s="62">
        <f>(3.1416/6*J2258^3)*0.5</f>
        <v>629.91802719999998</v>
      </c>
      <c r="P2258" s="64">
        <f t="shared" ref="P2258" si="981">O2258*0.6</f>
        <v>377.95081632</v>
      </c>
      <c r="Q2258" s="62">
        <f t="shared" si="977"/>
        <v>56.841494269570944</v>
      </c>
    </row>
    <row r="2259" spans="1:19">
      <c r="A2259" s="83" t="s">
        <v>300</v>
      </c>
      <c r="B2259" s="57">
        <v>37</v>
      </c>
      <c r="C2259" s="53" t="s">
        <v>406</v>
      </c>
      <c r="D2259" s="59" t="s">
        <v>142</v>
      </c>
      <c r="E2259" s="59"/>
      <c r="F2259" s="73" t="s">
        <v>8</v>
      </c>
      <c r="I2259" s="55"/>
      <c r="J2259" s="55">
        <v>5.5</v>
      </c>
      <c r="L2259" s="52" t="s">
        <v>114</v>
      </c>
      <c r="N2259" s="61" t="s">
        <v>137</v>
      </c>
      <c r="O2259" s="62">
        <f>3.1416/6*J2259^3</f>
        <v>87.113949999999988</v>
      </c>
      <c r="P2259" s="64">
        <f>O2259*0.3</f>
        <v>26.134184999999995</v>
      </c>
      <c r="Q2259" s="62">
        <f t="shared" si="977"/>
        <v>4.626078154440048</v>
      </c>
      <c r="S2259" s="63"/>
    </row>
    <row r="2260" spans="1:19">
      <c r="A2260" s="83" t="s">
        <v>300</v>
      </c>
      <c r="B2260" s="57">
        <v>38</v>
      </c>
      <c r="C2260" s="53" t="s">
        <v>404</v>
      </c>
      <c r="D2260" s="59" t="s">
        <v>442</v>
      </c>
      <c r="F2260" s="73" t="s">
        <v>624</v>
      </c>
      <c r="I2260" s="55"/>
      <c r="J2260" s="55">
        <v>5.7</v>
      </c>
      <c r="L2260" s="52" t="s">
        <v>114</v>
      </c>
      <c r="N2260" s="61" t="s">
        <v>137</v>
      </c>
      <c r="O2260" s="62">
        <f>3.1416/6*J2260^3</f>
        <v>96.9670548</v>
      </c>
      <c r="Q2260" s="62">
        <f t="shared" ref="Q2260" si="982">0.216*O2260^0.939</f>
        <v>15.845059689497919</v>
      </c>
    </row>
    <row r="2261" spans="1:19">
      <c r="A2261" s="83" t="s">
        <v>300</v>
      </c>
      <c r="B2261" s="57">
        <v>39</v>
      </c>
      <c r="C2261" s="53" t="s">
        <v>404</v>
      </c>
      <c r="D2261" s="54" t="s">
        <v>141</v>
      </c>
      <c r="E2261" s="54" t="s">
        <v>561</v>
      </c>
      <c r="F2261" s="73" t="s">
        <v>630</v>
      </c>
      <c r="I2261" s="55">
        <v>23</v>
      </c>
      <c r="J2261" s="55">
        <v>7.7</v>
      </c>
      <c r="L2261" s="52" t="s">
        <v>232</v>
      </c>
      <c r="M2261" s="52" t="s">
        <v>306</v>
      </c>
      <c r="N2261" s="61" t="s">
        <v>139</v>
      </c>
      <c r="O2261" s="66">
        <f>3.1416/4*(J2261^2)*I2261</f>
        <v>1071.0264180000001</v>
      </c>
      <c r="Q2261" s="62">
        <f>0.288*O2261^0.811</f>
        <v>82.52023126294003</v>
      </c>
    </row>
    <row r="2262" spans="1:19">
      <c r="A2262" s="83" t="s">
        <v>300</v>
      </c>
      <c r="B2262" s="57">
        <v>41</v>
      </c>
      <c r="C2262" s="53" t="s">
        <v>406</v>
      </c>
      <c r="D2262" s="59" t="s">
        <v>142</v>
      </c>
      <c r="E2262" s="59"/>
      <c r="F2262" s="73" t="s">
        <v>112</v>
      </c>
      <c r="I2262" s="55"/>
      <c r="J2262" s="55">
        <v>24</v>
      </c>
      <c r="L2262" s="52" t="s">
        <v>114</v>
      </c>
      <c r="N2262" s="61" t="s">
        <v>137</v>
      </c>
      <c r="O2262" s="62">
        <f>3.1416/6*J2262^3</f>
        <v>7238.2463999999991</v>
      </c>
      <c r="P2262" s="64">
        <f t="shared" ref="P2262:P2267" si="983">O2262*0.6</f>
        <v>4342.9478399999989</v>
      </c>
      <c r="Q2262" s="62">
        <f t="shared" ref="Q2262:Q2267" si="984">0.216*P2262^0.939</f>
        <v>562.77332381713552</v>
      </c>
    </row>
    <row r="2263" spans="1:19">
      <c r="A2263" s="83" t="s">
        <v>300</v>
      </c>
      <c r="B2263" s="57">
        <v>41</v>
      </c>
      <c r="C2263" s="53" t="s">
        <v>406</v>
      </c>
      <c r="D2263" s="59" t="s">
        <v>142</v>
      </c>
      <c r="E2263" s="59"/>
      <c r="F2263" s="60" t="s">
        <v>679</v>
      </c>
      <c r="I2263" s="55"/>
      <c r="J2263" s="55">
        <v>15</v>
      </c>
      <c r="L2263" s="52" t="s">
        <v>114</v>
      </c>
      <c r="N2263" s="61" t="s">
        <v>137</v>
      </c>
      <c r="O2263" s="62">
        <f>3.1416/6*J2263^3</f>
        <v>1767.1499999999999</v>
      </c>
      <c r="P2263" s="64">
        <f t="shared" si="983"/>
        <v>1060.29</v>
      </c>
      <c r="Q2263" s="62">
        <f t="shared" si="984"/>
        <v>149.73644292115523</v>
      </c>
    </row>
    <row r="2264" spans="1:19">
      <c r="A2264" s="83" t="s">
        <v>300</v>
      </c>
      <c r="B2264" s="57">
        <v>41</v>
      </c>
      <c r="C2264" s="53" t="s">
        <v>406</v>
      </c>
      <c r="D2264" s="59" t="s">
        <v>142</v>
      </c>
      <c r="E2264" s="59"/>
      <c r="F2264" s="60" t="s">
        <v>679</v>
      </c>
      <c r="G2264" s="55">
        <v>9</v>
      </c>
      <c r="I2264" s="55"/>
      <c r="J2264" s="55">
        <v>7.4</v>
      </c>
      <c r="L2264" s="52" t="s">
        <v>101</v>
      </c>
      <c r="N2264" s="65" t="s">
        <v>138</v>
      </c>
      <c r="O2264" s="62">
        <f>(3.1416/6)*J2264^2*G2264</f>
        <v>258.05102399999998</v>
      </c>
      <c r="P2264" s="64">
        <f t="shared" si="983"/>
        <v>154.83061439999997</v>
      </c>
      <c r="Q2264" s="62">
        <f t="shared" si="984"/>
        <v>24.588346310887044</v>
      </c>
    </row>
    <row r="2265" spans="1:19">
      <c r="A2265" s="83" t="s">
        <v>300</v>
      </c>
      <c r="B2265" s="57">
        <v>42</v>
      </c>
      <c r="C2265" s="53" t="s">
        <v>406</v>
      </c>
      <c r="D2265" s="59" t="s">
        <v>142</v>
      </c>
      <c r="E2265" s="59"/>
      <c r="F2265" s="73" t="s">
        <v>590</v>
      </c>
      <c r="G2265" s="55">
        <v>12.4</v>
      </c>
      <c r="I2265" s="55"/>
      <c r="J2265" s="55">
        <v>8.1999999999999993</v>
      </c>
      <c r="L2265" s="52" t="s">
        <v>101</v>
      </c>
      <c r="N2265" s="65" t="s">
        <v>138</v>
      </c>
      <c r="O2265" s="62">
        <f>(3.1416/6)*J2265^2*G2265</f>
        <v>436.56511359999996</v>
      </c>
      <c r="P2265" s="64">
        <f t="shared" si="983"/>
        <v>261.93906815999998</v>
      </c>
      <c r="Q2265" s="62">
        <f t="shared" si="984"/>
        <v>40.285041221772659</v>
      </c>
    </row>
    <row r="2266" spans="1:19">
      <c r="A2266" s="83" t="s">
        <v>300</v>
      </c>
      <c r="B2266" s="57">
        <v>42</v>
      </c>
      <c r="C2266" s="53" t="s">
        <v>406</v>
      </c>
      <c r="D2266" s="59" t="s">
        <v>142</v>
      </c>
      <c r="E2266" s="59"/>
      <c r="F2266" s="60" t="s">
        <v>679</v>
      </c>
      <c r="I2266" s="55"/>
      <c r="J2266" s="55">
        <v>7.3</v>
      </c>
      <c r="L2266" s="52" t="s">
        <v>114</v>
      </c>
      <c r="N2266" s="61" t="s">
        <v>137</v>
      </c>
      <c r="O2266" s="62">
        <f>3.1416/6*J2266^3</f>
        <v>203.68930119999999</v>
      </c>
      <c r="P2266" s="64">
        <f t="shared" si="983"/>
        <v>122.21358071999998</v>
      </c>
      <c r="Q2266" s="62">
        <f t="shared" si="984"/>
        <v>19.690599197099132</v>
      </c>
    </row>
    <row r="2267" spans="1:19">
      <c r="A2267" s="83" t="s">
        <v>300</v>
      </c>
      <c r="B2267" s="57">
        <v>42</v>
      </c>
      <c r="C2267" s="53" t="s">
        <v>406</v>
      </c>
      <c r="D2267" s="59" t="s">
        <v>142</v>
      </c>
      <c r="E2267" s="59"/>
      <c r="F2267" s="60" t="s">
        <v>632</v>
      </c>
      <c r="G2267" s="55">
        <v>10.3</v>
      </c>
      <c r="I2267" s="55"/>
      <c r="J2267" s="55">
        <v>8.11</v>
      </c>
      <c r="L2267" s="52" t="s">
        <v>101</v>
      </c>
      <c r="N2267" s="65" t="s">
        <v>138</v>
      </c>
      <c r="O2267" s="62">
        <f>(3.1416/6)*J2267^2*G2267</f>
        <v>354.71419706799998</v>
      </c>
      <c r="P2267" s="64">
        <f t="shared" si="983"/>
        <v>212.82851824079998</v>
      </c>
      <c r="Q2267" s="62">
        <f t="shared" si="984"/>
        <v>33.149253547264415</v>
      </c>
    </row>
    <row r="2268" spans="1:19">
      <c r="A2268" s="83" t="s">
        <v>300</v>
      </c>
      <c r="B2268" s="57" t="s">
        <v>299</v>
      </c>
      <c r="C2268" s="53" t="s">
        <v>404</v>
      </c>
      <c r="D2268" s="59" t="s">
        <v>641</v>
      </c>
      <c r="E2268" s="54" t="s">
        <v>644</v>
      </c>
      <c r="F2268" s="73" t="s">
        <v>5</v>
      </c>
      <c r="I2268" s="55"/>
      <c r="J2268" s="55">
        <v>3.7</v>
      </c>
      <c r="L2268" s="52" t="s">
        <v>114</v>
      </c>
      <c r="N2268" s="61" t="s">
        <v>137</v>
      </c>
      <c r="O2268" s="62">
        <f>3.1416/6*J2268^3</f>
        <v>26.521910800000001</v>
      </c>
      <c r="Q2268" s="62">
        <f t="shared" ref="Q2268:Q2269" si="985">0.216*O2268^0.939</f>
        <v>4.6904948970579659</v>
      </c>
    </row>
    <row r="2269" spans="1:19">
      <c r="A2269" s="83" t="s">
        <v>300</v>
      </c>
      <c r="B2269" s="57" t="s">
        <v>299</v>
      </c>
      <c r="C2269" s="53" t="s">
        <v>404</v>
      </c>
      <c r="D2269" s="59" t="s">
        <v>641</v>
      </c>
      <c r="E2269" s="54" t="s">
        <v>644</v>
      </c>
      <c r="F2269" s="73" t="s">
        <v>5</v>
      </c>
      <c r="I2269" s="55"/>
      <c r="J2269" s="55">
        <v>4.5999999999999996</v>
      </c>
      <c r="L2269" s="52" t="s">
        <v>114</v>
      </c>
      <c r="N2269" s="61" t="s">
        <v>137</v>
      </c>
      <c r="O2269" s="62">
        <f>3.1416/6*J2269^3</f>
        <v>50.965129599999983</v>
      </c>
      <c r="Q2269" s="62">
        <f t="shared" si="985"/>
        <v>8.6613028223832362</v>
      </c>
    </row>
    <row r="2270" spans="1:19">
      <c r="A2270" s="83" t="s">
        <v>300</v>
      </c>
      <c r="B2270" s="57" t="s">
        <v>299</v>
      </c>
      <c r="C2270" s="53" t="s">
        <v>404</v>
      </c>
      <c r="D2270" s="59" t="s">
        <v>142</v>
      </c>
      <c r="E2270" s="59"/>
      <c r="F2270" s="73" t="s">
        <v>11</v>
      </c>
      <c r="I2270" s="55">
        <v>25.8</v>
      </c>
      <c r="J2270" s="55">
        <v>20.6</v>
      </c>
      <c r="K2270" s="55">
        <v>20.6</v>
      </c>
      <c r="L2270" s="52" t="s">
        <v>313</v>
      </c>
      <c r="N2270" s="92" t="s">
        <v>571</v>
      </c>
      <c r="O2270" s="62">
        <f>(3.1416/4*J2270^2*I2270)+(3.1416/6*J2270^3)*0.5</f>
        <v>10887.549904000001</v>
      </c>
      <c r="P2270" s="64">
        <f t="shared" ref="P2270:P2273" si="986">O2270*0.6</f>
        <v>6532.5299424000004</v>
      </c>
      <c r="Q2270" s="62">
        <f t="shared" ref="Q2270:Q2273" si="987">0.216*P2270^0.939</f>
        <v>825.68651958949954</v>
      </c>
    </row>
    <row r="2271" spans="1:19">
      <c r="A2271" s="83" t="s">
        <v>300</v>
      </c>
      <c r="B2271" s="57">
        <v>44</v>
      </c>
      <c r="C2271" s="53" t="s">
        <v>406</v>
      </c>
      <c r="D2271" s="59" t="s">
        <v>142</v>
      </c>
      <c r="E2271" s="59"/>
      <c r="F2271" s="73" t="s">
        <v>152</v>
      </c>
      <c r="G2271" s="55">
        <v>12.6</v>
      </c>
      <c r="I2271" s="55"/>
      <c r="J2271" s="55">
        <v>10.4</v>
      </c>
      <c r="L2271" s="52" t="s">
        <v>101</v>
      </c>
      <c r="N2271" s="65" t="s">
        <v>138</v>
      </c>
      <c r="O2271" s="62">
        <f>(3.1416/6)*J2271^2*G2271</f>
        <v>713.57045759999994</v>
      </c>
      <c r="P2271" s="64">
        <f t="shared" si="986"/>
        <v>428.14227455999998</v>
      </c>
      <c r="Q2271" s="62">
        <f t="shared" si="987"/>
        <v>63.902079074529652</v>
      </c>
    </row>
    <row r="2272" spans="1:19">
      <c r="A2272" s="83" t="s">
        <v>300</v>
      </c>
      <c r="B2272" s="57" t="s">
        <v>307</v>
      </c>
      <c r="C2272" s="53" t="s">
        <v>404</v>
      </c>
      <c r="D2272" s="59" t="s">
        <v>142</v>
      </c>
      <c r="E2272" s="59"/>
      <c r="F2272" s="60" t="s">
        <v>636</v>
      </c>
      <c r="I2272" s="55"/>
      <c r="J2272" s="62">
        <v>33</v>
      </c>
      <c r="L2272" s="52" t="s">
        <v>114</v>
      </c>
      <c r="N2272" s="61" t="s">
        <v>137</v>
      </c>
      <c r="O2272" s="62">
        <f>3.1416/6*J2272^3</f>
        <v>18816.6132</v>
      </c>
      <c r="P2272" s="64">
        <f t="shared" si="986"/>
        <v>11289.967919999999</v>
      </c>
      <c r="Q2272" s="62">
        <f t="shared" si="987"/>
        <v>1380.1687946458881</v>
      </c>
    </row>
    <row r="2273" spans="1:17">
      <c r="A2273" s="83" t="s">
        <v>300</v>
      </c>
      <c r="B2273" s="57" t="s">
        <v>307</v>
      </c>
      <c r="C2273" s="53" t="s">
        <v>404</v>
      </c>
      <c r="D2273" s="59" t="s">
        <v>142</v>
      </c>
      <c r="E2273" s="59"/>
      <c r="F2273" s="73" t="s">
        <v>172</v>
      </c>
      <c r="I2273" s="55"/>
      <c r="J2273" s="55">
        <v>20</v>
      </c>
      <c r="L2273" s="60" t="s">
        <v>367</v>
      </c>
      <c r="N2273" s="61" t="s">
        <v>539</v>
      </c>
      <c r="O2273" s="62">
        <f>3.1416/6*(J2273^3)*0.9</f>
        <v>3769.9199999999996</v>
      </c>
      <c r="P2273" s="64">
        <f t="shared" si="986"/>
        <v>2261.9519999999998</v>
      </c>
      <c r="Q2273" s="62">
        <f t="shared" si="987"/>
        <v>305.00969877984159</v>
      </c>
    </row>
    <row r="2274" spans="1:17">
      <c r="A2274" s="83" t="s">
        <v>300</v>
      </c>
      <c r="B2274" s="57" t="s">
        <v>307</v>
      </c>
      <c r="C2274" s="53" t="s">
        <v>404</v>
      </c>
      <c r="D2274" s="59" t="s">
        <v>442</v>
      </c>
      <c r="F2274" s="73" t="s">
        <v>624</v>
      </c>
      <c r="G2274" s="55">
        <v>6</v>
      </c>
      <c r="I2274" s="55"/>
      <c r="J2274" s="55">
        <v>4.7</v>
      </c>
      <c r="L2274" s="52" t="s">
        <v>101</v>
      </c>
      <c r="N2274" s="65" t="s">
        <v>138</v>
      </c>
      <c r="O2274" s="62">
        <f>(3.1416/6)*J2274^2*G2274</f>
        <v>69.39794400000001</v>
      </c>
      <c r="Q2274" s="62">
        <f t="shared" ref="Q2274:Q2276" si="988">0.216*O2274^0.939</f>
        <v>11.573859672113798</v>
      </c>
    </row>
    <row r="2275" spans="1:17">
      <c r="A2275" s="83" t="s">
        <v>300</v>
      </c>
      <c r="B2275" s="57">
        <v>47</v>
      </c>
      <c r="C2275" s="53" t="s">
        <v>404</v>
      </c>
      <c r="D2275" s="59" t="s">
        <v>442</v>
      </c>
      <c r="F2275" s="73" t="s">
        <v>109</v>
      </c>
      <c r="I2275" s="55"/>
      <c r="J2275" s="55">
        <v>9.8000000000000007</v>
      </c>
      <c r="L2275" s="60" t="s">
        <v>367</v>
      </c>
      <c r="N2275" s="61" t="s">
        <v>539</v>
      </c>
      <c r="O2275" s="62">
        <f>3.1416/6*(J2275^3)*0.9</f>
        <v>443.5273180800001</v>
      </c>
      <c r="Q2275" s="62">
        <f t="shared" si="988"/>
        <v>66.055956061565837</v>
      </c>
    </row>
    <row r="2276" spans="1:17">
      <c r="A2276" s="83" t="s">
        <v>300</v>
      </c>
      <c r="B2276" s="57">
        <v>48</v>
      </c>
      <c r="C2276" s="53" t="s">
        <v>404</v>
      </c>
      <c r="D2276" s="59" t="s">
        <v>442</v>
      </c>
      <c r="F2276" s="73" t="s">
        <v>109</v>
      </c>
      <c r="I2276" s="55"/>
      <c r="J2276" s="55">
        <v>11.6</v>
      </c>
      <c r="L2276" s="52" t="s">
        <v>114</v>
      </c>
      <c r="N2276" s="61" t="s">
        <v>137</v>
      </c>
      <c r="O2276" s="62">
        <f>3.1416/6*J2276^3</f>
        <v>817.28514559999985</v>
      </c>
      <c r="Q2276" s="62">
        <f t="shared" si="988"/>
        <v>117.26612295450938</v>
      </c>
    </row>
    <row r="2277" spans="1:17">
      <c r="A2277" s="83" t="s">
        <v>300</v>
      </c>
      <c r="B2277" s="57">
        <v>49</v>
      </c>
      <c r="C2277" s="53" t="s">
        <v>406</v>
      </c>
      <c r="D2277" s="59" t="s">
        <v>142</v>
      </c>
      <c r="E2277" s="59"/>
      <c r="F2277" s="73" t="s">
        <v>64</v>
      </c>
      <c r="G2277" s="55">
        <v>8.1</v>
      </c>
      <c r="I2277" s="55"/>
      <c r="J2277" s="55">
        <v>7</v>
      </c>
      <c r="L2277" s="60" t="s">
        <v>304</v>
      </c>
      <c r="N2277" s="65" t="s">
        <v>541</v>
      </c>
      <c r="O2277" s="66">
        <f>((3.1416/6)*J2277^2*G2277)*0.9</f>
        <v>187.035156</v>
      </c>
      <c r="P2277" s="64">
        <f t="shared" ref="P2277:P2283" si="989">O2277*0.6</f>
        <v>112.2210936</v>
      </c>
      <c r="Q2277" s="62">
        <f t="shared" ref="Q2277:Q2283" si="990">0.216*P2277^0.939</f>
        <v>18.174970033097555</v>
      </c>
    </row>
    <row r="2278" spans="1:17">
      <c r="A2278" s="83" t="s">
        <v>300</v>
      </c>
      <c r="B2278" s="57">
        <v>49</v>
      </c>
      <c r="C2278" s="53" t="s">
        <v>406</v>
      </c>
      <c r="D2278" s="59" t="s">
        <v>142</v>
      </c>
      <c r="E2278" s="59"/>
      <c r="F2278" s="60" t="s">
        <v>679</v>
      </c>
      <c r="G2278" s="55">
        <v>12</v>
      </c>
      <c r="I2278" s="55"/>
      <c r="J2278" s="55">
        <v>8.6999999999999993</v>
      </c>
      <c r="L2278" s="52" t="s">
        <v>101</v>
      </c>
      <c r="N2278" s="65" t="s">
        <v>138</v>
      </c>
      <c r="O2278" s="62">
        <f>(3.1416/6)*J2278^2*G2278</f>
        <v>475.57540799999981</v>
      </c>
      <c r="P2278" s="64">
        <f t="shared" si="989"/>
        <v>285.34524479999988</v>
      </c>
      <c r="Q2278" s="62">
        <f t="shared" si="990"/>
        <v>43.656285573977186</v>
      </c>
    </row>
    <row r="2279" spans="1:17">
      <c r="A2279" s="83" t="s">
        <v>300</v>
      </c>
      <c r="B2279" s="57">
        <v>50</v>
      </c>
      <c r="C2279" s="53" t="s">
        <v>404</v>
      </c>
      <c r="D2279" s="59" t="s">
        <v>142</v>
      </c>
      <c r="E2279" s="59"/>
      <c r="F2279" s="73" t="s">
        <v>589</v>
      </c>
      <c r="G2279" s="55">
        <v>9.9</v>
      </c>
      <c r="I2279" s="55"/>
      <c r="J2279" s="55">
        <v>7.4</v>
      </c>
      <c r="L2279" s="52" t="s">
        <v>101</v>
      </c>
      <c r="N2279" s="65" t="s">
        <v>138</v>
      </c>
      <c r="O2279" s="62">
        <f>(3.1416/6)*J2279^2*G2279</f>
        <v>283.85612640000005</v>
      </c>
      <c r="P2279" s="64">
        <f t="shared" si="989"/>
        <v>170.31367584000003</v>
      </c>
      <c r="Q2279" s="62">
        <f t="shared" si="990"/>
        <v>26.890387005006986</v>
      </c>
    </row>
    <row r="2280" spans="1:17">
      <c r="A2280" s="83" t="s">
        <v>300</v>
      </c>
      <c r="B2280" s="57">
        <v>51</v>
      </c>
      <c r="C2280" s="53" t="s">
        <v>406</v>
      </c>
      <c r="D2280" s="59" t="s">
        <v>142</v>
      </c>
      <c r="E2280" s="59"/>
      <c r="F2280" s="52" t="s">
        <v>590</v>
      </c>
      <c r="G2280" s="55">
        <v>12</v>
      </c>
      <c r="I2280" s="55"/>
      <c r="J2280" s="55">
        <v>10.6</v>
      </c>
      <c r="L2280" s="52" t="s">
        <v>101</v>
      </c>
      <c r="N2280" s="65" t="s">
        <v>138</v>
      </c>
      <c r="O2280" s="62">
        <f>(3.1416/6)*J2280^2*G2280</f>
        <v>705.98035199999993</v>
      </c>
      <c r="P2280" s="64">
        <f t="shared" si="989"/>
        <v>423.58821119999993</v>
      </c>
      <c r="Q2280" s="62">
        <f t="shared" si="990"/>
        <v>63.263620179487027</v>
      </c>
    </row>
    <row r="2281" spans="1:17">
      <c r="A2281" s="83" t="s">
        <v>300</v>
      </c>
      <c r="B2281" s="57">
        <v>51</v>
      </c>
      <c r="C2281" s="53" t="s">
        <v>406</v>
      </c>
      <c r="D2281" s="59" t="s">
        <v>142</v>
      </c>
      <c r="E2281" s="59"/>
      <c r="F2281" s="73" t="s">
        <v>590</v>
      </c>
      <c r="G2281" s="55">
        <v>16.3</v>
      </c>
      <c r="I2281" s="55"/>
      <c r="J2281" s="55">
        <v>11.1</v>
      </c>
      <c r="L2281" s="52" t="s">
        <v>101</v>
      </c>
      <c r="N2281" s="65" t="s">
        <v>138</v>
      </c>
      <c r="O2281" s="62">
        <f>(3.1416/6)*J2281^2*G2281</f>
        <v>1051.5579227999999</v>
      </c>
      <c r="P2281" s="64">
        <f t="shared" si="989"/>
        <v>630.93475367999997</v>
      </c>
      <c r="Q2281" s="62">
        <f t="shared" si="990"/>
        <v>91.968509888782833</v>
      </c>
    </row>
    <row r="2282" spans="1:17">
      <c r="A2282" s="83" t="s">
        <v>300</v>
      </c>
      <c r="B2282" s="57">
        <v>51</v>
      </c>
      <c r="C2282" s="53" t="s">
        <v>406</v>
      </c>
      <c r="D2282" s="59" t="s">
        <v>142</v>
      </c>
      <c r="E2282" s="59"/>
      <c r="F2282" s="60" t="s">
        <v>679</v>
      </c>
      <c r="I2282" s="55"/>
      <c r="J2282" s="55">
        <v>10</v>
      </c>
      <c r="L2282" s="52" t="s">
        <v>114</v>
      </c>
      <c r="N2282" s="61" t="s">
        <v>137</v>
      </c>
      <c r="O2282" s="62">
        <f>3.1416/6*J2282^3</f>
        <v>523.59999999999991</v>
      </c>
      <c r="P2282" s="64">
        <f t="shared" si="989"/>
        <v>314.15999999999991</v>
      </c>
      <c r="Q2282" s="62">
        <f t="shared" si="990"/>
        <v>47.783552577342846</v>
      </c>
    </row>
    <row r="2283" spans="1:17">
      <c r="A2283" s="83" t="s">
        <v>300</v>
      </c>
      <c r="B2283" s="57">
        <v>52</v>
      </c>
      <c r="C2283" s="53" t="s">
        <v>404</v>
      </c>
      <c r="D2283" s="59" t="s">
        <v>142</v>
      </c>
      <c r="E2283" s="59"/>
      <c r="F2283" s="60" t="s">
        <v>679</v>
      </c>
      <c r="G2283" s="55">
        <v>12</v>
      </c>
      <c r="I2283" s="55"/>
      <c r="J2283" s="55">
        <v>9.3000000000000007</v>
      </c>
      <c r="L2283" s="52" t="s">
        <v>101</v>
      </c>
      <c r="N2283" s="65" t="s">
        <v>138</v>
      </c>
      <c r="O2283" s="62">
        <f>(3.1416/6)*J2283^2*G2283</f>
        <v>543.43396800000005</v>
      </c>
      <c r="P2283" s="64">
        <f t="shared" si="989"/>
        <v>326.06038080000002</v>
      </c>
      <c r="Q2283" s="62">
        <f t="shared" si="990"/>
        <v>49.481243205899339</v>
      </c>
    </row>
    <row r="2284" spans="1:17">
      <c r="A2284" s="83" t="s">
        <v>300</v>
      </c>
      <c r="B2284" s="57">
        <v>53</v>
      </c>
      <c r="C2284" s="53" t="s">
        <v>404</v>
      </c>
      <c r="D2284" s="67" t="s">
        <v>557</v>
      </c>
      <c r="E2284" s="67"/>
      <c r="F2284" s="73" t="s">
        <v>669</v>
      </c>
      <c r="I2284" s="55"/>
      <c r="J2284" s="55">
        <v>15.6</v>
      </c>
      <c r="L2284" s="52" t="s">
        <v>114</v>
      </c>
      <c r="N2284" s="61" t="s">
        <v>137</v>
      </c>
      <c r="O2284" s="62">
        <f>3.1416/6*J2284^3</f>
        <v>1987.8034175999996</v>
      </c>
      <c r="Q2284" s="62">
        <f>0.216*O2284^0.939</f>
        <v>270.16333246516405</v>
      </c>
    </row>
    <row r="2285" spans="1:17">
      <c r="A2285" s="83" t="s">
        <v>300</v>
      </c>
      <c r="B2285" s="57">
        <v>54</v>
      </c>
      <c r="C2285" s="53" t="s">
        <v>406</v>
      </c>
      <c r="D2285" s="59" t="s">
        <v>142</v>
      </c>
      <c r="E2285" s="59"/>
      <c r="F2285" s="73" t="s">
        <v>172</v>
      </c>
      <c r="I2285" s="55"/>
      <c r="J2285" s="55">
        <v>12.5</v>
      </c>
      <c r="L2285" s="52" t="s">
        <v>114</v>
      </c>
      <c r="N2285" s="61" t="s">
        <v>137</v>
      </c>
      <c r="O2285" s="62">
        <f>3.1416/6*J2285^3</f>
        <v>1022.6562499999999</v>
      </c>
      <c r="P2285" s="64">
        <f t="shared" ref="P2285:P2287" si="991">O2285*0.6</f>
        <v>613.59374999999989</v>
      </c>
      <c r="Q2285" s="62">
        <f t="shared" ref="Q2285:Q2287" si="992">0.216*P2285^0.939</f>
        <v>89.592971694752421</v>
      </c>
    </row>
    <row r="2286" spans="1:17">
      <c r="A2286" s="83" t="s">
        <v>300</v>
      </c>
      <c r="B2286" s="57">
        <v>55</v>
      </c>
      <c r="C2286" s="53" t="s">
        <v>404</v>
      </c>
      <c r="D2286" s="59" t="s">
        <v>142</v>
      </c>
      <c r="E2286" s="59"/>
      <c r="F2286" s="73" t="s">
        <v>103</v>
      </c>
      <c r="G2286" s="55">
        <v>7</v>
      </c>
      <c r="I2286" s="55"/>
      <c r="J2286" s="55">
        <v>6.2</v>
      </c>
      <c r="L2286" s="52" t="s">
        <v>101</v>
      </c>
      <c r="N2286" s="65" t="s">
        <v>138</v>
      </c>
      <c r="O2286" s="62">
        <f>(3.1416/6)*J2286^2*G2286</f>
        <v>140.890288</v>
      </c>
      <c r="P2286" s="64">
        <f t="shared" si="991"/>
        <v>84.534172799999993</v>
      </c>
      <c r="Q2286" s="62">
        <f t="shared" si="992"/>
        <v>13.929550035172461</v>
      </c>
    </row>
    <row r="2287" spans="1:17">
      <c r="A2287" s="83" t="s">
        <v>300</v>
      </c>
      <c r="B2287" s="57">
        <v>55</v>
      </c>
      <c r="C2287" s="53" t="s">
        <v>404</v>
      </c>
      <c r="D2287" s="59" t="s">
        <v>142</v>
      </c>
      <c r="E2287" s="59"/>
      <c r="F2287" s="60" t="s">
        <v>671</v>
      </c>
      <c r="I2287" s="55"/>
      <c r="J2287" s="55">
        <v>14</v>
      </c>
      <c r="L2287" s="52" t="s">
        <v>114</v>
      </c>
      <c r="N2287" s="61" t="s">
        <v>137</v>
      </c>
      <c r="O2287" s="62">
        <f>3.1416/6*J2287^3</f>
        <v>1436.7583999999999</v>
      </c>
      <c r="P2287" s="64">
        <f t="shared" si="991"/>
        <v>862.05503999999996</v>
      </c>
      <c r="Q2287" s="62">
        <f t="shared" si="992"/>
        <v>123.28808638475192</v>
      </c>
    </row>
    <row r="2288" spans="1:17">
      <c r="A2288" s="83" t="s">
        <v>300</v>
      </c>
      <c r="B2288" s="57">
        <v>56</v>
      </c>
      <c r="C2288" s="53" t="s">
        <v>404</v>
      </c>
      <c r="D2288" s="59" t="s">
        <v>641</v>
      </c>
      <c r="E2288" s="54" t="s">
        <v>644</v>
      </c>
      <c r="F2288" s="73" t="s">
        <v>5</v>
      </c>
      <c r="I2288" s="55"/>
      <c r="J2288" s="55">
        <v>4.37</v>
      </c>
      <c r="L2288" s="52" t="s">
        <v>114</v>
      </c>
      <c r="N2288" s="61" t="s">
        <v>137</v>
      </c>
      <c r="O2288" s="62">
        <f>3.1416/6*J2288^3</f>
        <v>43.696227990800004</v>
      </c>
      <c r="Q2288" s="62">
        <f t="shared" ref="Q2288:Q2289" si="993">0.216*O2288^0.939</f>
        <v>7.4960179710598851</v>
      </c>
    </row>
    <row r="2289" spans="1:19">
      <c r="A2289" s="83" t="s">
        <v>300</v>
      </c>
      <c r="B2289" s="57">
        <v>56</v>
      </c>
      <c r="C2289" s="53" t="s">
        <v>404</v>
      </c>
      <c r="D2289" s="59" t="s">
        <v>641</v>
      </c>
      <c r="E2289" s="54" t="s">
        <v>644</v>
      </c>
      <c r="F2289" s="73" t="s">
        <v>5</v>
      </c>
      <c r="I2289" s="55"/>
      <c r="J2289" s="55">
        <v>5.1100000000000003</v>
      </c>
      <c r="L2289" s="52" t="s">
        <v>114</v>
      </c>
      <c r="N2289" s="61" t="s">
        <v>137</v>
      </c>
      <c r="O2289" s="62">
        <f>3.1416/6*J2289^3</f>
        <v>69.865430311600008</v>
      </c>
      <c r="Q2289" s="62">
        <f t="shared" si="993"/>
        <v>11.647053940319658</v>
      </c>
    </row>
    <row r="2290" spans="1:19">
      <c r="A2290" s="83" t="s">
        <v>300</v>
      </c>
      <c r="B2290" s="57">
        <v>56</v>
      </c>
      <c r="C2290" s="53" t="s">
        <v>404</v>
      </c>
      <c r="D2290" s="59" t="s">
        <v>142</v>
      </c>
      <c r="E2290" s="59"/>
      <c r="F2290" s="60" t="s">
        <v>679</v>
      </c>
      <c r="I2290" s="55"/>
      <c r="J2290" s="55">
        <v>12.8</v>
      </c>
      <c r="L2290" s="60" t="s">
        <v>367</v>
      </c>
      <c r="N2290" s="61" t="s">
        <v>539</v>
      </c>
      <c r="O2290" s="62">
        <f>3.1416/6*(J2290^3)*0.9</f>
        <v>988.2619084800001</v>
      </c>
      <c r="P2290" s="64">
        <f t="shared" ref="P2290:P2291" si="994">O2290*0.6</f>
        <v>592.95714508800006</v>
      </c>
      <c r="Q2290" s="62">
        <f t="shared" ref="Q2290:Q2291" si="995">0.216*P2290^0.939</f>
        <v>86.760617847668229</v>
      </c>
    </row>
    <row r="2291" spans="1:19">
      <c r="A2291" s="83" t="s">
        <v>300</v>
      </c>
      <c r="B2291" s="57">
        <v>57</v>
      </c>
      <c r="C2291" s="53" t="s">
        <v>404</v>
      </c>
      <c r="D2291" s="59" t="s">
        <v>142</v>
      </c>
      <c r="E2291" s="59"/>
      <c r="F2291" s="73" t="s">
        <v>80</v>
      </c>
      <c r="I2291" s="55">
        <v>63.7</v>
      </c>
      <c r="J2291" s="55">
        <v>8.6</v>
      </c>
      <c r="L2291" s="52" t="s">
        <v>232</v>
      </c>
      <c r="M2291" s="52" t="s">
        <v>308</v>
      </c>
      <c r="N2291" s="61" t="s">
        <v>139</v>
      </c>
      <c r="O2291" s="66">
        <f>3.1416/4*(J2291^2)*I2291</f>
        <v>3700.2173207999995</v>
      </c>
      <c r="P2291" s="64">
        <f t="shared" si="994"/>
        <v>2220.1303924799995</v>
      </c>
      <c r="Q2291" s="62">
        <f t="shared" si="995"/>
        <v>299.71131962926989</v>
      </c>
    </row>
    <row r="2292" spans="1:19">
      <c r="A2292" s="83" t="s">
        <v>329</v>
      </c>
      <c r="B2292" s="57">
        <v>1</v>
      </c>
      <c r="C2292" s="53" t="s">
        <v>404</v>
      </c>
      <c r="D2292" s="54" t="s">
        <v>141</v>
      </c>
      <c r="E2292" s="54" t="s">
        <v>561</v>
      </c>
      <c r="F2292" s="60" t="s">
        <v>682</v>
      </c>
      <c r="I2292" s="84">
        <f>J2292*0.4</f>
        <v>6.9200000000000008</v>
      </c>
      <c r="J2292" s="55">
        <v>17.3</v>
      </c>
      <c r="L2292" s="52" t="s">
        <v>232</v>
      </c>
      <c r="M2292" s="75" t="s">
        <v>674</v>
      </c>
      <c r="N2292" s="61" t="s">
        <v>139</v>
      </c>
      <c r="O2292" s="66">
        <f>3.1416/4*(J2292^2)*I2292</f>
        <v>1626.6315727200003</v>
      </c>
      <c r="Q2292" s="62">
        <f>0.288*O2292^0.811</f>
        <v>115.810524109806</v>
      </c>
    </row>
    <row r="2293" spans="1:19">
      <c r="A2293" s="83" t="s">
        <v>329</v>
      </c>
      <c r="B2293" s="57">
        <v>6</v>
      </c>
      <c r="C2293" s="53" t="s">
        <v>404</v>
      </c>
      <c r="D2293" s="54" t="s">
        <v>142</v>
      </c>
      <c r="F2293" s="73" t="s">
        <v>8</v>
      </c>
      <c r="I2293" s="55"/>
      <c r="J2293" s="55">
        <v>5.2</v>
      </c>
      <c r="L2293" s="52" t="s">
        <v>114</v>
      </c>
      <c r="N2293" s="61" t="s">
        <v>137</v>
      </c>
      <c r="O2293" s="62">
        <f>3.1416/6*J2293^3</f>
        <v>73.622348800000012</v>
      </c>
      <c r="P2293" s="64">
        <f>O2293*0.3</f>
        <v>22.086704640000004</v>
      </c>
      <c r="Q2293" s="62">
        <f>0.216*P2293^0.939</f>
        <v>3.9499599148210418</v>
      </c>
      <c r="S2293" s="63"/>
    </row>
    <row r="2294" spans="1:19">
      <c r="A2294" s="83" t="s">
        <v>329</v>
      </c>
      <c r="B2294" s="57">
        <v>7</v>
      </c>
      <c r="C2294" s="53" t="s">
        <v>404</v>
      </c>
      <c r="D2294" s="67" t="s">
        <v>557</v>
      </c>
      <c r="E2294" s="67"/>
      <c r="F2294" s="73" t="s">
        <v>106</v>
      </c>
      <c r="I2294" s="55"/>
      <c r="J2294" s="55">
        <v>10.5</v>
      </c>
      <c r="L2294" s="52" t="s">
        <v>114</v>
      </c>
      <c r="N2294" s="61" t="s">
        <v>137</v>
      </c>
      <c r="O2294" s="62">
        <f>3.1416/6*J2294^3</f>
        <v>606.13244999999995</v>
      </c>
      <c r="Q2294" s="62">
        <f>0.216*O2294^0.939</f>
        <v>88.569596591617099</v>
      </c>
    </row>
    <row r="2295" spans="1:19">
      <c r="A2295" s="83" t="s">
        <v>329</v>
      </c>
      <c r="B2295" s="57">
        <v>10</v>
      </c>
      <c r="C2295" s="53" t="s">
        <v>406</v>
      </c>
      <c r="D2295" s="54" t="s">
        <v>142</v>
      </c>
      <c r="F2295" s="73" t="s">
        <v>102</v>
      </c>
      <c r="G2295" s="55">
        <v>8.1999999999999993</v>
      </c>
      <c r="I2295" s="55"/>
      <c r="J2295" s="55">
        <v>7.2</v>
      </c>
      <c r="L2295" s="52" t="s">
        <v>101</v>
      </c>
      <c r="N2295" s="65" t="s">
        <v>138</v>
      </c>
      <c r="O2295" s="62">
        <f>(3.1416/6)*J2295^2*G2295</f>
        <v>222.57607679999998</v>
      </c>
      <c r="P2295" s="64">
        <f t="shared" ref="P2295:P2296" si="996">O2295*0.6</f>
        <v>133.54564607999998</v>
      </c>
      <c r="Q2295" s="62">
        <f t="shared" ref="Q2295:Q2307" si="997">0.216*P2295^0.939</f>
        <v>21.400310316852241</v>
      </c>
    </row>
    <row r="2296" spans="1:19">
      <c r="A2296" s="83" t="s">
        <v>329</v>
      </c>
      <c r="B2296" s="57">
        <v>10</v>
      </c>
      <c r="C2296" s="53" t="s">
        <v>406</v>
      </c>
      <c r="D2296" s="54" t="s">
        <v>142</v>
      </c>
      <c r="F2296" s="73" t="s">
        <v>102</v>
      </c>
      <c r="G2296" s="55">
        <v>9.6</v>
      </c>
      <c r="I2296" s="55"/>
      <c r="J2296" s="55">
        <v>8.6</v>
      </c>
      <c r="L2296" s="52" t="s">
        <v>101</v>
      </c>
      <c r="N2296" s="65" t="s">
        <v>138</v>
      </c>
      <c r="O2296" s="62">
        <f>(3.1416/6)*J2296^2*G2296</f>
        <v>371.76437759999993</v>
      </c>
      <c r="P2296" s="64">
        <f t="shared" si="996"/>
        <v>223.05862655999996</v>
      </c>
      <c r="Q2296" s="62">
        <f t="shared" si="997"/>
        <v>34.64329679284775</v>
      </c>
    </row>
    <row r="2297" spans="1:19">
      <c r="A2297" s="83" t="s">
        <v>329</v>
      </c>
      <c r="B2297" s="57">
        <v>10</v>
      </c>
      <c r="C2297" s="53" t="s">
        <v>406</v>
      </c>
      <c r="D2297" s="54" t="s">
        <v>142</v>
      </c>
      <c r="F2297" s="73" t="s">
        <v>8</v>
      </c>
      <c r="I2297" s="55"/>
      <c r="J2297" s="55">
        <v>6.8</v>
      </c>
      <c r="L2297" s="52" t="s">
        <v>114</v>
      </c>
      <c r="N2297" s="61" t="s">
        <v>137</v>
      </c>
      <c r="O2297" s="62">
        <f>3.1416/6*J2297^3</f>
        <v>164.63659519999996</v>
      </c>
      <c r="P2297" s="64">
        <f>O2297*0.3</f>
        <v>49.390978559999986</v>
      </c>
      <c r="Q2297" s="62">
        <f t="shared" si="997"/>
        <v>8.4098621357251773</v>
      </c>
      <c r="S2297" s="63"/>
    </row>
    <row r="2298" spans="1:19">
      <c r="A2298" s="83" t="s">
        <v>329</v>
      </c>
      <c r="B2298" s="57">
        <v>11</v>
      </c>
      <c r="C2298" s="53" t="s">
        <v>406</v>
      </c>
      <c r="D2298" s="54" t="s">
        <v>142</v>
      </c>
      <c r="F2298" s="73" t="s">
        <v>252</v>
      </c>
      <c r="G2298" s="55">
        <v>12.7</v>
      </c>
      <c r="I2298" s="55"/>
      <c r="J2298" s="55">
        <v>10</v>
      </c>
      <c r="L2298" s="52" t="s">
        <v>101</v>
      </c>
      <c r="N2298" s="65" t="s">
        <v>138</v>
      </c>
      <c r="O2298" s="62">
        <f>(3.1416/6)*J2298^2*G2298</f>
        <v>664.97199999999987</v>
      </c>
      <c r="P2298" s="64">
        <f t="shared" ref="P2298:P2302" si="998">O2298*0.6</f>
        <v>398.9831999999999</v>
      </c>
      <c r="Q2298" s="62">
        <f t="shared" si="997"/>
        <v>59.806739871512733</v>
      </c>
    </row>
    <row r="2299" spans="1:19">
      <c r="A2299" s="83" t="s">
        <v>329</v>
      </c>
      <c r="B2299" s="57">
        <v>12</v>
      </c>
      <c r="C2299" s="53" t="s">
        <v>406</v>
      </c>
      <c r="D2299" s="54" t="s">
        <v>142</v>
      </c>
      <c r="F2299" s="73" t="s">
        <v>102</v>
      </c>
      <c r="G2299" s="55">
        <v>11.1</v>
      </c>
      <c r="I2299" s="55"/>
      <c r="J2299" s="55">
        <v>9</v>
      </c>
      <c r="L2299" s="52" t="s">
        <v>101</v>
      </c>
      <c r="N2299" s="65" t="s">
        <v>138</v>
      </c>
      <c r="O2299" s="62">
        <f>(3.1416/6)*J2299^2*G2299</f>
        <v>470.76875999999993</v>
      </c>
      <c r="P2299" s="64">
        <f t="shared" si="998"/>
        <v>282.46125599999993</v>
      </c>
      <c r="Q2299" s="62">
        <f t="shared" si="997"/>
        <v>43.24183796210972</v>
      </c>
    </row>
    <row r="2300" spans="1:19">
      <c r="A2300" s="83" t="s">
        <v>329</v>
      </c>
      <c r="B2300" s="57">
        <v>13</v>
      </c>
      <c r="C2300" s="53" t="s">
        <v>404</v>
      </c>
      <c r="D2300" s="54" t="s">
        <v>142</v>
      </c>
      <c r="F2300" s="73" t="s">
        <v>102</v>
      </c>
      <c r="G2300" s="55">
        <v>13.6</v>
      </c>
      <c r="I2300" s="55"/>
      <c r="J2300" s="55">
        <v>12</v>
      </c>
      <c r="L2300" s="52" t="s">
        <v>101</v>
      </c>
      <c r="N2300" s="65" t="s">
        <v>138</v>
      </c>
      <c r="O2300" s="62">
        <f>(3.1416/6)*J2300^2*G2300</f>
        <v>1025.41824</v>
      </c>
      <c r="P2300" s="64">
        <f t="shared" si="998"/>
        <v>615.250944</v>
      </c>
      <c r="Q2300" s="62">
        <f t="shared" si="997"/>
        <v>89.820165359501232</v>
      </c>
    </row>
    <row r="2301" spans="1:19">
      <c r="A2301" s="83" t="s">
        <v>329</v>
      </c>
      <c r="B2301" s="57">
        <v>15</v>
      </c>
      <c r="C2301" s="53" t="s">
        <v>404</v>
      </c>
      <c r="D2301" s="54" t="s">
        <v>142</v>
      </c>
      <c r="F2301" s="73" t="s">
        <v>102</v>
      </c>
      <c r="I2301" s="55"/>
      <c r="J2301" s="55">
        <v>9.8000000000000007</v>
      </c>
      <c r="L2301" s="52" t="s">
        <v>114</v>
      </c>
      <c r="N2301" s="61" t="s">
        <v>137</v>
      </c>
      <c r="O2301" s="62">
        <f>3.1416/6*J2301^3</f>
        <v>492.8081312000001</v>
      </c>
      <c r="P2301" s="64">
        <f t="shared" si="998"/>
        <v>295.68487872000003</v>
      </c>
      <c r="Q2301" s="62">
        <f t="shared" si="997"/>
        <v>45.140076469142564</v>
      </c>
    </row>
    <row r="2302" spans="1:19">
      <c r="A2302" s="83" t="s">
        <v>329</v>
      </c>
      <c r="B2302" s="57">
        <v>15</v>
      </c>
      <c r="C2302" s="53" t="s">
        <v>404</v>
      </c>
      <c r="D2302" s="54" t="s">
        <v>142</v>
      </c>
      <c r="F2302" s="73" t="s">
        <v>3</v>
      </c>
      <c r="I2302" s="55"/>
      <c r="J2302" s="55">
        <v>9.4</v>
      </c>
      <c r="L2302" s="52" t="s">
        <v>258</v>
      </c>
      <c r="N2302" s="61" t="s">
        <v>544</v>
      </c>
      <c r="O2302" s="62">
        <f>(3.1416/6*J2302^3)*0.5</f>
        <v>217.44689120000004</v>
      </c>
      <c r="P2302" s="64">
        <f t="shared" si="998"/>
        <v>130.46813472000002</v>
      </c>
      <c r="Q2302" s="62">
        <f t="shared" si="997"/>
        <v>20.936902610149673</v>
      </c>
    </row>
    <row r="2303" spans="1:19">
      <c r="A2303" s="83" t="s">
        <v>329</v>
      </c>
      <c r="B2303" s="57" t="s">
        <v>283</v>
      </c>
      <c r="C2303" s="53" t="s">
        <v>404</v>
      </c>
      <c r="D2303" s="54" t="s">
        <v>142</v>
      </c>
      <c r="F2303" s="73" t="s">
        <v>8</v>
      </c>
      <c r="I2303" s="55"/>
      <c r="J2303" s="55">
        <v>5.24</v>
      </c>
      <c r="L2303" s="52" t="s">
        <v>114</v>
      </c>
      <c r="N2303" s="61" t="s">
        <v>137</v>
      </c>
      <c r="O2303" s="62">
        <f>3.1416/6*J2303^3</f>
        <v>75.334428646400013</v>
      </c>
      <c r="P2303" s="64">
        <f>O2303*0.3</f>
        <v>22.600328593920004</v>
      </c>
      <c r="Q2303" s="62">
        <f t="shared" si="997"/>
        <v>4.0361519209176011</v>
      </c>
      <c r="S2303" s="63"/>
    </row>
    <row r="2304" spans="1:19">
      <c r="A2304" s="83" t="s">
        <v>329</v>
      </c>
      <c r="B2304" s="57" t="s">
        <v>283</v>
      </c>
      <c r="C2304" s="53" t="s">
        <v>404</v>
      </c>
      <c r="D2304" s="54" t="s">
        <v>142</v>
      </c>
      <c r="F2304" s="73" t="s">
        <v>102</v>
      </c>
      <c r="G2304" s="55">
        <v>12.5</v>
      </c>
      <c r="I2304" s="55"/>
      <c r="J2304" s="55">
        <v>11.1</v>
      </c>
      <c r="L2304" s="52" t="s">
        <v>101</v>
      </c>
      <c r="N2304" s="65" t="s">
        <v>138</v>
      </c>
      <c r="O2304" s="62">
        <f>(3.1416/6)*J2304^2*G2304</f>
        <v>806.40944999999999</v>
      </c>
      <c r="P2304" s="64">
        <f t="shared" ref="P2304:P2307" si="999">O2304*0.6</f>
        <v>483.84566999999998</v>
      </c>
      <c r="Q2304" s="62">
        <f t="shared" si="997"/>
        <v>71.679256448696023</v>
      </c>
    </row>
    <row r="2305" spans="1:19">
      <c r="A2305" s="83" t="s">
        <v>329</v>
      </c>
      <c r="B2305" s="57" t="s">
        <v>283</v>
      </c>
      <c r="C2305" s="53" t="s">
        <v>404</v>
      </c>
      <c r="D2305" s="54" t="s">
        <v>142</v>
      </c>
      <c r="F2305" s="60" t="s">
        <v>679</v>
      </c>
      <c r="I2305" s="55"/>
      <c r="J2305" s="55">
        <v>9.9</v>
      </c>
      <c r="L2305" s="52" t="s">
        <v>114</v>
      </c>
      <c r="N2305" s="61" t="s">
        <v>137</v>
      </c>
      <c r="O2305" s="62">
        <f>3.1416/6*J2305^3</f>
        <v>508.0485564</v>
      </c>
      <c r="P2305" s="64">
        <f t="shared" si="999"/>
        <v>304.82913384</v>
      </c>
      <c r="Q2305" s="62">
        <f t="shared" si="997"/>
        <v>46.449685561791682</v>
      </c>
    </row>
    <row r="2306" spans="1:19">
      <c r="A2306" s="83" t="s">
        <v>329</v>
      </c>
      <c r="B2306" s="57" t="s">
        <v>283</v>
      </c>
      <c r="C2306" s="53" t="s">
        <v>404</v>
      </c>
      <c r="D2306" s="54" t="s">
        <v>142</v>
      </c>
      <c r="F2306" s="73" t="s">
        <v>172</v>
      </c>
      <c r="G2306" s="55">
        <v>21</v>
      </c>
      <c r="I2306" s="55"/>
      <c r="J2306" s="55">
        <v>18.899999999999999</v>
      </c>
      <c r="L2306" s="52" t="s">
        <v>101</v>
      </c>
      <c r="N2306" s="65" t="s">
        <v>138</v>
      </c>
      <c r="O2306" s="62">
        <f>(3.1416/6)*J2306^2*G2306</f>
        <v>3927.7382759999987</v>
      </c>
      <c r="P2306" s="64">
        <f t="shared" si="999"/>
        <v>2356.6429655999991</v>
      </c>
      <c r="Q2306" s="62">
        <f t="shared" si="997"/>
        <v>316.98420420915835</v>
      </c>
    </row>
    <row r="2307" spans="1:19">
      <c r="A2307" s="83" t="s">
        <v>329</v>
      </c>
      <c r="B2307" s="57" t="s">
        <v>283</v>
      </c>
      <c r="C2307" s="53" t="s">
        <v>404</v>
      </c>
      <c r="D2307" s="54" t="s">
        <v>142</v>
      </c>
      <c r="F2307" s="73" t="s">
        <v>172</v>
      </c>
      <c r="G2307" s="55">
        <v>16.600000000000001</v>
      </c>
      <c r="I2307" s="55"/>
      <c r="J2307" s="55">
        <v>15</v>
      </c>
      <c r="L2307" s="52" t="s">
        <v>101</v>
      </c>
      <c r="N2307" s="65" t="s">
        <v>138</v>
      </c>
      <c r="O2307" s="62">
        <f>(3.1416/6)*J2307^2*G2307</f>
        <v>1955.646</v>
      </c>
      <c r="P2307" s="64">
        <f t="shared" si="999"/>
        <v>1173.3876</v>
      </c>
      <c r="Q2307" s="62">
        <f t="shared" si="997"/>
        <v>164.6869985043941</v>
      </c>
    </row>
    <row r="2308" spans="1:19">
      <c r="A2308" s="83" t="s">
        <v>329</v>
      </c>
      <c r="B2308" s="57">
        <v>17</v>
      </c>
      <c r="C2308" s="53" t="s">
        <v>404</v>
      </c>
      <c r="D2308" s="59" t="s">
        <v>641</v>
      </c>
      <c r="E2308" s="54" t="s">
        <v>644</v>
      </c>
      <c r="F2308" s="73" t="s">
        <v>5</v>
      </c>
      <c r="I2308" s="55"/>
      <c r="J2308" s="55">
        <v>4.7</v>
      </c>
      <c r="L2308" s="52" t="s">
        <v>114</v>
      </c>
      <c r="N2308" s="61" t="s">
        <v>137</v>
      </c>
      <c r="O2308" s="62">
        <f>3.1416/6*J2308^3</f>
        <v>54.36172280000001</v>
      </c>
      <c r="Q2308" s="62">
        <f t="shared" ref="Q2308:Q2309" si="1000">0.216*O2308^0.939</f>
        <v>9.2022510433436722</v>
      </c>
    </row>
    <row r="2309" spans="1:19">
      <c r="A2309" s="83" t="s">
        <v>329</v>
      </c>
      <c r="B2309" s="57">
        <v>17</v>
      </c>
      <c r="C2309" s="53" t="s">
        <v>404</v>
      </c>
      <c r="D2309" s="59" t="s">
        <v>442</v>
      </c>
      <c r="F2309" s="69" t="s">
        <v>377</v>
      </c>
      <c r="G2309" s="55">
        <v>12.7</v>
      </c>
      <c r="I2309" s="55"/>
      <c r="J2309" s="55">
        <v>9.6</v>
      </c>
      <c r="L2309" s="52" t="s">
        <v>101</v>
      </c>
      <c r="N2309" s="65" t="s">
        <v>138</v>
      </c>
      <c r="O2309" s="62">
        <f>(3.1416/6)*J2309^2*G2309</f>
        <v>612.83819519999986</v>
      </c>
      <c r="Q2309" s="62">
        <f t="shared" si="1000"/>
        <v>89.48937619419408</v>
      </c>
    </row>
    <row r="2310" spans="1:19">
      <c r="A2310" s="83" t="s">
        <v>329</v>
      </c>
      <c r="B2310" s="57">
        <v>17</v>
      </c>
      <c r="C2310" s="53" t="s">
        <v>404</v>
      </c>
      <c r="D2310" s="54" t="s">
        <v>142</v>
      </c>
      <c r="F2310" s="73" t="s">
        <v>102</v>
      </c>
      <c r="G2310" s="55">
        <v>11.1</v>
      </c>
      <c r="I2310" s="55"/>
      <c r="J2310" s="55">
        <v>10.6</v>
      </c>
      <c r="L2310" s="52" t="s">
        <v>101</v>
      </c>
      <c r="N2310" s="65" t="s">
        <v>138</v>
      </c>
      <c r="O2310" s="62">
        <f>(3.1416/6)*J2310^2*G2310</f>
        <v>653.03182559999993</v>
      </c>
      <c r="P2310" s="64">
        <f t="shared" ref="P2310:P2313" si="1001">O2310*0.6</f>
        <v>391.81909535999995</v>
      </c>
      <c r="Q2310" s="62">
        <f t="shared" ref="Q2310:Q2313" si="1002">0.216*P2310^0.939</f>
        <v>58.797806853059207</v>
      </c>
    </row>
    <row r="2311" spans="1:19">
      <c r="A2311" s="83" t="s">
        <v>329</v>
      </c>
      <c r="B2311" s="57">
        <v>18</v>
      </c>
      <c r="C2311" s="53" t="s">
        <v>406</v>
      </c>
      <c r="D2311" s="54" t="s">
        <v>142</v>
      </c>
      <c r="F2311" s="60" t="s">
        <v>671</v>
      </c>
      <c r="G2311" s="55">
        <v>12.6</v>
      </c>
      <c r="I2311" s="55"/>
      <c r="J2311" s="55">
        <v>5.9</v>
      </c>
      <c r="L2311" s="60" t="s">
        <v>101</v>
      </c>
      <c r="N2311" s="65" t="s">
        <v>138</v>
      </c>
      <c r="O2311" s="99">
        <f>(3.1416/6)*J2311^2*G2311</f>
        <v>229.65410159999999</v>
      </c>
      <c r="P2311" s="64">
        <f t="shared" si="1001"/>
        <v>137.79246096</v>
      </c>
      <c r="Q2311" s="62">
        <f t="shared" si="1002"/>
        <v>22.038724450192635</v>
      </c>
    </row>
    <row r="2312" spans="1:19">
      <c r="A2312" s="83" t="s">
        <v>329</v>
      </c>
      <c r="B2312" s="57">
        <v>18</v>
      </c>
      <c r="C2312" s="53" t="s">
        <v>406</v>
      </c>
      <c r="D2312" s="54" t="s">
        <v>142</v>
      </c>
      <c r="F2312" s="60" t="s">
        <v>679</v>
      </c>
      <c r="G2312" s="55">
        <v>10.7</v>
      </c>
      <c r="I2312" s="55"/>
      <c r="J2312" s="55">
        <v>6.8</v>
      </c>
      <c r="L2312" s="52" t="s">
        <v>101</v>
      </c>
      <c r="N2312" s="65" t="s">
        <v>138</v>
      </c>
      <c r="O2312" s="62">
        <f>(3.1416/6)*J2312^2*G2312</f>
        <v>259.06052479999994</v>
      </c>
      <c r="P2312" s="64">
        <f t="shared" si="1001"/>
        <v>155.43631487999997</v>
      </c>
      <c r="Q2312" s="62">
        <f t="shared" si="1002"/>
        <v>24.678658058032841</v>
      </c>
    </row>
    <row r="2313" spans="1:19">
      <c r="A2313" s="83" t="s">
        <v>329</v>
      </c>
      <c r="B2313" s="57">
        <v>19</v>
      </c>
      <c r="C2313" s="53" t="s">
        <v>406</v>
      </c>
      <c r="D2313" s="54" t="s">
        <v>142</v>
      </c>
      <c r="F2313" s="73" t="s">
        <v>3</v>
      </c>
      <c r="I2313" s="55"/>
      <c r="J2313" s="55">
        <v>9.6999999999999993</v>
      </c>
      <c r="L2313" s="52" t="s">
        <v>258</v>
      </c>
      <c r="N2313" s="61" t="s">
        <v>544</v>
      </c>
      <c r="O2313" s="62">
        <f>(3.1416/6*J2313^3)*0.5</f>
        <v>238.93779139999992</v>
      </c>
      <c r="P2313" s="64">
        <f t="shared" si="1001"/>
        <v>143.36267483999995</v>
      </c>
      <c r="Q2313" s="62">
        <f t="shared" si="1002"/>
        <v>22.874270087632528</v>
      </c>
    </row>
    <row r="2314" spans="1:19">
      <c r="A2314" s="83" t="s">
        <v>329</v>
      </c>
      <c r="B2314" s="57">
        <v>20</v>
      </c>
      <c r="C2314" s="53" t="s">
        <v>405</v>
      </c>
      <c r="D2314" s="59" t="s">
        <v>442</v>
      </c>
      <c r="F2314" s="73" t="s">
        <v>109</v>
      </c>
      <c r="I2314" s="55"/>
      <c r="J2314" s="55">
        <v>6.7</v>
      </c>
      <c r="L2314" s="60" t="s">
        <v>258</v>
      </c>
      <c r="N2314" s="61" t="s">
        <v>544</v>
      </c>
      <c r="O2314" s="62">
        <f>(3.1416/6*J2314^3)*0.5</f>
        <v>78.739753399999998</v>
      </c>
      <c r="Q2314" s="62">
        <f t="shared" ref="Q2314:Q2316" si="1003">0.216*O2314^0.939</f>
        <v>13.031066599642626</v>
      </c>
    </row>
    <row r="2315" spans="1:19">
      <c r="A2315" s="83" t="s">
        <v>329</v>
      </c>
      <c r="B2315" s="57">
        <v>21</v>
      </c>
      <c r="C2315" s="53" t="s">
        <v>404</v>
      </c>
      <c r="D2315" s="59" t="s">
        <v>442</v>
      </c>
      <c r="F2315" s="69" t="s">
        <v>377</v>
      </c>
      <c r="I2315" s="55"/>
      <c r="J2315" s="55">
        <v>4.95</v>
      </c>
      <c r="L2315" s="52" t="s">
        <v>114</v>
      </c>
      <c r="N2315" s="61" t="s">
        <v>137</v>
      </c>
      <c r="O2315" s="62">
        <f>3.1416/6*J2315^3</f>
        <v>63.506069549999999</v>
      </c>
      <c r="Q2315" s="62">
        <f t="shared" si="1003"/>
        <v>10.648716291967657</v>
      </c>
    </row>
    <row r="2316" spans="1:19">
      <c r="A2316" s="83" t="s">
        <v>329</v>
      </c>
      <c r="B2316" s="57">
        <v>21</v>
      </c>
      <c r="C2316" s="53" t="s">
        <v>404</v>
      </c>
      <c r="D2316" s="59" t="s">
        <v>442</v>
      </c>
      <c r="F2316" s="69" t="s">
        <v>377</v>
      </c>
      <c r="G2316" s="55">
        <v>7.32</v>
      </c>
      <c r="I2316" s="55"/>
      <c r="J2316" s="55">
        <v>4.03</v>
      </c>
      <c r="L2316" s="52" t="s">
        <v>101</v>
      </c>
      <c r="N2316" s="65" t="s">
        <v>138</v>
      </c>
      <c r="O2316" s="62">
        <f>(3.1416/6)*J2316^2*G2316</f>
        <v>62.247341956800007</v>
      </c>
      <c r="Q2316" s="62">
        <f t="shared" si="1003"/>
        <v>10.450406714637451</v>
      </c>
    </row>
    <row r="2317" spans="1:19">
      <c r="A2317" s="83" t="s">
        <v>329</v>
      </c>
      <c r="B2317" s="57">
        <v>22</v>
      </c>
      <c r="C2317" s="53" t="s">
        <v>406</v>
      </c>
      <c r="D2317" s="54" t="s">
        <v>142</v>
      </c>
      <c r="F2317" s="73" t="s">
        <v>3</v>
      </c>
      <c r="I2317" s="55"/>
      <c r="J2317" s="55">
        <v>8.4</v>
      </c>
      <c r="L2317" s="52" t="s">
        <v>258</v>
      </c>
      <c r="N2317" s="61" t="s">
        <v>544</v>
      </c>
      <c r="O2317" s="62">
        <f>(3.1416/6*J2317^3)*0.5</f>
        <v>155.16990720000001</v>
      </c>
      <c r="P2317" s="64">
        <f t="shared" ref="P2317" si="1004">O2317*0.6</f>
        <v>93.101944320000001</v>
      </c>
      <c r="Q2317" s="62">
        <f t="shared" ref="Q2317:Q2318" si="1005">0.216*P2317^0.939</f>
        <v>15.251270297982849</v>
      </c>
    </row>
    <row r="2318" spans="1:19">
      <c r="A2318" s="83" t="s">
        <v>329</v>
      </c>
      <c r="B2318" s="57">
        <v>24</v>
      </c>
      <c r="C2318" s="53" t="s">
        <v>404</v>
      </c>
      <c r="D2318" s="54" t="s">
        <v>142</v>
      </c>
      <c r="F2318" s="73" t="s">
        <v>8</v>
      </c>
      <c r="I2318" s="55"/>
      <c r="J2318" s="55">
        <v>5.49</v>
      </c>
      <c r="L2318" s="52" t="s">
        <v>114</v>
      </c>
      <c r="N2318" s="61" t="s">
        <v>137</v>
      </c>
      <c r="O2318" s="62">
        <f>3.1416/6*J2318^3</f>
        <v>86.639646416399998</v>
      </c>
      <c r="P2318" s="64">
        <f>O2318*0.3</f>
        <v>25.991893924919999</v>
      </c>
      <c r="Q2318" s="62">
        <f t="shared" si="1005"/>
        <v>4.6024233419235969</v>
      </c>
      <c r="S2318" s="63"/>
    </row>
    <row r="2319" spans="1:19">
      <c r="A2319" s="83" t="s">
        <v>329</v>
      </c>
      <c r="B2319" s="57">
        <v>24</v>
      </c>
      <c r="C2319" s="53" t="s">
        <v>404</v>
      </c>
      <c r="D2319" s="59" t="s">
        <v>442</v>
      </c>
      <c r="F2319" s="73" t="s">
        <v>109</v>
      </c>
      <c r="G2319" s="55">
        <v>6</v>
      </c>
      <c r="I2319" s="55"/>
      <c r="J2319" s="55">
        <v>4.7</v>
      </c>
      <c r="L2319" s="52" t="s">
        <v>101</v>
      </c>
      <c r="N2319" s="65" t="s">
        <v>138</v>
      </c>
      <c r="O2319" s="62">
        <f>(3.1416/6)*J2319^2*G2319</f>
        <v>69.39794400000001</v>
      </c>
      <c r="Q2319" s="62">
        <f t="shared" ref="Q2319" si="1006">0.216*O2319^0.939</f>
        <v>11.573859672113798</v>
      </c>
    </row>
    <row r="2320" spans="1:19">
      <c r="A2320" s="83" t="s">
        <v>329</v>
      </c>
      <c r="B2320" s="57">
        <v>25</v>
      </c>
      <c r="C2320" s="53" t="s">
        <v>404</v>
      </c>
      <c r="D2320" s="54" t="s">
        <v>142</v>
      </c>
      <c r="F2320" s="73" t="s">
        <v>8</v>
      </c>
      <c r="I2320" s="55"/>
      <c r="J2320" s="55">
        <v>5.6</v>
      </c>
      <c r="L2320" s="52" t="s">
        <v>114</v>
      </c>
      <c r="N2320" s="61" t="s">
        <v>137</v>
      </c>
      <c r="O2320" s="62">
        <f>3.1416/6*J2320^3</f>
        <v>91.952537599999971</v>
      </c>
      <c r="P2320" s="64">
        <f>O2320*0.3</f>
        <v>27.585761279999989</v>
      </c>
      <c r="Q2320" s="62">
        <f>0.216*P2320^0.939</f>
        <v>4.8669506363167994</v>
      </c>
      <c r="S2320" s="63"/>
    </row>
    <row r="2321" spans="1:19">
      <c r="A2321" s="83" t="s">
        <v>329</v>
      </c>
      <c r="B2321" s="57">
        <v>26</v>
      </c>
      <c r="C2321" s="53" t="s">
        <v>404</v>
      </c>
      <c r="D2321" s="67" t="s">
        <v>557</v>
      </c>
      <c r="E2321" s="67"/>
      <c r="F2321" s="73" t="s">
        <v>669</v>
      </c>
      <c r="I2321" s="55"/>
      <c r="J2321" s="55">
        <v>14.1</v>
      </c>
      <c r="L2321" s="52" t="s">
        <v>114</v>
      </c>
      <c r="N2321" s="61" t="s">
        <v>137</v>
      </c>
      <c r="O2321" s="62">
        <f>3.1416/6*J2321^3</f>
        <v>1467.7665155999998</v>
      </c>
      <c r="Q2321" s="62">
        <f>0.216*O2321^0.939</f>
        <v>203.20980143071969</v>
      </c>
    </row>
    <row r="2322" spans="1:19">
      <c r="A2322" s="83" t="s">
        <v>329</v>
      </c>
      <c r="B2322" s="57">
        <v>26</v>
      </c>
      <c r="C2322" s="53" t="s">
        <v>404</v>
      </c>
      <c r="D2322" s="54" t="s">
        <v>142</v>
      </c>
      <c r="F2322" s="73" t="s">
        <v>8</v>
      </c>
      <c r="I2322" s="55"/>
      <c r="J2322" s="55">
        <v>4.5999999999999996</v>
      </c>
      <c r="L2322" s="52" t="s">
        <v>114</v>
      </c>
      <c r="N2322" s="61" t="s">
        <v>137</v>
      </c>
      <c r="O2322" s="62">
        <f>3.1416/6*J2322^3</f>
        <v>50.965129599999983</v>
      </c>
      <c r="P2322" s="64">
        <f>O2322*0.3</f>
        <v>15.289538879999995</v>
      </c>
      <c r="Q2322" s="62">
        <f t="shared" ref="Q2322:Q2323" si="1007">0.216*P2322^0.939</f>
        <v>2.7964050719056712</v>
      </c>
      <c r="S2322" s="63"/>
    </row>
    <row r="2323" spans="1:19">
      <c r="A2323" s="83" t="s">
        <v>329</v>
      </c>
      <c r="B2323" s="57">
        <v>27</v>
      </c>
      <c r="C2323" s="53" t="s">
        <v>405</v>
      </c>
      <c r="D2323" s="54" t="s">
        <v>142</v>
      </c>
      <c r="F2323" s="73" t="s">
        <v>102</v>
      </c>
      <c r="G2323" s="55">
        <v>9.4</v>
      </c>
      <c r="I2323" s="55"/>
      <c r="J2323" s="55">
        <v>7.7</v>
      </c>
      <c r="L2323" s="52" t="s">
        <v>101</v>
      </c>
      <c r="N2323" s="65" t="s">
        <v>138</v>
      </c>
      <c r="O2323" s="62">
        <f>(3.1416/6)*J2323^2*G2323</f>
        <v>291.81589359999998</v>
      </c>
      <c r="P2323" s="64">
        <f t="shared" ref="P2323" si="1008">O2323*0.6</f>
        <v>175.08953615999999</v>
      </c>
      <c r="Q2323" s="62">
        <f t="shared" si="1007"/>
        <v>27.597838675817783</v>
      </c>
    </row>
    <row r="2324" spans="1:19">
      <c r="A2324" s="83" t="s">
        <v>329</v>
      </c>
      <c r="B2324" s="57">
        <v>28</v>
      </c>
      <c r="C2324" s="53" t="s">
        <v>404</v>
      </c>
      <c r="D2324" s="59" t="s">
        <v>442</v>
      </c>
      <c r="F2324" s="69" t="s">
        <v>377</v>
      </c>
      <c r="G2324" s="55">
        <v>11.4</v>
      </c>
      <c r="I2324" s="55"/>
      <c r="J2324" s="55">
        <v>8</v>
      </c>
      <c r="L2324" s="52" t="s">
        <v>101</v>
      </c>
      <c r="N2324" s="65" t="s">
        <v>138</v>
      </c>
      <c r="O2324" s="62">
        <f>(3.1416/6)*J2324^2*G2324</f>
        <v>382.01855999999998</v>
      </c>
      <c r="Q2324" s="62">
        <f t="shared" ref="Q2324:Q2325" si="1009">0.216*O2324^0.939</f>
        <v>57.415752627448967</v>
      </c>
    </row>
    <row r="2325" spans="1:19">
      <c r="A2325" s="83" t="s">
        <v>329</v>
      </c>
      <c r="B2325" s="57">
        <v>28</v>
      </c>
      <c r="C2325" s="53" t="s">
        <v>404</v>
      </c>
      <c r="D2325" s="59" t="s">
        <v>442</v>
      </c>
      <c r="F2325" s="73" t="s">
        <v>109</v>
      </c>
      <c r="I2325" s="55"/>
      <c r="J2325" s="55">
        <v>4</v>
      </c>
      <c r="L2325" s="52" t="s">
        <v>114</v>
      </c>
      <c r="N2325" s="61" t="s">
        <v>137</v>
      </c>
      <c r="O2325" s="62">
        <f>3.1416/6*J2325^3</f>
        <v>33.510399999999997</v>
      </c>
      <c r="Q2325" s="62">
        <f t="shared" si="1009"/>
        <v>5.8424823179413421</v>
      </c>
    </row>
    <row r="2326" spans="1:19">
      <c r="A2326" s="83" t="s">
        <v>329</v>
      </c>
      <c r="B2326" s="57">
        <v>28</v>
      </c>
      <c r="C2326" s="53" t="s">
        <v>404</v>
      </c>
      <c r="D2326" s="54" t="s">
        <v>142</v>
      </c>
      <c r="F2326" s="73" t="s">
        <v>102</v>
      </c>
      <c r="I2326" s="55"/>
      <c r="J2326" s="55">
        <v>8.3000000000000007</v>
      </c>
      <c r="L2326" s="52" t="s">
        <v>114</v>
      </c>
      <c r="N2326" s="61" t="s">
        <v>137</v>
      </c>
      <c r="O2326" s="62">
        <f>3.1416/6*J2326^3</f>
        <v>299.38767320000005</v>
      </c>
      <c r="P2326" s="64">
        <f t="shared" ref="P2326:P2328" si="1010">O2326*0.6</f>
        <v>179.63260392000004</v>
      </c>
      <c r="Q2326" s="62">
        <f t="shared" ref="Q2326:Q2328" si="1011">0.216*P2326^0.939</f>
        <v>28.269714431313389</v>
      </c>
    </row>
    <row r="2327" spans="1:19">
      <c r="A2327" s="83" t="s">
        <v>329</v>
      </c>
      <c r="B2327" s="57">
        <v>29</v>
      </c>
      <c r="C2327" s="53" t="s">
        <v>404</v>
      </c>
      <c r="D2327" s="54" t="s">
        <v>142</v>
      </c>
      <c r="F2327" s="73" t="s">
        <v>3</v>
      </c>
      <c r="I2327" s="55"/>
      <c r="J2327" s="55">
        <v>9.1</v>
      </c>
      <c r="L2327" s="52" t="s">
        <v>258</v>
      </c>
      <c r="N2327" s="61" t="s">
        <v>544</v>
      </c>
      <c r="O2327" s="62">
        <f>(3.1416/6*J2327^3)*0.5</f>
        <v>197.28488779999995</v>
      </c>
      <c r="P2327" s="64">
        <f t="shared" si="1010"/>
        <v>118.37093267999997</v>
      </c>
      <c r="Q2327" s="62">
        <f t="shared" si="1011"/>
        <v>19.108688087672803</v>
      </c>
    </row>
    <row r="2328" spans="1:19">
      <c r="A2328" s="83" t="s">
        <v>329</v>
      </c>
      <c r="B2328" s="57">
        <v>30</v>
      </c>
      <c r="C2328" s="53" t="s">
        <v>404</v>
      </c>
      <c r="D2328" s="54" t="s">
        <v>142</v>
      </c>
      <c r="F2328" s="73" t="s">
        <v>102</v>
      </c>
      <c r="G2328" s="55">
        <v>8.3000000000000007</v>
      </c>
      <c r="I2328" s="55"/>
      <c r="J2328" s="55">
        <v>7</v>
      </c>
      <c r="L2328" s="52" t="s">
        <v>101</v>
      </c>
      <c r="N2328" s="65" t="s">
        <v>138</v>
      </c>
      <c r="O2328" s="62">
        <f>(3.1416/6)*J2328^2*G2328</f>
        <v>212.94811999999999</v>
      </c>
      <c r="P2328" s="64">
        <f t="shared" si="1010"/>
        <v>127.76887199999999</v>
      </c>
      <c r="Q2328" s="62">
        <f t="shared" si="1011"/>
        <v>20.529902324153159</v>
      </c>
    </row>
    <row r="2329" spans="1:19">
      <c r="A2329" s="83" t="s">
        <v>329</v>
      </c>
      <c r="B2329" s="57">
        <v>30</v>
      </c>
      <c r="C2329" s="53" t="s">
        <v>404</v>
      </c>
      <c r="D2329" s="54" t="s">
        <v>670</v>
      </c>
      <c r="F2329" s="82" t="s">
        <v>634</v>
      </c>
      <c r="G2329" s="55">
        <v>2.7</v>
      </c>
      <c r="I2329" s="55"/>
      <c r="J2329" s="55">
        <v>2.2000000000000002</v>
      </c>
      <c r="L2329" s="52" t="s">
        <v>101</v>
      </c>
      <c r="N2329" s="65" t="s">
        <v>138</v>
      </c>
      <c r="O2329" s="62">
        <f>(3.1416/6)*J2329^2*G2329</f>
        <v>6.8424048000000006</v>
      </c>
    </row>
    <row r="2330" spans="1:19">
      <c r="A2330" s="83" t="s">
        <v>329</v>
      </c>
      <c r="B2330" s="57">
        <v>30</v>
      </c>
      <c r="C2330" s="53" t="s">
        <v>404</v>
      </c>
      <c r="D2330" s="54" t="s">
        <v>670</v>
      </c>
      <c r="F2330" s="82" t="s">
        <v>634</v>
      </c>
      <c r="I2330" s="55"/>
      <c r="J2330" s="55">
        <v>2.4</v>
      </c>
      <c r="L2330" s="52" t="s">
        <v>114</v>
      </c>
      <c r="N2330" s="61" t="s">
        <v>137</v>
      </c>
      <c r="O2330" s="62">
        <f>3.1416/6*J2330^3</f>
        <v>7.2382463999999995</v>
      </c>
    </row>
    <row r="2331" spans="1:19">
      <c r="A2331" s="83" t="s">
        <v>329</v>
      </c>
      <c r="B2331" s="57">
        <v>30</v>
      </c>
      <c r="C2331" s="53" t="s">
        <v>404</v>
      </c>
      <c r="D2331" s="54" t="s">
        <v>670</v>
      </c>
      <c r="F2331" s="82" t="s">
        <v>634</v>
      </c>
      <c r="I2331" s="55"/>
      <c r="J2331" s="55">
        <v>2.4</v>
      </c>
      <c r="L2331" s="52" t="s">
        <v>114</v>
      </c>
      <c r="N2331" s="61" t="s">
        <v>137</v>
      </c>
      <c r="O2331" s="62">
        <f>3.1416/6*J2331^3</f>
        <v>7.2382463999999995</v>
      </c>
    </row>
    <row r="2332" spans="1:19">
      <c r="A2332" s="83" t="s">
        <v>329</v>
      </c>
      <c r="B2332" s="57">
        <v>30</v>
      </c>
      <c r="C2332" s="53" t="s">
        <v>404</v>
      </c>
      <c r="D2332" s="54" t="s">
        <v>142</v>
      </c>
      <c r="F2332" s="73" t="s">
        <v>8</v>
      </c>
      <c r="I2332" s="55"/>
      <c r="J2332" s="55">
        <v>4.4000000000000004</v>
      </c>
      <c r="L2332" s="52" t="s">
        <v>114</v>
      </c>
      <c r="N2332" s="61" t="s">
        <v>137</v>
      </c>
      <c r="O2332" s="62">
        <f>3.1416/6*J2332^3</f>
        <v>44.602342400000012</v>
      </c>
      <c r="P2332" s="64">
        <f>O2332*0.3</f>
        <v>13.380702720000004</v>
      </c>
      <c r="Q2332" s="62">
        <f t="shared" ref="Q2332:Q2340" si="1012">0.216*P2332^0.939</f>
        <v>2.4672744361322532</v>
      </c>
      <c r="S2332" s="63"/>
    </row>
    <row r="2333" spans="1:19">
      <c r="A2333" s="83" t="s">
        <v>329</v>
      </c>
      <c r="B2333" s="57">
        <v>31</v>
      </c>
      <c r="C2333" s="53" t="s">
        <v>405</v>
      </c>
      <c r="D2333" s="54" t="s">
        <v>142</v>
      </c>
      <c r="F2333" s="75" t="s">
        <v>588</v>
      </c>
      <c r="I2333" s="55"/>
      <c r="J2333" s="55">
        <v>4.8</v>
      </c>
      <c r="L2333" s="52" t="s">
        <v>114</v>
      </c>
      <c r="N2333" s="61" t="s">
        <v>137</v>
      </c>
      <c r="O2333" s="62">
        <f>3.1416/6*J2333^3</f>
        <v>57.905971199999996</v>
      </c>
      <c r="P2333" s="64">
        <f t="shared" ref="P2333:P2337" si="1013">O2333*0.6</f>
        <v>34.743582719999999</v>
      </c>
      <c r="Q2333" s="62">
        <f t="shared" si="1012"/>
        <v>6.0441467581638806</v>
      </c>
    </row>
    <row r="2334" spans="1:19">
      <c r="A2334" s="83" t="s">
        <v>329</v>
      </c>
      <c r="B2334" s="57">
        <v>31</v>
      </c>
      <c r="C2334" s="53" t="s">
        <v>404</v>
      </c>
      <c r="D2334" s="54" t="s">
        <v>142</v>
      </c>
      <c r="F2334" s="73" t="s">
        <v>102</v>
      </c>
      <c r="G2334" s="55">
        <v>11.3</v>
      </c>
      <c r="I2334" s="55"/>
      <c r="J2334" s="55">
        <v>10.6</v>
      </c>
      <c r="L2334" s="60" t="s">
        <v>101</v>
      </c>
      <c r="N2334" s="65" t="s">
        <v>138</v>
      </c>
      <c r="O2334" s="62">
        <f>(3.1416/6)*J2334^2*G2334</f>
        <v>664.7981648</v>
      </c>
      <c r="P2334" s="64">
        <f t="shared" si="1013"/>
        <v>398.87889888000001</v>
      </c>
      <c r="Q2334" s="62">
        <f t="shared" si="1012"/>
        <v>59.79205894221105</v>
      </c>
    </row>
    <row r="2335" spans="1:19">
      <c r="A2335" s="83" t="s">
        <v>329</v>
      </c>
      <c r="B2335" s="57">
        <v>32</v>
      </c>
      <c r="C2335" s="53" t="s">
        <v>406</v>
      </c>
      <c r="D2335" s="54" t="s">
        <v>142</v>
      </c>
      <c r="F2335" s="73" t="s">
        <v>102</v>
      </c>
      <c r="G2335" s="55">
        <v>8.4</v>
      </c>
      <c r="I2335" s="55"/>
      <c r="J2335" s="55">
        <v>7.3</v>
      </c>
      <c r="L2335" s="52" t="s">
        <v>101</v>
      </c>
      <c r="N2335" s="65" t="s">
        <v>138</v>
      </c>
      <c r="O2335" s="62">
        <f>(3.1416/6)*J2335^2*G2335</f>
        <v>234.38220960000001</v>
      </c>
      <c r="P2335" s="64">
        <f t="shared" si="1013"/>
        <v>140.62932576</v>
      </c>
      <c r="Q2335" s="62">
        <f t="shared" si="1012"/>
        <v>22.464513415285992</v>
      </c>
    </row>
    <row r="2336" spans="1:19">
      <c r="A2336" s="83" t="s">
        <v>329</v>
      </c>
      <c r="B2336" s="57">
        <v>32</v>
      </c>
      <c r="C2336" s="53" t="s">
        <v>406</v>
      </c>
      <c r="D2336" s="54" t="s">
        <v>142</v>
      </c>
      <c r="F2336" s="73" t="s">
        <v>102</v>
      </c>
      <c r="G2336" s="55">
        <v>9.3000000000000007</v>
      </c>
      <c r="I2336" s="55"/>
      <c r="J2336" s="55">
        <v>8.4</v>
      </c>
      <c r="L2336" s="52" t="s">
        <v>101</v>
      </c>
      <c r="N2336" s="65" t="s">
        <v>138</v>
      </c>
      <c r="O2336" s="62">
        <f>(3.1416/6)*J2336^2*G2336</f>
        <v>343.59050879999995</v>
      </c>
      <c r="P2336" s="64">
        <f t="shared" si="1013"/>
        <v>206.15430527999996</v>
      </c>
      <c r="Q2336" s="62">
        <f t="shared" si="1012"/>
        <v>32.172175057133771</v>
      </c>
    </row>
    <row r="2337" spans="1:19">
      <c r="A2337" s="83" t="s">
        <v>329</v>
      </c>
      <c r="B2337" s="57">
        <v>32</v>
      </c>
      <c r="C2337" s="53" t="s">
        <v>406</v>
      </c>
      <c r="D2337" s="54" t="s">
        <v>142</v>
      </c>
      <c r="F2337" s="73" t="s">
        <v>102</v>
      </c>
      <c r="I2337" s="55"/>
      <c r="J2337" s="55">
        <v>9.3000000000000007</v>
      </c>
      <c r="L2337" s="52" t="s">
        <v>114</v>
      </c>
      <c r="N2337" s="61" t="s">
        <v>137</v>
      </c>
      <c r="O2337" s="62">
        <f>3.1416/6*J2337^3</f>
        <v>421.16132520000008</v>
      </c>
      <c r="P2337" s="64">
        <f t="shared" si="1013"/>
        <v>252.69679512000005</v>
      </c>
      <c r="Q2337" s="62">
        <f t="shared" si="1012"/>
        <v>38.948873500995482</v>
      </c>
    </row>
    <row r="2338" spans="1:19">
      <c r="A2338" s="83" t="s">
        <v>329</v>
      </c>
      <c r="B2338" s="57">
        <v>33</v>
      </c>
      <c r="C2338" s="53" t="s">
        <v>404</v>
      </c>
      <c r="D2338" s="54" t="s">
        <v>142</v>
      </c>
      <c r="F2338" s="73" t="s">
        <v>8</v>
      </c>
      <c r="I2338" s="55"/>
      <c r="J2338" s="55">
        <v>5.18</v>
      </c>
      <c r="L2338" s="52" t="s">
        <v>114</v>
      </c>
      <c r="N2338" s="61" t="s">
        <v>137</v>
      </c>
      <c r="O2338" s="62">
        <f>3.1416/6*J2338^3</f>
        <v>72.776123235199975</v>
      </c>
      <c r="P2338" s="64">
        <f>O2338*0.3</f>
        <v>21.832836970559992</v>
      </c>
      <c r="Q2338" s="62">
        <f t="shared" si="1012"/>
        <v>3.9073130018339191</v>
      </c>
      <c r="S2338" s="63"/>
    </row>
    <row r="2339" spans="1:19">
      <c r="A2339" s="83" t="s">
        <v>329</v>
      </c>
      <c r="B2339" s="57">
        <v>33</v>
      </c>
      <c r="C2339" s="53" t="s">
        <v>404</v>
      </c>
      <c r="D2339" s="54" t="s">
        <v>142</v>
      </c>
      <c r="F2339" s="73" t="s">
        <v>102</v>
      </c>
      <c r="G2339" s="55">
        <v>8.5</v>
      </c>
      <c r="I2339" s="55"/>
      <c r="J2339" s="55">
        <v>6.8</v>
      </c>
      <c r="L2339" s="52" t="s">
        <v>101</v>
      </c>
      <c r="N2339" s="65" t="s">
        <v>138</v>
      </c>
      <c r="O2339" s="62">
        <f>(3.1416/6)*J2339^2*G2339</f>
        <v>205.79574399999996</v>
      </c>
      <c r="P2339" s="64">
        <f t="shared" ref="P2339:P2340" si="1014">O2339*0.6</f>
        <v>123.47744639999996</v>
      </c>
      <c r="Q2339" s="62">
        <f t="shared" si="1012"/>
        <v>19.881747070599687</v>
      </c>
    </row>
    <row r="2340" spans="1:19">
      <c r="A2340" s="83" t="s">
        <v>329</v>
      </c>
      <c r="B2340" s="57">
        <v>34</v>
      </c>
      <c r="C2340" s="53" t="s">
        <v>404</v>
      </c>
      <c r="D2340" s="54" t="s">
        <v>142</v>
      </c>
      <c r="F2340" s="73" t="s">
        <v>102</v>
      </c>
      <c r="G2340" s="55">
        <v>9.9</v>
      </c>
      <c r="I2340" s="55"/>
      <c r="J2340" s="55">
        <v>8.6</v>
      </c>
      <c r="L2340" s="52" t="s">
        <v>101</v>
      </c>
      <c r="N2340" s="65" t="s">
        <v>138</v>
      </c>
      <c r="O2340" s="62">
        <f>(3.1416/6)*J2340^2*G2340</f>
        <v>383.38201439999995</v>
      </c>
      <c r="P2340" s="64">
        <f t="shared" si="1014"/>
        <v>230.02920863999995</v>
      </c>
      <c r="Q2340" s="62">
        <f t="shared" si="1012"/>
        <v>35.658902659633071</v>
      </c>
    </row>
    <row r="2341" spans="1:19">
      <c r="A2341" s="83" t="s">
        <v>329</v>
      </c>
      <c r="B2341" s="57">
        <v>35</v>
      </c>
      <c r="C2341" s="53" t="s">
        <v>404</v>
      </c>
      <c r="D2341" s="54" t="s">
        <v>141</v>
      </c>
      <c r="E2341" s="54" t="s">
        <v>561</v>
      </c>
      <c r="F2341" s="73" t="s">
        <v>630</v>
      </c>
      <c r="I2341" s="55">
        <v>9.8000000000000007</v>
      </c>
      <c r="J2341" s="55">
        <v>2.7</v>
      </c>
      <c r="L2341" s="52" t="s">
        <v>232</v>
      </c>
      <c r="M2341" s="52" t="s">
        <v>328</v>
      </c>
      <c r="N2341" s="61" t="s">
        <v>139</v>
      </c>
      <c r="O2341" s="66">
        <f>3.1416/4*(J2341^2)*I2341</f>
        <v>56.110546800000009</v>
      </c>
      <c r="Q2341" s="62">
        <f>0.288*O2341^0.811</f>
        <v>7.5486202542898768</v>
      </c>
    </row>
    <row r="2342" spans="1:19">
      <c r="A2342" s="83" t="s">
        <v>329</v>
      </c>
      <c r="B2342" s="57">
        <v>36</v>
      </c>
      <c r="C2342" s="53" t="s">
        <v>406</v>
      </c>
      <c r="D2342" s="54" t="s">
        <v>142</v>
      </c>
      <c r="F2342" s="73" t="s">
        <v>102</v>
      </c>
      <c r="G2342" s="55">
        <v>8.3000000000000007</v>
      </c>
      <c r="I2342" s="55"/>
      <c r="J2342" s="55">
        <v>7.5</v>
      </c>
      <c r="L2342" s="52" t="s">
        <v>101</v>
      </c>
      <c r="N2342" s="65" t="s">
        <v>138</v>
      </c>
      <c r="O2342" s="62">
        <f>(3.1416/6)*J2342^2*G2342</f>
        <v>244.45574999999999</v>
      </c>
      <c r="P2342" s="64">
        <f t="shared" ref="P2342:P2343" si="1015">O2342*0.6</f>
        <v>146.67345</v>
      </c>
      <c r="Q2342" s="62">
        <f t="shared" ref="Q2342:Q2346" si="1016">0.216*P2342^0.939</f>
        <v>23.369951797281747</v>
      </c>
    </row>
    <row r="2343" spans="1:19">
      <c r="A2343" s="83" t="s">
        <v>329</v>
      </c>
      <c r="B2343" s="57">
        <v>36</v>
      </c>
      <c r="C2343" s="53" t="s">
        <v>406</v>
      </c>
      <c r="D2343" s="54" t="s">
        <v>142</v>
      </c>
      <c r="F2343" s="75" t="s">
        <v>588</v>
      </c>
      <c r="I2343" s="55"/>
      <c r="J2343" s="55">
        <v>4.5</v>
      </c>
      <c r="L2343" s="52" t="s">
        <v>114</v>
      </c>
      <c r="N2343" s="61" t="s">
        <v>137</v>
      </c>
      <c r="O2343" s="62">
        <f>3.1416/6*J2343^3</f>
        <v>47.713049999999996</v>
      </c>
      <c r="P2343" s="64">
        <f t="shared" si="1015"/>
        <v>28.627829999999996</v>
      </c>
      <c r="Q2343" s="62">
        <f t="shared" si="1016"/>
        <v>5.0393913540215403</v>
      </c>
    </row>
    <row r="2344" spans="1:19">
      <c r="A2344" s="83" t="s">
        <v>329</v>
      </c>
      <c r="B2344" s="57">
        <v>37</v>
      </c>
      <c r="C2344" s="53" t="s">
        <v>406</v>
      </c>
      <c r="D2344" s="54" t="s">
        <v>142</v>
      </c>
      <c r="F2344" s="73" t="s">
        <v>8</v>
      </c>
      <c r="I2344" s="55"/>
      <c r="J2344" s="55">
        <v>6.3</v>
      </c>
      <c r="L2344" s="52" t="s">
        <v>114</v>
      </c>
      <c r="N2344" s="61" t="s">
        <v>137</v>
      </c>
      <c r="O2344" s="62">
        <f>3.1416/6*J2344^3</f>
        <v>130.92460919999996</v>
      </c>
      <c r="P2344" s="64">
        <f>O2344*0.3</f>
        <v>39.277382759999988</v>
      </c>
      <c r="Q2344" s="62">
        <f t="shared" si="1016"/>
        <v>6.7819345947927365</v>
      </c>
      <c r="S2344" s="63"/>
    </row>
    <row r="2345" spans="1:19">
      <c r="A2345" s="83" t="s">
        <v>329</v>
      </c>
      <c r="B2345" s="57">
        <v>38</v>
      </c>
      <c r="C2345" s="53" t="s">
        <v>406</v>
      </c>
      <c r="D2345" s="54" t="s">
        <v>142</v>
      </c>
      <c r="F2345" s="73" t="s">
        <v>102</v>
      </c>
      <c r="G2345" s="55">
        <v>11.3</v>
      </c>
      <c r="I2345" s="55"/>
      <c r="J2345" s="55">
        <v>10.5</v>
      </c>
      <c r="L2345" s="52" t="s">
        <v>101</v>
      </c>
      <c r="N2345" s="65" t="s">
        <v>138</v>
      </c>
      <c r="O2345" s="62">
        <f>(3.1416/6)*J2345^2*G2345</f>
        <v>652.31396999999993</v>
      </c>
      <c r="P2345" s="64">
        <f t="shared" ref="P2345:P2346" si="1017">O2345*0.6</f>
        <v>391.38838199999992</v>
      </c>
      <c r="Q2345" s="62">
        <f t="shared" si="1016"/>
        <v>58.737113094698358</v>
      </c>
    </row>
    <row r="2346" spans="1:19">
      <c r="A2346" s="83" t="s">
        <v>329</v>
      </c>
      <c r="B2346" s="57">
        <v>39</v>
      </c>
      <c r="C2346" s="53" t="s">
        <v>404</v>
      </c>
      <c r="D2346" s="54" t="s">
        <v>142</v>
      </c>
      <c r="F2346" s="73" t="s">
        <v>102</v>
      </c>
      <c r="G2346" s="55">
        <v>8.8000000000000007</v>
      </c>
      <c r="I2346" s="55"/>
      <c r="J2346" s="55">
        <v>8.3000000000000007</v>
      </c>
      <c r="L2346" s="52" t="s">
        <v>101</v>
      </c>
      <c r="N2346" s="65" t="s">
        <v>138</v>
      </c>
      <c r="O2346" s="62">
        <f>(3.1416/6)*J2346^2*G2346</f>
        <v>317.42307520000003</v>
      </c>
      <c r="P2346" s="64">
        <f t="shared" si="1017"/>
        <v>190.45384512000001</v>
      </c>
      <c r="Q2346" s="62">
        <f t="shared" si="1016"/>
        <v>29.865949186593614</v>
      </c>
    </row>
    <row r="2347" spans="1:19">
      <c r="A2347" s="83" t="s">
        <v>329</v>
      </c>
      <c r="B2347" s="57">
        <v>40</v>
      </c>
      <c r="C2347" s="53" t="s">
        <v>404</v>
      </c>
      <c r="D2347" s="81" t="s">
        <v>141</v>
      </c>
      <c r="E2347" s="60" t="s">
        <v>595</v>
      </c>
      <c r="F2347" s="60" t="s">
        <v>576</v>
      </c>
      <c r="G2347" s="55">
        <v>16</v>
      </c>
      <c r="H2347" s="55">
        <v>3.3</v>
      </c>
      <c r="I2347" s="80">
        <v>1.3</v>
      </c>
      <c r="L2347" s="60" t="s">
        <v>578</v>
      </c>
      <c r="M2347" s="74" t="s">
        <v>555</v>
      </c>
      <c r="N2347" s="61" t="s">
        <v>580</v>
      </c>
      <c r="O2347" s="62">
        <f>G2347*H2347*I2347*0.9</f>
        <v>61.776000000000003</v>
      </c>
      <c r="Q2347" s="62">
        <f>0.288*O2347^0.811</f>
        <v>8.1610743194556399</v>
      </c>
    </row>
    <row r="2348" spans="1:19">
      <c r="A2348" s="83" t="s">
        <v>330</v>
      </c>
      <c r="B2348" s="57">
        <v>1</v>
      </c>
      <c r="C2348" s="53" t="s">
        <v>404</v>
      </c>
      <c r="D2348" s="54" t="s">
        <v>142</v>
      </c>
      <c r="F2348" s="73" t="s">
        <v>93</v>
      </c>
      <c r="I2348" s="55"/>
      <c r="J2348" s="55">
        <v>20.8</v>
      </c>
      <c r="L2348" s="52" t="s">
        <v>114</v>
      </c>
      <c r="N2348" s="61" t="s">
        <v>137</v>
      </c>
      <c r="O2348" s="62">
        <f>3.1416/6*J2348^3</f>
        <v>4711.8303232000007</v>
      </c>
      <c r="P2348" s="64">
        <f t="shared" ref="P2348:P2349" si="1018">O2348*0.6</f>
        <v>2827.0981939200005</v>
      </c>
      <c r="Q2348" s="62">
        <f t="shared" ref="Q2348:Q2349" si="1019">0.216*P2348^0.939</f>
        <v>376.0649427425538</v>
      </c>
    </row>
    <row r="2349" spans="1:19">
      <c r="A2349" s="83" t="s">
        <v>330</v>
      </c>
      <c r="B2349" s="57" t="s">
        <v>331</v>
      </c>
      <c r="C2349" s="53" t="s">
        <v>404</v>
      </c>
      <c r="D2349" s="54" t="s">
        <v>142</v>
      </c>
      <c r="F2349" s="73" t="s">
        <v>80</v>
      </c>
      <c r="I2349" s="55">
        <v>79.599999999999994</v>
      </c>
      <c r="J2349" s="55">
        <v>7</v>
      </c>
      <c r="L2349" s="52" t="s">
        <v>232</v>
      </c>
      <c r="N2349" s="61" t="s">
        <v>139</v>
      </c>
      <c r="O2349" s="66">
        <f>3.1416/4*(J2349^2)*I2349</f>
        <v>3063.3741599999998</v>
      </c>
      <c r="P2349" s="64">
        <f t="shared" si="1018"/>
        <v>1838.0244959999998</v>
      </c>
      <c r="Q2349" s="62">
        <f t="shared" si="1019"/>
        <v>251.00340746741102</v>
      </c>
    </row>
    <row r="2350" spans="1:19">
      <c r="A2350" s="83" t="s">
        <v>330</v>
      </c>
      <c r="B2350" s="57" t="s">
        <v>331</v>
      </c>
      <c r="C2350" s="53" t="s">
        <v>404</v>
      </c>
      <c r="D2350" s="81" t="s">
        <v>141</v>
      </c>
      <c r="E2350" s="60" t="s">
        <v>595</v>
      </c>
      <c r="F2350" s="60" t="s">
        <v>576</v>
      </c>
      <c r="G2350" s="55">
        <v>18.2</v>
      </c>
      <c r="H2350" s="55">
        <v>2</v>
      </c>
      <c r="I2350" s="55">
        <v>1.5</v>
      </c>
      <c r="L2350" s="60" t="s">
        <v>578</v>
      </c>
      <c r="N2350" s="61" t="s">
        <v>580</v>
      </c>
      <c r="O2350" s="62">
        <f>G2350*H2350*I2350*0.9</f>
        <v>49.139999999999993</v>
      </c>
      <c r="Q2350" s="62">
        <f>0.288*O2350^0.811</f>
        <v>6.7786997201174959</v>
      </c>
    </row>
    <row r="2351" spans="1:19">
      <c r="A2351" s="83" t="s">
        <v>330</v>
      </c>
      <c r="B2351" s="57" t="s">
        <v>253</v>
      </c>
      <c r="C2351" s="53" t="s">
        <v>406</v>
      </c>
      <c r="D2351" s="54" t="s">
        <v>142</v>
      </c>
      <c r="F2351" s="73" t="s">
        <v>8</v>
      </c>
      <c r="I2351" s="55"/>
      <c r="J2351" s="55">
        <v>5.2</v>
      </c>
      <c r="L2351" s="52" t="s">
        <v>114</v>
      </c>
      <c r="N2351" s="61" t="s">
        <v>137</v>
      </c>
      <c r="O2351" s="62">
        <f>3.1416/6*J2351^3</f>
        <v>73.622348800000012</v>
      </c>
      <c r="P2351" s="64">
        <f t="shared" ref="P2351:P2354" si="1020">O2351*0.3</f>
        <v>22.086704640000004</v>
      </c>
      <c r="Q2351" s="62">
        <f t="shared" ref="Q2351:Q2357" si="1021">0.216*P2351^0.939</f>
        <v>3.9499599148210418</v>
      </c>
      <c r="S2351" s="63"/>
    </row>
    <row r="2352" spans="1:19">
      <c r="A2352" s="83" t="s">
        <v>330</v>
      </c>
      <c r="B2352" s="57" t="s">
        <v>253</v>
      </c>
      <c r="C2352" s="53" t="s">
        <v>406</v>
      </c>
      <c r="D2352" s="54" t="s">
        <v>142</v>
      </c>
      <c r="F2352" s="73" t="s">
        <v>8</v>
      </c>
      <c r="I2352" s="55"/>
      <c r="J2352" s="55">
        <v>5.2</v>
      </c>
      <c r="L2352" s="52" t="s">
        <v>114</v>
      </c>
      <c r="N2352" s="61" t="s">
        <v>137</v>
      </c>
      <c r="O2352" s="62">
        <f>3.1416/6*J2352^3</f>
        <v>73.622348800000012</v>
      </c>
      <c r="P2352" s="64">
        <f t="shared" si="1020"/>
        <v>22.086704640000004</v>
      </c>
      <c r="Q2352" s="62">
        <f t="shared" si="1021"/>
        <v>3.9499599148210418</v>
      </c>
      <c r="S2352" s="63"/>
    </row>
    <row r="2353" spans="1:19">
      <c r="A2353" s="83" t="s">
        <v>330</v>
      </c>
      <c r="B2353" s="57" t="s">
        <v>253</v>
      </c>
      <c r="C2353" s="53" t="s">
        <v>406</v>
      </c>
      <c r="D2353" s="54" t="s">
        <v>142</v>
      </c>
      <c r="F2353" s="73" t="s">
        <v>8</v>
      </c>
      <c r="I2353" s="55"/>
      <c r="J2353" s="55">
        <v>5.3</v>
      </c>
      <c r="L2353" s="52" t="s">
        <v>114</v>
      </c>
      <c r="N2353" s="61" t="s">
        <v>137</v>
      </c>
      <c r="O2353" s="62">
        <f>3.1416/6*J2353^3</f>
        <v>77.95199719999998</v>
      </c>
      <c r="P2353" s="64">
        <f t="shared" si="1020"/>
        <v>23.385599159999995</v>
      </c>
      <c r="Q2353" s="62">
        <f t="shared" si="1021"/>
        <v>4.1676994625925534</v>
      </c>
      <c r="S2353" s="63"/>
    </row>
    <row r="2354" spans="1:19">
      <c r="A2354" s="83" t="s">
        <v>330</v>
      </c>
      <c r="B2354" s="57" t="s">
        <v>253</v>
      </c>
      <c r="C2354" s="53" t="s">
        <v>406</v>
      </c>
      <c r="D2354" s="54" t="s">
        <v>142</v>
      </c>
      <c r="F2354" s="73" t="s">
        <v>8</v>
      </c>
      <c r="I2354" s="55"/>
      <c r="J2354" s="55">
        <v>4.55</v>
      </c>
      <c r="L2354" s="52" t="s">
        <v>114</v>
      </c>
      <c r="N2354" s="61" t="s">
        <v>137</v>
      </c>
      <c r="O2354" s="62">
        <f>3.1416/6*J2354^3</f>
        <v>49.321221949999988</v>
      </c>
      <c r="P2354" s="64">
        <f t="shared" si="1020"/>
        <v>14.796366584999996</v>
      </c>
      <c r="Q2354" s="62">
        <f t="shared" si="1021"/>
        <v>2.7116234042378919</v>
      </c>
      <c r="S2354" s="63"/>
    </row>
    <row r="2355" spans="1:19">
      <c r="A2355" s="83" t="s">
        <v>330</v>
      </c>
      <c r="B2355" s="57" t="s">
        <v>253</v>
      </c>
      <c r="C2355" s="53" t="s">
        <v>406</v>
      </c>
      <c r="D2355" s="54" t="s">
        <v>142</v>
      </c>
      <c r="F2355" s="73" t="s">
        <v>102</v>
      </c>
      <c r="G2355" s="55">
        <v>9.3000000000000007</v>
      </c>
      <c r="I2355" s="55"/>
      <c r="J2355" s="55">
        <v>10.36</v>
      </c>
      <c r="L2355" s="52" t="s">
        <v>101</v>
      </c>
      <c r="N2355" s="65" t="s">
        <v>138</v>
      </c>
      <c r="O2355" s="62">
        <f>(3.1416/6)*J2355^2*G2355</f>
        <v>522.63934060799988</v>
      </c>
      <c r="P2355" s="64">
        <f t="shared" ref="P2355:P2356" si="1022">O2355*0.6</f>
        <v>313.5836043647999</v>
      </c>
      <c r="Q2355" s="62">
        <f t="shared" si="1021"/>
        <v>47.701226363949495</v>
      </c>
    </row>
    <row r="2356" spans="1:19">
      <c r="A2356" s="83" t="s">
        <v>330</v>
      </c>
      <c r="B2356" s="57">
        <v>3</v>
      </c>
      <c r="C2356" s="53" t="s">
        <v>406</v>
      </c>
      <c r="D2356" s="54" t="s">
        <v>142</v>
      </c>
      <c r="F2356" s="73" t="s">
        <v>80</v>
      </c>
      <c r="I2356" s="55">
        <v>50.67</v>
      </c>
      <c r="J2356" s="55">
        <v>6</v>
      </c>
      <c r="L2356" s="52" t="s">
        <v>232</v>
      </c>
      <c r="M2356" s="52" t="s">
        <v>332</v>
      </c>
      <c r="N2356" s="61" t="s">
        <v>139</v>
      </c>
      <c r="O2356" s="66">
        <f>3.1416/4*(J2356^2)*I2356</f>
        <v>1432.6638480000001</v>
      </c>
      <c r="P2356" s="64">
        <f t="shared" si="1022"/>
        <v>859.59830880000004</v>
      </c>
      <c r="Q2356" s="62">
        <f t="shared" si="1021"/>
        <v>122.95813714228251</v>
      </c>
    </row>
    <row r="2357" spans="1:19">
      <c r="A2357" s="83" t="s">
        <v>330</v>
      </c>
      <c r="B2357" s="57">
        <v>4</v>
      </c>
      <c r="C2357" s="53" t="s">
        <v>406</v>
      </c>
      <c r="D2357" s="54" t="s">
        <v>142</v>
      </c>
      <c r="F2357" s="73" t="s">
        <v>8</v>
      </c>
      <c r="I2357" s="55"/>
      <c r="J2357" s="55">
        <v>6.7</v>
      </c>
      <c r="L2357" s="52" t="s">
        <v>114</v>
      </c>
      <c r="N2357" s="61" t="s">
        <v>137</v>
      </c>
      <c r="O2357" s="62">
        <f>3.1416/6*J2357^3</f>
        <v>157.4795068</v>
      </c>
      <c r="P2357" s="64">
        <f>O2357*0.3</f>
        <v>47.24385204</v>
      </c>
      <c r="Q2357" s="62">
        <f t="shared" si="1021"/>
        <v>8.0661071804638986</v>
      </c>
      <c r="S2357" s="63"/>
    </row>
    <row r="2358" spans="1:19">
      <c r="A2358" s="83" t="s">
        <v>330</v>
      </c>
      <c r="B2358" s="57">
        <v>5</v>
      </c>
      <c r="C2358" s="53" t="s">
        <v>404</v>
      </c>
      <c r="D2358" s="59" t="s">
        <v>442</v>
      </c>
      <c r="F2358" s="73" t="s">
        <v>109</v>
      </c>
      <c r="I2358" s="55">
        <v>20.6</v>
      </c>
      <c r="J2358" s="55">
        <v>9.1999999999999993</v>
      </c>
      <c r="L2358" s="52" t="s">
        <v>232</v>
      </c>
      <c r="N2358" s="61" t="s">
        <v>139</v>
      </c>
      <c r="O2358" s="66">
        <f>3.1416/4*(J2358^2)*I2358</f>
        <v>1369.4108735999998</v>
      </c>
      <c r="Q2358" s="62">
        <f t="shared" ref="Q2358" si="1023">0.216*O2358^0.939</f>
        <v>190.39650106676348</v>
      </c>
    </row>
    <row r="2359" spans="1:19">
      <c r="A2359" s="83" t="s">
        <v>330</v>
      </c>
      <c r="B2359" s="57">
        <v>7</v>
      </c>
      <c r="C2359" s="53" t="s">
        <v>406</v>
      </c>
      <c r="D2359" s="59" t="s">
        <v>142</v>
      </c>
      <c r="F2359" s="73" t="s">
        <v>632</v>
      </c>
      <c r="G2359" s="55">
        <v>13.2</v>
      </c>
      <c r="I2359" s="55"/>
      <c r="J2359" s="55">
        <v>7.5</v>
      </c>
      <c r="L2359" s="52" t="s">
        <v>101</v>
      </c>
      <c r="N2359" s="65" t="s">
        <v>138</v>
      </c>
      <c r="O2359" s="62">
        <f>(3.1416/6)*J2359^2*G2359</f>
        <v>388.77299999999997</v>
      </c>
      <c r="P2359" s="64">
        <f t="shared" ref="P2359" si="1024">O2359*0.6</f>
        <v>233.26379999999997</v>
      </c>
      <c r="Q2359" s="62">
        <f>0.216*P2359^0.939</f>
        <v>36.12953809488922</v>
      </c>
    </row>
    <row r="2360" spans="1:19">
      <c r="A2360" s="83" t="s">
        <v>330</v>
      </c>
      <c r="B2360" s="57">
        <v>8</v>
      </c>
      <c r="C2360" s="53" t="s">
        <v>404</v>
      </c>
      <c r="D2360" s="81" t="s">
        <v>141</v>
      </c>
      <c r="E2360" s="60" t="s">
        <v>595</v>
      </c>
      <c r="F2360" s="60" t="s">
        <v>576</v>
      </c>
      <c r="G2360" s="55">
        <v>21.5</v>
      </c>
      <c r="H2360" s="55">
        <v>2.7</v>
      </c>
      <c r="I2360" s="55">
        <v>1</v>
      </c>
      <c r="L2360" s="60" t="s">
        <v>578</v>
      </c>
      <c r="N2360" s="61" t="s">
        <v>580</v>
      </c>
      <c r="O2360" s="62">
        <f>G2360*H2360*I2360*0.9</f>
        <v>52.245000000000005</v>
      </c>
      <c r="Q2360" s="62">
        <f>0.288*O2360^0.811</f>
        <v>7.1240468463854683</v>
      </c>
    </row>
    <row r="2361" spans="1:19">
      <c r="A2361" s="83" t="s">
        <v>330</v>
      </c>
      <c r="B2361" s="57">
        <v>8</v>
      </c>
      <c r="C2361" s="53" t="s">
        <v>404</v>
      </c>
      <c r="D2361" s="54" t="s">
        <v>142</v>
      </c>
      <c r="F2361" s="60" t="s">
        <v>679</v>
      </c>
      <c r="I2361" s="55"/>
      <c r="J2361" s="55">
        <v>8.5</v>
      </c>
      <c r="L2361" s="52" t="s">
        <v>114</v>
      </c>
      <c r="N2361" s="61" t="s">
        <v>137</v>
      </c>
      <c r="O2361" s="62">
        <f>3.1416/6*J2361^3</f>
        <v>321.55584999999996</v>
      </c>
      <c r="P2361" s="64">
        <f t="shared" ref="P2361" si="1025">O2361*0.6</f>
        <v>192.93350999999998</v>
      </c>
      <c r="Q2361" s="62">
        <f t="shared" ref="Q2361:Q2362" si="1026">0.216*P2361^0.939</f>
        <v>30.230932874669961</v>
      </c>
    </row>
    <row r="2362" spans="1:19">
      <c r="A2362" s="83" t="s">
        <v>330</v>
      </c>
      <c r="B2362" s="57">
        <v>8</v>
      </c>
      <c r="C2362" s="53" t="s">
        <v>404</v>
      </c>
      <c r="D2362" s="54" t="s">
        <v>142</v>
      </c>
      <c r="F2362" s="73" t="s">
        <v>8</v>
      </c>
      <c r="G2362" s="55">
        <v>8.5</v>
      </c>
      <c r="I2362" s="55"/>
      <c r="J2362" s="55">
        <v>7.9</v>
      </c>
      <c r="L2362" s="52" t="s">
        <v>101</v>
      </c>
      <c r="N2362" s="65" t="s">
        <v>138</v>
      </c>
      <c r="O2362" s="62">
        <f>(3.1416/6)*J2362^2*G2362</f>
        <v>277.76194599999997</v>
      </c>
      <c r="P2362" s="64">
        <f>O2362*0.3</f>
        <v>83.32858379999999</v>
      </c>
      <c r="Q2362" s="62">
        <f t="shared" si="1026"/>
        <v>13.74292948039305</v>
      </c>
      <c r="S2362" s="63"/>
    </row>
    <row r="2363" spans="1:19">
      <c r="A2363" s="83" t="s">
        <v>330</v>
      </c>
      <c r="B2363" s="57">
        <v>9</v>
      </c>
      <c r="C2363" s="53" t="s">
        <v>404</v>
      </c>
      <c r="D2363" s="81" t="s">
        <v>141</v>
      </c>
      <c r="E2363" s="60" t="s">
        <v>595</v>
      </c>
      <c r="F2363" s="60" t="s">
        <v>576</v>
      </c>
      <c r="G2363" s="55">
        <v>20.8</v>
      </c>
      <c r="H2363" s="55">
        <v>2.8</v>
      </c>
      <c r="I2363" s="80">
        <v>1.3</v>
      </c>
      <c r="L2363" s="60" t="s">
        <v>578</v>
      </c>
      <c r="M2363" s="60" t="s">
        <v>554</v>
      </c>
      <c r="N2363" s="61" t="s">
        <v>580</v>
      </c>
      <c r="O2363" s="62">
        <f>G2363*H2363*I2363*0.9</f>
        <v>68.140799999999999</v>
      </c>
      <c r="Q2363" s="62">
        <f>0.288*O2363^0.811</f>
        <v>8.8366112552773313</v>
      </c>
    </row>
    <row r="2364" spans="1:19">
      <c r="A2364" s="83" t="s">
        <v>330</v>
      </c>
      <c r="B2364" s="57">
        <v>10</v>
      </c>
      <c r="C2364" s="53" t="s">
        <v>404</v>
      </c>
      <c r="D2364" s="54" t="s">
        <v>142</v>
      </c>
      <c r="F2364" s="73" t="s">
        <v>80</v>
      </c>
      <c r="I2364" s="55">
        <v>34</v>
      </c>
      <c r="J2364" s="55">
        <v>7.3</v>
      </c>
      <c r="L2364" s="52" t="s">
        <v>232</v>
      </c>
      <c r="M2364" s="52" t="s">
        <v>334</v>
      </c>
      <c r="N2364" s="61" t="s">
        <v>139</v>
      </c>
      <c r="O2364" s="66">
        <f>3.1416/4*(J2364^2)*I2364</f>
        <v>1423.034844</v>
      </c>
      <c r="P2364" s="64">
        <f t="shared" ref="P2364" si="1027">O2364*0.6</f>
        <v>853.82090640000001</v>
      </c>
      <c r="Q2364" s="62">
        <f t="shared" ref="Q2364:Q2383" si="1028">0.216*P2364^0.939</f>
        <v>122.18198088636839</v>
      </c>
    </row>
    <row r="2365" spans="1:19">
      <c r="A2365" s="83" t="s">
        <v>330</v>
      </c>
      <c r="B2365" s="57">
        <v>11</v>
      </c>
      <c r="C2365" s="53" t="s">
        <v>406</v>
      </c>
      <c r="D2365" s="54" t="s">
        <v>142</v>
      </c>
      <c r="F2365" s="73" t="s">
        <v>8</v>
      </c>
      <c r="I2365" s="55"/>
      <c r="J2365" s="55">
        <v>5.3</v>
      </c>
      <c r="L2365" s="52" t="s">
        <v>114</v>
      </c>
      <c r="N2365" s="61" t="s">
        <v>137</v>
      </c>
      <c r="O2365" s="62">
        <f>3.1416/6*J2365^3</f>
        <v>77.95199719999998</v>
      </c>
      <c r="P2365" s="64">
        <f>O2365*0.3</f>
        <v>23.385599159999995</v>
      </c>
      <c r="Q2365" s="62">
        <f t="shared" si="1028"/>
        <v>4.1676994625925534</v>
      </c>
      <c r="S2365" s="63"/>
    </row>
    <row r="2366" spans="1:19">
      <c r="A2366" s="83" t="s">
        <v>330</v>
      </c>
      <c r="B2366" s="57">
        <v>11</v>
      </c>
      <c r="C2366" s="53" t="s">
        <v>406</v>
      </c>
      <c r="D2366" s="54" t="s">
        <v>142</v>
      </c>
      <c r="F2366" s="60" t="s">
        <v>679</v>
      </c>
      <c r="I2366" s="55"/>
      <c r="J2366" s="55">
        <v>8.8000000000000007</v>
      </c>
      <c r="L2366" s="52" t="s">
        <v>114</v>
      </c>
      <c r="N2366" s="61" t="s">
        <v>137</v>
      </c>
      <c r="O2366" s="62">
        <f>3.1416/6*J2366^3</f>
        <v>356.8187392000001</v>
      </c>
      <c r="P2366" s="64">
        <f t="shared" ref="P2366:P2371" si="1029">O2366*0.6</f>
        <v>214.09124352000006</v>
      </c>
      <c r="Q2366" s="62">
        <f t="shared" si="1028"/>
        <v>33.333899574209383</v>
      </c>
    </row>
    <row r="2367" spans="1:19">
      <c r="A2367" s="83" t="s">
        <v>330</v>
      </c>
      <c r="B2367" s="57">
        <v>12</v>
      </c>
      <c r="C2367" s="53" t="s">
        <v>406</v>
      </c>
      <c r="D2367" s="54" t="s">
        <v>142</v>
      </c>
      <c r="F2367" s="73" t="s">
        <v>102</v>
      </c>
      <c r="G2367" s="55">
        <v>9.5</v>
      </c>
      <c r="I2367" s="55"/>
      <c r="J2367" s="55">
        <v>7.8</v>
      </c>
      <c r="L2367" s="52" t="s">
        <v>101</v>
      </c>
      <c r="N2367" s="65" t="s">
        <v>138</v>
      </c>
      <c r="O2367" s="62">
        <f>(3.1416/6)*J2367^2*G2367</f>
        <v>302.63032799999996</v>
      </c>
      <c r="P2367" s="64">
        <f t="shared" si="1029"/>
        <v>181.57819679999997</v>
      </c>
      <c r="Q2367" s="62">
        <f t="shared" si="1028"/>
        <v>28.557130386292499</v>
      </c>
    </row>
    <row r="2368" spans="1:19">
      <c r="A2368" s="83" t="s">
        <v>330</v>
      </c>
      <c r="B2368" s="57">
        <v>13</v>
      </c>
      <c r="C2368" s="53" t="s">
        <v>404</v>
      </c>
      <c r="D2368" s="54" t="s">
        <v>142</v>
      </c>
      <c r="F2368" s="73" t="s">
        <v>102</v>
      </c>
      <c r="G2368" s="55">
        <v>10.8</v>
      </c>
      <c r="I2368" s="55"/>
      <c r="J2368" s="55">
        <v>9.1999999999999993</v>
      </c>
      <c r="L2368" s="52" t="s">
        <v>101</v>
      </c>
      <c r="N2368" s="65" t="s">
        <v>138</v>
      </c>
      <c r="O2368" s="62">
        <f>(3.1416/6)*J2368^2*G2368</f>
        <v>478.62904319999996</v>
      </c>
      <c r="P2368" s="64">
        <f t="shared" si="1029"/>
        <v>287.17742591999996</v>
      </c>
      <c r="Q2368" s="62">
        <f t="shared" si="1028"/>
        <v>43.919448841862504</v>
      </c>
    </row>
    <row r="2369" spans="1:19">
      <c r="A2369" s="83" t="s">
        <v>330</v>
      </c>
      <c r="B2369" s="57">
        <v>13</v>
      </c>
      <c r="C2369" s="53" t="s">
        <v>404</v>
      </c>
      <c r="D2369" s="54" t="s">
        <v>142</v>
      </c>
      <c r="F2369" s="73" t="s">
        <v>102</v>
      </c>
      <c r="G2369" s="55">
        <v>8.5</v>
      </c>
      <c r="I2369" s="55"/>
      <c r="J2369" s="55">
        <v>7</v>
      </c>
      <c r="L2369" s="52" t="s">
        <v>101</v>
      </c>
      <c r="N2369" s="65" t="s">
        <v>138</v>
      </c>
      <c r="O2369" s="62">
        <f>(3.1416/6)*J2369^2*G2369</f>
        <v>218.07939999999999</v>
      </c>
      <c r="P2369" s="64">
        <f t="shared" si="1029"/>
        <v>130.84763999999998</v>
      </c>
      <c r="Q2369" s="62">
        <f t="shared" si="1028"/>
        <v>20.994083762371996</v>
      </c>
    </row>
    <row r="2370" spans="1:19">
      <c r="A2370" s="83" t="s">
        <v>330</v>
      </c>
      <c r="B2370" s="57">
        <v>13</v>
      </c>
      <c r="C2370" s="53" t="s">
        <v>404</v>
      </c>
      <c r="D2370" s="54" t="s">
        <v>142</v>
      </c>
      <c r="F2370" s="73" t="s">
        <v>102</v>
      </c>
      <c r="G2370" s="55">
        <v>7.42</v>
      </c>
      <c r="I2370" s="55"/>
      <c r="J2370" s="55">
        <v>6</v>
      </c>
      <c r="L2370" s="52" t="s">
        <v>101</v>
      </c>
      <c r="N2370" s="65" t="s">
        <v>138</v>
      </c>
      <c r="O2370" s="62">
        <f>(3.1416/6)*J2370^2*G2370</f>
        <v>139.86403199999998</v>
      </c>
      <c r="P2370" s="64">
        <f t="shared" si="1029"/>
        <v>83.918419199999988</v>
      </c>
      <c r="Q2370" s="62">
        <f t="shared" si="1028"/>
        <v>13.834254170326824</v>
      </c>
    </row>
    <row r="2371" spans="1:19">
      <c r="A2371" s="83" t="s">
        <v>330</v>
      </c>
      <c r="B2371" s="57">
        <v>13</v>
      </c>
      <c r="C2371" s="53" t="s">
        <v>404</v>
      </c>
      <c r="D2371" s="54" t="s">
        <v>142</v>
      </c>
      <c r="F2371" s="73" t="s">
        <v>102</v>
      </c>
      <c r="I2371" s="55"/>
      <c r="J2371" s="55">
        <v>8.1</v>
      </c>
      <c r="L2371" s="52" t="s">
        <v>114</v>
      </c>
      <c r="N2371" s="61" t="s">
        <v>137</v>
      </c>
      <c r="O2371" s="62">
        <f t="shared" ref="O2371:O2376" si="1030">3.1416/6*J2371^3</f>
        <v>278.26250759999994</v>
      </c>
      <c r="P2371" s="64">
        <f t="shared" si="1029"/>
        <v>166.95750455999996</v>
      </c>
      <c r="Q2371" s="62">
        <f t="shared" si="1028"/>
        <v>26.392512347665924</v>
      </c>
    </row>
    <row r="2372" spans="1:19">
      <c r="A2372" s="83" t="s">
        <v>330</v>
      </c>
      <c r="B2372" s="57">
        <v>14</v>
      </c>
      <c r="C2372" s="53" t="s">
        <v>406</v>
      </c>
      <c r="D2372" s="54" t="s">
        <v>142</v>
      </c>
      <c r="F2372" s="73" t="s">
        <v>8</v>
      </c>
      <c r="I2372" s="55"/>
      <c r="J2372" s="55">
        <v>5.3</v>
      </c>
      <c r="L2372" s="52" t="s">
        <v>114</v>
      </c>
      <c r="N2372" s="61" t="s">
        <v>137</v>
      </c>
      <c r="O2372" s="62">
        <f t="shared" si="1030"/>
        <v>77.95199719999998</v>
      </c>
      <c r="P2372" s="64">
        <f t="shared" ref="P2372:P2373" si="1031">O2372*0.3</f>
        <v>23.385599159999995</v>
      </c>
      <c r="Q2372" s="62">
        <f t="shared" si="1028"/>
        <v>4.1676994625925534</v>
      </c>
      <c r="S2372" s="63"/>
    </row>
    <row r="2373" spans="1:19">
      <c r="A2373" s="83" t="s">
        <v>330</v>
      </c>
      <c r="B2373" s="57">
        <v>14</v>
      </c>
      <c r="C2373" s="53" t="s">
        <v>406</v>
      </c>
      <c r="D2373" s="54" t="s">
        <v>142</v>
      </c>
      <c r="F2373" s="73" t="s">
        <v>8</v>
      </c>
      <c r="I2373" s="55"/>
      <c r="J2373" s="55">
        <v>5.3</v>
      </c>
      <c r="L2373" s="52" t="s">
        <v>114</v>
      </c>
      <c r="N2373" s="61" t="s">
        <v>137</v>
      </c>
      <c r="O2373" s="62">
        <f t="shared" si="1030"/>
        <v>77.95199719999998</v>
      </c>
      <c r="P2373" s="64">
        <f t="shared" si="1031"/>
        <v>23.385599159999995</v>
      </c>
      <c r="Q2373" s="62">
        <f t="shared" si="1028"/>
        <v>4.1676994625925534</v>
      </c>
      <c r="S2373" s="63"/>
    </row>
    <row r="2374" spans="1:19">
      <c r="A2374" s="83" t="s">
        <v>330</v>
      </c>
      <c r="B2374" s="57">
        <v>16</v>
      </c>
      <c r="C2374" s="53" t="s">
        <v>406</v>
      </c>
      <c r="D2374" s="54" t="s">
        <v>142</v>
      </c>
      <c r="F2374" s="73" t="s">
        <v>112</v>
      </c>
      <c r="I2374" s="55"/>
      <c r="J2374" s="55">
        <v>21</v>
      </c>
      <c r="L2374" s="52" t="s">
        <v>114</v>
      </c>
      <c r="N2374" s="61" t="s">
        <v>137</v>
      </c>
      <c r="O2374" s="62">
        <f t="shared" si="1030"/>
        <v>4849.0595999999996</v>
      </c>
      <c r="P2374" s="64">
        <f t="shared" ref="P2374:P2378" si="1032">O2374*0.6</f>
        <v>2909.4357599999998</v>
      </c>
      <c r="Q2374" s="62">
        <f t="shared" si="1028"/>
        <v>386.34045637205799</v>
      </c>
    </row>
    <row r="2375" spans="1:19">
      <c r="A2375" s="83" t="s">
        <v>330</v>
      </c>
      <c r="B2375" s="57">
        <v>16</v>
      </c>
      <c r="C2375" s="53" t="s">
        <v>406</v>
      </c>
      <c r="D2375" s="54" t="s">
        <v>142</v>
      </c>
      <c r="F2375" s="73" t="s">
        <v>102</v>
      </c>
      <c r="I2375" s="55"/>
      <c r="J2375" s="55">
        <v>8.8000000000000007</v>
      </c>
      <c r="L2375" s="52" t="s">
        <v>114</v>
      </c>
      <c r="N2375" s="61" t="s">
        <v>137</v>
      </c>
      <c r="O2375" s="62">
        <f t="shared" si="1030"/>
        <v>356.8187392000001</v>
      </c>
      <c r="P2375" s="64">
        <f t="shared" si="1032"/>
        <v>214.09124352000006</v>
      </c>
      <c r="Q2375" s="62">
        <f t="shared" si="1028"/>
        <v>33.333899574209383</v>
      </c>
    </row>
    <row r="2376" spans="1:19">
      <c r="A2376" s="83" t="s">
        <v>330</v>
      </c>
      <c r="B2376" s="57">
        <v>16</v>
      </c>
      <c r="C2376" s="53" t="s">
        <v>406</v>
      </c>
      <c r="D2376" s="54" t="s">
        <v>142</v>
      </c>
      <c r="F2376" s="73" t="s">
        <v>102</v>
      </c>
      <c r="I2376" s="55"/>
      <c r="J2376" s="55">
        <v>9.5</v>
      </c>
      <c r="L2376" s="52" t="s">
        <v>114</v>
      </c>
      <c r="N2376" s="61" t="s">
        <v>137</v>
      </c>
      <c r="O2376" s="62">
        <f t="shared" si="1030"/>
        <v>448.92154999999997</v>
      </c>
      <c r="P2376" s="64">
        <f t="shared" si="1032"/>
        <v>269.35292999999996</v>
      </c>
      <c r="Q2376" s="62">
        <f t="shared" si="1028"/>
        <v>41.354791096230116</v>
      </c>
    </row>
    <row r="2377" spans="1:19" s="69" customFormat="1">
      <c r="A2377" s="83" t="s">
        <v>330</v>
      </c>
      <c r="B2377" s="70">
        <v>16</v>
      </c>
      <c r="C2377" s="72" t="s">
        <v>406</v>
      </c>
      <c r="D2377" s="67" t="s">
        <v>142</v>
      </c>
      <c r="E2377" s="67"/>
      <c r="F2377" s="60" t="s">
        <v>679</v>
      </c>
      <c r="G2377" s="56">
        <v>45</v>
      </c>
      <c r="H2377" s="56"/>
      <c r="I2377" s="56"/>
      <c r="J2377" s="56">
        <v>36</v>
      </c>
      <c r="L2377" s="69" t="s">
        <v>101</v>
      </c>
      <c r="M2377" s="75" t="s">
        <v>587</v>
      </c>
      <c r="N2377" s="65" t="s">
        <v>138</v>
      </c>
      <c r="O2377" s="66">
        <f>(3.1416/6)*J2377^2*G2377</f>
        <v>30536.351999999995</v>
      </c>
      <c r="P2377" s="64">
        <f t="shared" si="1032"/>
        <v>18321.811199999996</v>
      </c>
      <c r="Q2377" s="62">
        <f t="shared" si="1028"/>
        <v>2174.6085042952122</v>
      </c>
    </row>
    <row r="2378" spans="1:19">
      <c r="A2378" s="83" t="s">
        <v>330</v>
      </c>
      <c r="B2378" s="57">
        <v>17</v>
      </c>
      <c r="C2378" s="53" t="s">
        <v>406</v>
      </c>
      <c r="D2378" s="54" t="s">
        <v>142</v>
      </c>
      <c r="F2378" s="60" t="s">
        <v>679</v>
      </c>
      <c r="I2378" s="55"/>
      <c r="J2378" s="55">
        <v>9.1999999999999993</v>
      </c>
      <c r="L2378" s="52" t="s">
        <v>114</v>
      </c>
      <c r="N2378" s="61" t="s">
        <v>137</v>
      </c>
      <c r="O2378" s="62">
        <f t="shared" ref="O2378:O2383" si="1033">3.1416/6*J2378^3</f>
        <v>407.72103679999987</v>
      </c>
      <c r="P2378" s="64">
        <f t="shared" si="1032"/>
        <v>244.63262207999992</v>
      </c>
      <c r="Q2378" s="62">
        <f t="shared" si="1028"/>
        <v>37.780590789016195</v>
      </c>
    </row>
    <row r="2379" spans="1:19">
      <c r="A2379" s="83" t="s">
        <v>330</v>
      </c>
      <c r="B2379" s="57">
        <v>17</v>
      </c>
      <c r="C2379" s="53" t="s">
        <v>406</v>
      </c>
      <c r="D2379" s="54" t="s">
        <v>142</v>
      </c>
      <c r="F2379" s="73" t="s">
        <v>8</v>
      </c>
      <c r="I2379" s="55"/>
      <c r="J2379" s="55">
        <v>4.8</v>
      </c>
      <c r="L2379" s="52" t="s">
        <v>114</v>
      </c>
      <c r="N2379" s="61" t="s">
        <v>137</v>
      </c>
      <c r="O2379" s="62">
        <f t="shared" si="1033"/>
        <v>57.905971199999996</v>
      </c>
      <c r="P2379" s="64">
        <f t="shared" ref="P2379:P2381" si="1034">O2379*0.3</f>
        <v>17.37179136</v>
      </c>
      <c r="Q2379" s="62">
        <f t="shared" si="1028"/>
        <v>3.1525924778685157</v>
      </c>
      <c r="S2379" s="63"/>
    </row>
    <row r="2380" spans="1:19">
      <c r="A2380" s="83" t="s">
        <v>330</v>
      </c>
      <c r="B2380" s="57">
        <v>17</v>
      </c>
      <c r="C2380" s="53" t="s">
        <v>406</v>
      </c>
      <c r="D2380" s="54" t="s">
        <v>142</v>
      </c>
      <c r="F2380" s="73" t="s">
        <v>8</v>
      </c>
      <c r="I2380" s="55"/>
      <c r="J2380" s="55">
        <v>5.4</v>
      </c>
      <c r="L2380" s="52" t="s">
        <v>114</v>
      </c>
      <c r="N2380" s="61" t="s">
        <v>137</v>
      </c>
      <c r="O2380" s="62">
        <f t="shared" si="1033"/>
        <v>82.448150400000003</v>
      </c>
      <c r="P2380" s="64">
        <f t="shared" si="1034"/>
        <v>24.73444512</v>
      </c>
      <c r="Q2380" s="62">
        <f t="shared" si="1028"/>
        <v>4.3930332535939298</v>
      </c>
      <c r="S2380" s="63"/>
    </row>
    <row r="2381" spans="1:19">
      <c r="A2381" s="83" t="s">
        <v>330</v>
      </c>
      <c r="B2381" s="57">
        <v>17</v>
      </c>
      <c r="C2381" s="53" t="s">
        <v>406</v>
      </c>
      <c r="D2381" s="54" t="s">
        <v>142</v>
      </c>
      <c r="F2381" s="73" t="s">
        <v>8</v>
      </c>
      <c r="I2381" s="55"/>
      <c r="J2381" s="55">
        <v>4.7</v>
      </c>
      <c r="L2381" s="52" t="s">
        <v>114</v>
      </c>
      <c r="N2381" s="61" t="s">
        <v>137</v>
      </c>
      <c r="O2381" s="62">
        <f t="shared" si="1033"/>
        <v>54.36172280000001</v>
      </c>
      <c r="P2381" s="64">
        <f t="shared" si="1034"/>
        <v>16.308516840000003</v>
      </c>
      <c r="Q2381" s="62">
        <f t="shared" si="1028"/>
        <v>2.9710566664467191</v>
      </c>
      <c r="S2381" s="63"/>
    </row>
    <row r="2382" spans="1:19">
      <c r="A2382" s="83" t="s">
        <v>330</v>
      </c>
      <c r="B2382" s="57">
        <v>17</v>
      </c>
      <c r="C2382" s="53" t="s">
        <v>406</v>
      </c>
      <c r="D2382" s="54" t="s">
        <v>142</v>
      </c>
      <c r="F2382" s="73" t="s">
        <v>102</v>
      </c>
      <c r="I2382" s="55"/>
      <c r="J2382" s="55">
        <v>9.1</v>
      </c>
      <c r="L2382" s="52" t="s">
        <v>114</v>
      </c>
      <c r="N2382" s="61" t="s">
        <v>137</v>
      </c>
      <c r="O2382" s="62">
        <f t="shared" si="1033"/>
        <v>394.5697755999999</v>
      </c>
      <c r="P2382" s="64">
        <f t="shared" ref="P2382" si="1035">O2382*0.6</f>
        <v>236.74186535999993</v>
      </c>
      <c r="Q2382" s="62">
        <f t="shared" si="1028"/>
        <v>36.635155342361152</v>
      </c>
    </row>
    <row r="2383" spans="1:19">
      <c r="A2383" s="83" t="s">
        <v>330</v>
      </c>
      <c r="B2383" s="57">
        <v>19</v>
      </c>
      <c r="C2383" s="53" t="s">
        <v>404</v>
      </c>
      <c r="D2383" s="54" t="s">
        <v>142</v>
      </c>
      <c r="F2383" s="73" t="s">
        <v>8</v>
      </c>
      <c r="I2383" s="55"/>
      <c r="J2383" s="55">
        <v>4.5999999999999996</v>
      </c>
      <c r="L2383" s="52" t="s">
        <v>114</v>
      </c>
      <c r="N2383" s="61" t="s">
        <v>137</v>
      </c>
      <c r="O2383" s="62">
        <f t="shared" si="1033"/>
        <v>50.965129599999983</v>
      </c>
      <c r="P2383" s="64">
        <f>O2383*0.3</f>
        <v>15.289538879999995</v>
      </c>
      <c r="Q2383" s="62">
        <f t="shared" si="1028"/>
        <v>2.7964050719056712</v>
      </c>
      <c r="S2383" s="63"/>
    </row>
    <row r="2384" spans="1:19">
      <c r="A2384" s="83" t="s">
        <v>330</v>
      </c>
      <c r="B2384" s="57">
        <v>19</v>
      </c>
      <c r="C2384" s="53" t="s">
        <v>404</v>
      </c>
      <c r="D2384" s="81" t="s">
        <v>141</v>
      </c>
      <c r="E2384" s="60" t="s">
        <v>595</v>
      </c>
      <c r="F2384" s="60" t="s">
        <v>576</v>
      </c>
      <c r="G2384" s="55">
        <v>20.399999999999999</v>
      </c>
      <c r="H2384" s="55">
        <v>1.86</v>
      </c>
      <c r="I2384" s="55">
        <v>1.1299999999999999</v>
      </c>
      <c r="L2384" s="60" t="s">
        <v>578</v>
      </c>
      <c r="N2384" s="61" t="s">
        <v>580</v>
      </c>
      <c r="O2384" s="62">
        <f>G2384*H2384*I2384*0.9</f>
        <v>38.589047999999998</v>
      </c>
      <c r="Q2384" s="62">
        <f>0.288*O2384^0.811</f>
        <v>5.5720479378588452</v>
      </c>
    </row>
    <row r="2385" spans="1:19">
      <c r="A2385" s="83" t="s">
        <v>330</v>
      </c>
      <c r="B2385" s="57">
        <v>19</v>
      </c>
      <c r="C2385" s="53" t="s">
        <v>404</v>
      </c>
      <c r="D2385" s="54" t="s">
        <v>142</v>
      </c>
      <c r="F2385" s="73" t="s">
        <v>80</v>
      </c>
      <c r="I2385" s="55">
        <v>37</v>
      </c>
      <c r="J2385" s="55">
        <v>6.3</v>
      </c>
      <c r="L2385" s="52" t="s">
        <v>232</v>
      </c>
      <c r="M2385" s="52" t="s">
        <v>336</v>
      </c>
      <c r="N2385" s="61" t="s">
        <v>139</v>
      </c>
      <c r="O2385" s="66">
        <f>3.1416/4*(J2385^2)*I2385</f>
        <v>1153.383462</v>
      </c>
      <c r="P2385" s="64">
        <f t="shared" ref="P2385:P2387" si="1036">O2385*0.6</f>
        <v>692.03007719999994</v>
      </c>
      <c r="Q2385" s="62">
        <f t="shared" ref="Q2385:Q2387" si="1037">0.216*P2385^0.939</f>
        <v>100.30696688137454</v>
      </c>
    </row>
    <row r="2386" spans="1:19">
      <c r="A2386" s="83" t="s">
        <v>330</v>
      </c>
      <c r="B2386" s="57">
        <v>20</v>
      </c>
      <c r="C2386" s="53" t="s">
        <v>404</v>
      </c>
      <c r="D2386" s="54" t="s">
        <v>142</v>
      </c>
      <c r="F2386" s="73" t="s">
        <v>80</v>
      </c>
      <c r="I2386" s="55">
        <v>34.799999999999997</v>
      </c>
      <c r="J2386" s="55">
        <v>6.3</v>
      </c>
      <c r="L2386" s="52" t="s">
        <v>232</v>
      </c>
      <c r="M2386" s="52" t="s">
        <v>335</v>
      </c>
      <c r="N2386" s="61" t="s">
        <v>139</v>
      </c>
      <c r="O2386" s="66">
        <f>3.1416/4*(J2386^2)*I2386</f>
        <v>1084.8039047999998</v>
      </c>
      <c r="P2386" s="64">
        <f t="shared" si="1036"/>
        <v>650.8823428799999</v>
      </c>
      <c r="Q2386" s="62">
        <f t="shared" si="1037"/>
        <v>94.696208194155375</v>
      </c>
    </row>
    <row r="2387" spans="1:19">
      <c r="A2387" s="83" t="s">
        <v>330</v>
      </c>
      <c r="B2387" s="57">
        <v>21</v>
      </c>
      <c r="C2387" s="53" t="s">
        <v>404</v>
      </c>
      <c r="D2387" s="54" t="s">
        <v>142</v>
      </c>
      <c r="F2387" s="73" t="s">
        <v>102</v>
      </c>
      <c r="I2387" s="55"/>
      <c r="J2387" s="55">
        <v>7.5</v>
      </c>
      <c r="L2387" s="52" t="s">
        <v>114</v>
      </c>
      <c r="N2387" s="61" t="s">
        <v>137</v>
      </c>
      <c r="O2387" s="62">
        <f>3.1416/6*J2387^3</f>
        <v>220.89374999999998</v>
      </c>
      <c r="P2387" s="64">
        <f t="shared" si="1036"/>
        <v>132.53625</v>
      </c>
      <c r="Q2387" s="62">
        <f t="shared" si="1037"/>
        <v>21.24838927871081</v>
      </c>
    </row>
    <row r="2388" spans="1:19">
      <c r="A2388" s="83" t="s">
        <v>330</v>
      </c>
      <c r="B2388" s="57">
        <v>21</v>
      </c>
      <c r="C2388" s="53" t="s">
        <v>404</v>
      </c>
      <c r="D2388" s="81" t="s">
        <v>141</v>
      </c>
      <c r="E2388" s="60" t="s">
        <v>595</v>
      </c>
      <c r="F2388" s="60" t="s">
        <v>576</v>
      </c>
      <c r="G2388" s="55">
        <v>20.8</v>
      </c>
      <c r="H2388" s="55">
        <v>1.7</v>
      </c>
      <c r="I2388" s="55">
        <v>1</v>
      </c>
      <c r="L2388" s="60" t="s">
        <v>578</v>
      </c>
      <c r="N2388" s="61" t="s">
        <v>580</v>
      </c>
      <c r="O2388" s="62">
        <f>G2388*H2388*I2388*0.9</f>
        <v>31.824000000000002</v>
      </c>
      <c r="Q2388" s="62">
        <f>0.288*O2388^0.811</f>
        <v>4.7656989322808192</v>
      </c>
    </row>
    <row r="2389" spans="1:19">
      <c r="A2389" s="83" t="s">
        <v>330</v>
      </c>
      <c r="B2389" s="57">
        <v>22</v>
      </c>
      <c r="C2389" s="53" t="s">
        <v>404</v>
      </c>
      <c r="D2389" s="54" t="s">
        <v>142</v>
      </c>
      <c r="F2389" s="60" t="s">
        <v>679</v>
      </c>
      <c r="I2389" s="55"/>
      <c r="J2389" s="55">
        <v>8.6</v>
      </c>
      <c r="L2389" s="52" t="s">
        <v>114</v>
      </c>
      <c r="N2389" s="61" t="s">
        <v>137</v>
      </c>
      <c r="O2389" s="62">
        <f>3.1416/6*J2389^3</f>
        <v>333.03892159999992</v>
      </c>
      <c r="P2389" s="64">
        <f t="shared" ref="P2389:P2393" si="1038">O2389*0.6</f>
        <v>199.82335295999994</v>
      </c>
      <c r="Q2389" s="62">
        <f t="shared" ref="Q2389:Q2393" si="1039">0.216*P2389^0.939</f>
        <v>31.243564268432806</v>
      </c>
    </row>
    <row r="2390" spans="1:19">
      <c r="A2390" s="83" t="s">
        <v>330</v>
      </c>
      <c r="B2390" s="57">
        <v>22</v>
      </c>
      <c r="C2390" s="53" t="s">
        <v>404</v>
      </c>
      <c r="D2390" s="54" t="s">
        <v>142</v>
      </c>
      <c r="F2390" s="73" t="s">
        <v>80</v>
      </c>
      <c r="I2390" s="55">
        <v>53</v>
      </c>
      <c r="J2390" s="55">
        <v>6.8</v>
      </c>
      <c r="L2390" s="52" t="s">
        <v>232</v>
      </c>
      <c r="M2390" s="52" t="s">
        <v>337</v>
      </c>
      <c r="N2390" s="61" t="s">
        <v>139</v>
      </c>
      <c r="O2390" s="66">
        <f>3.1416/4*(J2390^2)*I2390</f>
        <v>1924.7954879999995</v>
      </c>
      <c r="P2390" s="64">
        <f t="shared" si="1038"/>
        <v>1154.8772927999996</v>
      </c>
      <c r="Q2390" s="62">
        <f t="shared" si="1039"/>
        <v>162.24633942393663</v>
      </c>
    </row>
    <row r="2391" spans="1:19">
      <c r="A2391" s="83" t="s">
        <v>330</v>
      </c>
      <c r="B2391" s="57">
        <v>22</v>
      </c>
      <c r="C2391" s="53" t="s">
        <v>404</v>
      </c>
      <c r="D2391" s="54" t="s">
        <v>142</v>
      </c>
      <c r="F2391" s="60" t="s">
        <v>679</v>
      </c>
      <c r="I2391" s="55"/>
      <c r="J2391" s="55">
        <v>10.8</v>
      </c>
      <c r="L2391" s="52" t="s">
        <v>114</v>
      </c>
      <c r="N2391" s="61" t="s">
        <v>137</v>
      </c>
      <c r="O2391" s="62">
        <f>3.1416/6*J2391^3</f>
        <v>659.58520320000002</v>
      </c>
      <c r="P2391" s="64">
        <f t="shared" si="1038"/>
        <v>395.75112192</v>
      </c>
      <c r="Q2391" s="62">
        <f t="shared" si="1039"/>
        <v>59.351698845070374</v>
      </c>
    </row>
    <row r="2392" spans="1:19">
      <c r="A2392" s="83" t="s">
        <v>330</v>
      </c>
      <c r="B2392" s="57">
        <v>23</v>
      </c>
      <c r="C2392" s="53" t="s">
        <v>404</v>
      </c>
      <c r="D2392" s="54" t="s">
        <v>142</v>
      </c>
      <c r="F2392" s="73" t="s">
        <v>80</v>
      </c>
      <c r="I2392" s="55">
        <v>50.8</v>
      </c>
      <c r="J2392" s="55">
        <v>6.8</v>
      </c>
      <c r="L2392" s="52" t="s">
        <v>232</v>
      </c>
      <c r="M2392" s="52" t="s">
        <v>338</v>
      </c>
      <c r="N2392" s="61" t="s">
        <v>139</v>
      </c>
      <c r="O2392" s="66">
        <f>3.1416/4*(J2392^2)*I2392</f>
        <v>1844.8983167999995</v>
      </c>
      <c r="P2392" s="64">
        <f t="shared" si="1038"/>
        <v>1106.9389900799997</v>
      </c>
      <c r="Q2392" s="62">
        <f t="shared" si="1039"/>
        <v>155.91427923301393</v>
      </c>
    </row>
    <row r="2393" spans="1:19">
      <c r="A2393" s="83" t="s">
        <v>330</v>
      </c>
      <c r="B2393" s="57">
        <v>23</v>
      </c>
      <c r="C2393" s="53" t="s">
        <v>404</v>
      </c>
      <c r="D2393" s="54" t="s">
        <v>142</v>
      </c>
      <c r="F2393" s="60" t="s">
        <v>679</v>
      </c>
      <c r="G2393" s="55">
        <v>9</v>
      </c>
      <c r="I2393" s="55"/>
      <c r="J2393" s="55">
        <v>7</v>
      </c>
      <c r="L2393" s="52" t="s">
        <v>101</v>
      </c>
      <c r="N2393" s="65" t="s">
        <v>138</v>
      </c>
      <c r="O2393" s="62">
        <f>(3.1416/6)*J2393^2*G2393</f>
        <v>230.90759999999997</v>
      </c>
      <c r="P2393" s="64">
        <f t="shared" si="1038"/>
        <v>138.54455999999999</v>
      </c>
      <c r="Q2393" s="62">
        <f t="shared" si="1039"/>
        <v>22.151659684916591</v>
      </c>
    </row>
    <row r="2394" spans="1:19">
      <c r="A2394" s="83" t="s">
        <v>330</v>
      </c>
      <c r="B2394" s="57">
        <v>24</v>
      </c>
      <c r="C2394" s="53" t="s">
        <v>404</v>
      </c>
      <c r="D2394" s="59" t="s">
        <v>442</v>
      </c>
      <c r="F2394" s="73" t="s">
        <v>109</v>
      </c>
      <c r="G2394" s="55">
        <v>8.5</v>
      </c>
      <c r="I2394" s="55"/>
      <c r="J2394" s="55">
        <v>7.11</v>
      </c>
      <c r="L2394" s="52" t="s">
        <v>101</v>
      </c>
      <c r="N2394" s="65" t="s">
        <v>138</v>
      </c>
      <c r="O2394" s="62">
        <f>(3.1416/6)*J2394^2*G2394</f>
        <v>224.98717626000001</v>
      </c>
      <c r="Q2394" s="62">
        <f t="shared" ref="Q2394:Q2395" si="1040">0.216*O2394^0.939</f>
        <v>34.924475498967958</v>
      </c>
    </row>
    <row r="2395" spans="1:19">
      <c r="A2395" s="83" t="s">
        <v>330</v>
      </c>
      <c r="B2395" s="57">
        <v>24</v>
      </c>
      <c r="C2395" s="53" t="s">
        <v>404</v>
      </c>
      <c r="D2395" s="59" t="s">
        <v>442</v>
      </c>
      <c r="F2395" s="73" t="s">
        <v>109</v>
      </c>
      <c r="G2395" s="55">
        <v>6.9</v>
      </c>
      <c r="I2395" s="55"/>
      <c r="J2395" s="55">
        <v>5.7</v>
      </c>
      <c r="L2395" s="52" t="s">
        <v>101</v>
      </c>
      <c r="N2395" s="65" t="s">
        <v>138</v>
      </c>
      <c r="O2395" s="62">
        <f>(3.1416/6)*J2395^2*G2395</f>
        <v>117.3811716</v>
      </c>
      <c r="Q2395" s="62">
        <f t="shared" si="1040"/>
        <v>18.958618448719417</v>
      </c>
    </row>
    <row r="2396" spans="1:19">
      <c r="A2396" s="83" t="s">
        <v>330</v>
      </c>
      <c r="B2396" s="57">
        <v>24</v>
      </c>
      <c r="C2396" s="53" t="s">
        <v>404</v>
      </c>
      <c r="D2396" s="54" t="s">
        <v>142</v>
      </c>
      <c r="F2396" s="73" t="s">
        <v>80</v>
      </c>
      <c r="I2396" s="55">
        <v>40.299999999999997</v>
      </c>
      <c r="J2396" s="55">
        <v>7.8</v>
      </c>
      <c r="L2396" s="52" t="s">
        <v>232</v>
      </c>
      <c r="M2396" s="52" t="s">
        <v>339</v>
      </c>
      <c r="N2396" s="61" t="s">
        <v>139</v>
      </c>
      <c r="O2396" s="66">
        <f>3.1416/4*(J2396^2)*I2396</f>
        <v>1925.6845607999999</v>
      </c>
      <c r="P2396" s="64">
        <f t="shared" ref="P2396:P2398" si="1041">O2396*0.6</f>
        <v>1155.41073648</v>
      </c>
      <c r="Q2396" s="62">
        <f t="shared" ref="Q2396:Q2401" si="1042">0.216*P2396^0.939</f>
        <v>162.31670935308736</v>
      </c>
    </row>
    <row r="2397" spans="1:19">
      <c r="A2397" s="83" t="s">
        <v>330</v>
      </c>
      <c r="B2397" s="57">
        <v>24</v>
      </c>
      <c r="C2397" s="53" t="s">
        <v>404</v>
      </c>
      <c r="D2397" s="54" t="s">
        <v>142</v>
      </c>
      <c r="F2397" s="73" t="s">
        <v>80</v>
      </c>
      <c r="I2397" s="55">
        <v>62.5</v>
      </c>
      <c r="J2397" s="55">
        <v>6.8</v>
      </c>
      <c r="L2397" s="52" t="s">
        <v>232</v>
      </c>
      <c r="M2397" s="52" t="s">
        <v>340</v>
      </c>
      <c r="N2397" s="61" t="s">
        <v>139</v>
      </c>
      <c r="O2397" s="66">
        <f>3.1416/4*(J2397^2)*I2397</f>
        <v>2269.8059999999996</v>
      </c>
      <c r="P2397" s="64">
        <f t="shared" si="1041"/>
        <v>1361.8835999999997</v>
      </c>
      <c r="Q2397" s="62">
        <f t="shared" si="1042"/>
        <v>189.41361895601392</v>
      </c>
    </row>
    <row r="2398" spans="1:19">
      <c r="A2398" s="83" t="s">
        <v>330</v>
      </c>
      <c r="B2398" s="57">
        <v>24</v>
      </c>
      <c r="C2398" s="53" t="s">
        <v>404</v>
      </c>
      <c r="D2398" s="54" t="s">
        <v>142</v>
      </c>
      <c r="F2398" s="73" t="s">
        <v>80</v>
      </c>
      <c r="I2398" s="55">
        <v>62.8</v>
      </c>
      <c r="J2398" s="55">
        <v>7.6</v>
      </c>
      <c r="L2398" s="52" t="s">
        <v>232</v>
      </c>
      <c r="M2398" s="52" t="s">
        <v>341</v>
      </c>
      <c r="N2398" s="61" t="s">
        <v>139</v>
      </c>
      <c r="O2398" s="66">
        <f>3.1416/4*(J2398^2)*I2398</f>
        <v>2848.9034111999995</v>
      </c>
      <c r="P2398" s="64">
        <f t="shared" si="1041"/>
        <v>1709.3420467199996</v>
      </c>
      <c r="Q2398" s="62">
        <f t="shared" si="1042"/>
        <v>234.46615377843673</v>
      </c>
    </row>
    <row r="2399" spans="1:19">
      <c r="A2399" s="83" t="s">
        <v>330</v>
      </c>
      <c r="B2399" s="57">
        <v>25</v>
      </c>
      <c r="C2399" s="53" t="s">
        <v>404</v>
      </c>
      <c r="D2399" s="54" t="s">
        <v>142</v>
      </c>
      <c r="F2399" s="73" t="s">
        <v>8</v>
      </c>
      <c r="I2399" s="55"/>
      <c r="J2399" s="55">
        <v>4.9000000000000004</v>
      </c>
      <c r="L2399" s="52" t="s">
        <v>114</v>
      </c>
      <c r="N2399" s="61" t="s">
        <v>137</v>
      </c>
      <c r="O2399" s="62">
        <f>3.1416/6*J2399^3</f>
        <v>61.601016400000013</v>
      </c>
      <c r="P2399" s="64">
        <f t="shared" ref="P2399:P2400" si="1043">O2399*0.3</f>
        <v>18.480304920000002</v>
      </c>
      <c r="Q2399" s="62">
        <f t="shared" si="1042"/>
        <v>3.34113194495673</v>
      </c>
      <c r="S2399" s="63"/>
    </row>
    <row r="2400" spans="1:19">
      <c r="A2400" s="83" t="s">
        <v>330</v>
      </c>
      <c r="B2400" s="57">
        <v>25</v>
      </c>
      <c r="C2400" s="53" t="s">
        <v>404</v>
      </c>
      <c r="D2400" s="54" t="s">
        <v>142</v>
      </c>
      <c r="F2400" s="73" t="s">
        <v>8</v>
      </c>
      <c r="I2400" s="55"/>
      <c r="J2400" s="55">
        <v>6.3</v>
      </c>
      <c r="L2400" s="52" t="s">
        <v>114</v>
      </c>
      <c r="N2400" s="61" t="s">
        <v>137</v>
      </c>
      <c r="O2400" s="62">
        <f>3.1416/6*J2400^3</f>
        <v>130.92460919999996</v>
      </c>
      <c r="P2400" s="64">
        <f t="shared" si="1043"/>
        <v>39.277382759999988</v>
      </c>
      <c r="Q2400" s="62">
        <f t="shared" si="1042"/>
        <v>6.7819345947927365</v>
      </c>
      <c r="S2400" s="63"/>
    </row>
    <row r="2401" spans="1:19">
      <c r="A2401" s="83" t="s">
        <v>330</v>
      </c>
      <c r="B2401" s="57">
        <v>25</v>
      </c>
      <c r="C2401" s="53" t="s">
        <v>404</v>
      </c>
      <c r="D2401" s="54" t="s">
        <v>142</v>
      </c>
      <c r="F2401" s="60" t="s">
        <v>679</v>
      </c>
      <c r="I2401" s="55"/>
      <c r="J2401" s="55">
        <v>8</v>
      </c>
      <c r="L2401" s="52" t="s">
        <v>114</v>
      </c>
      <c r="N2401" s="61" t="s">
        <v>137</v>
      </c>
      <c r="O2401" s="62">
        <f>3.1416/6*J2401^3</f>
        <v>268.08319999999998</v>
      </c>
      <c r="P2401" s="64">
        <f t="shared" ref="P2401" si="1044">O2401*0.6</f>
        <v>160.84991999999997</v>
      </c>
      <c r="Q2401" s="62">
        <f t="shared" si="1042"/>
        <v>25.484899693816295</v>
      </c>
    </row>
    <row r="2402" spans="1:19">
      <c r="A2402" s="83" t="s">
        <v>330</v>
      </c>
      <c r="B2402" s="57" t="s">
        <v>255</v>
      </c>
      <c r="C2402" s="53" t="s">
        <v>406</v>
      </c>
      <c r="D2402" s="59" t="s">
        <v>442</v>
      </c>
      <c r="F2402" s="73" t="s">
        <v>109</v>
      </c>
      <c r="G2402" s="55">
        <v>16.3</v>
      </c>
      <c r="I2402" s="55"/>
      <c r="J2402" s="55">
        <v>12.2</v>
      </c>
      <c r="L2402" s="52" t="s">
        <v>101</v>
      </c>
      <c r="N2402" s="65" t="s">
        <v>138</v>
      </c>
      <c r="O2402" s="62">
        <f>(3.1416/6)*J2402^2*G2402</f>
        <v>1270.3017711999996</v>
      </c>
      <c r="Q2402" s="62">
        <f t="shared" ref="Q2402" si="1045">0.216*O2402^0.939</f>
        <v>177.42807212072367</v>
      </c>
    </row>
    <row r="2403" spans="1:19">
      <c r="A2403" s="83" t="s">
        <v>330</v>
      </c>
      <c r="B2403" s="57">
        <v>28</v>
      </c>
      <c r="C2403" s="53" t="s">
        <v>404</v>
      </c>
      <c r="D2403" s="54" t="s">
        <v>142</v>
      </c>
      <c r="F2403" s="73" t="s">
        <v>8</v>
      </c>
      <c r="I2403" s="55"/>
      <c r="J2403" s="55">
        <v>4.3</v>
      </c>
      <c r="L2403" s="52" t="s">
        <v>114</v>
      </c>
      <c r="N2403" s="61" t="s">
        <v>137</v>
      </c>
      <c r="O2403" s="62">
        <f t="shared" ref="O2403:P2408" si="1046">3.1416/6*J2403^3</f>
        <v>41.62986519999999</v>
      </c>
      <c r="P2403" s="64">
        <f>O2403*0.3</f>
        <v>12.488959559999996</v>
      </c>
      <c r="Q2403" s="62">
        <f>0.216*P2403^0.939</f>
        <v>2.312554138514344</v>
      </c>
      <c r="S2403" s="63"/>
    </row>
    <row r="2404" spans="1:19">
      <c r="A2404" s="83" t="s">
        <v>330</v>
      </c>
      <c r="B2404" s="57">
        <v>28</v>
      </c>
      <c r="C2404" s="53" t="s">
        <v>404</v>
      </c>
      <c r="D2404" s="59" t="s">
        <v>442</v>
      </c>
      <c r="F2404" s="73" t="s">
        <v>109</v>
      </c>
      <c r="I2404" s="55"/>
      <c r="J2404" s="55">
        <v>8.1999999999999993</v>
      </c>
      <c r="L2404" s="52" t="s">
        <v>114</v>
      </c>
      <c r="N2404" s="61" t="s">
        <v>137</v>
      </c>
      <c r="O2404" s="62">
        <f t="shared" si="1046"/>
        <v>288.69628479999994</v>
      </c>
      <c r="Q2404" s="62">
        <f t="shared" ref="Q2404:Q2405" si="1047">0.216*O2404^0.939</f>
        <v>44.137530764820774</v>
      </c>
    </row>
    <row r="2405" spans="1:19">
      <c r="A2405" s="83" t="s">
        <v>330</v>
      </c>
      <c r="B2405" s="57">
        <v>28</v>
      </c>
      <c r="C2405" s="53" t="s">
        <v>404</v>
      </c>
      <c r="D2405" s="59" t="s">
        <v>442</v>
      </c>
      <c r="F2405" s="73" t="s">
        <v>109</v>
      </c>
      <c r="I2405" s="55"/>
      <c r="J2405" s="55">
        <v>6.6</v>
      </c>
      <c r="L2405" s="52" t="s">
        <v>114</v>
      </c>
      <c r="N2405" s="61" t="s">
        <v>137</v>
      </c>
      <c r="O2405" s="62">
        <f t="shared" si="1046"/>
        <v>150.53290559999996</v>
      </c>
      <c r="Q2405" s="62">
        <f t="shared" si="1047"/>
        <v>23.946920782755726</v>
      </c>
    </row>
    <row r="2406" spans="1:19">
      <c r="A2406" s="83" t="s">
        <v>330</v>
      </c>
      <c r="B2406" s="57">
        <v>30</v>
      </c>
      <c r="C2406" s="53" t="s">
        <v>404</v>
      </c>
      <c r="D2406" s="54" t="s">
        <v>142</v>
      </c>
      <c r="F2406" s="73" t="s">
        <v>8</v>
      </c>
      <c r="I2406" s="55"/>
      <c r="J2406" s="55">
        <v>6.3</v>
      </c>
      <c r="K2406" s="52">
        <v>4.7</v>
      </c>
      <c r="L2406" s="52" t="s">
        <v>114</v>
      </c>
      <c r="N2406" s="61" t="s">
        <v>137</v>
      </c>
      <c r="O2406" s="62">
        <f t="shared" si="1046"/>
        <v>130.92460919999996</v>
      </c>
      <c r="P2406" s="62">
        <f t="shared" si="1046"/>
        <v>54.36172280000001</v>
      </c>
      <c r="Q2406" s="62">
        <f t="shared" ref="Q2406:Q2407" si="1048">0.216*P2406^0.939</f>
        <v>9.2022510433436722</v>
      </c>
      <c r="S2406" s="63"/>
    </row>
    <row r="2407" spans="1:19">
      <c r="A2407" s="83" t="s">
        <v>330</v>
      </c>
      <c r="B2407" s="57">
        <v>30</v>
      </c>
      <c r="C2407" s="53" t="s">
        <v>404</v>
      </c>
      <c r="D2407" s="54" t="s">
        <v>142</v>
      </c>
      <c r="F2407" s="60" t="s">
        <v>679</v>
      </c>
      <c r="I2407" s="55"/>
      <c r="J2407" s="55">
        <v>9.1</v>
      </c>
      <c r="L2407" s="52" t="s">
        <v>114</v>
      </c>
      <c r="N2407" s="61" t="s">
        <v>137</v>
      </c>
      <c r="O2407" s="62">
        <f t="shared" si="1046"/>
        <v>394.5697755999999</v>
      </c>
      <c r="P2407" s="64">
        <f t="shared" ref="P2407" si="1049">O2407*0.6</f>
        <v>236.74186535999993</v>
      </c>
      <c r="Q2407" s="62">
        <f t="shared" si="1048"/>
        <v>36.635155342361152</v>
      </c>
    </row>
    <row r="2408" spans="1:19">
      <c r="A2408" s="83" t="s">
        <v>330</v>
      </c>
      <c r="B2408" s="57">
        <v>30</v>
      </c>
      <c r="C2408" s="53" t="s">
        <v>404</v>
      </c>
      <c r="D2408" s="59" t="s">
        <v>442</v>
      </c>
      <c r="F2408" s="73" t="s">
        <v>109</v>
      </c>
      <c r="I2408" s="55"/>
      <c r="J2408" s="52">
        <v>13.6</v>
      </c>
      <c r="L2408" s="52" t="s">
        <v>114</v>
      </c>
      <c r="M2408" s="52" t="s">
        <v>185</v>
      </c>
      <c r="N2408" s="61" t="s">
        <v>137</v>
      </c>
      <c r="O2408" s="62">
        <f t="shared" si="1046"/>
        <v>1317.0927615999997</v>
      </c>
      <c r="Q2408" s="62">
        <f t="shared" ref="Q2408" si="1050">0.216*O2408^0.939</f>
        <v>183.55808407036932</v>
      </c>
    </row>
    <row r="2409" spans="1:19">
      <c r="A2409" s="83" t="s">
        <v>330</v>
      </c>
      <c r="B2409" s="57">
        <v>30</v>
      </c>
      <c r="C2409" s="53" t="s">
        <v>404</v>
      </c>
      <c r="D2409" s="59" t="s">
        <v>141</v>
      </c>
      <c r="E2409" s="60" t="s">
        <v>595</v>
      </c>
      <c r="F2409" s="73" t="s">
        <v>549</v>
      </c>
      <c r="G2409" s="55">
        <v>15.8</v>
      </c>
      <c r="H2409" s="55">
        <v>1.9</v>
      </c>
      <c r="I2409" s="55">
        <v>2.2000000000000002</v>
      </c>
      <c r="L2409" s="52" t="s">
        <v>577</v>
      </c>
      <c r="M2409" s="60"/>
      <c r="N2409" s="61" t="s">
        <v>140</v>
      </c>
      <c r="O2409" s="62">
        <f>G2409*H2409*I2409</f>
        <v>66.044000000000011</v>
      </c>
      <c r="Q2409" s="62">
        <f>0.288*O2409^0.811</f>
        <v>8.6154377692683379</v>
      </c>
    </row>
    <row r="2410" spans="1:19">
      <c r="A2410" s="83" t="s">
        <v>330</v>
      </c>
      <c r="B2410" s="57">
        <v>31</v>
      </c>
      <c r="C2410" s="53" t="s">
        <v>404</v>
      </c>
      <c r="D2410" s="54" t="s">
        <v>142</v>
      </c>
      <c r="F2410" s="73" t="s">
        <v>80</v>
      </c>
      <c r="I2410" s="55">
        <v>55</v>
      </c>
      <c r="J2410" s="55">
        <v>6.3</v>
      </c>
      <c r="L2410" s="52" t="s">
        <v>232</v>
      </c>
      <c r="M2410" s="52" t="s">
        <v>343</v>
      </c>
      <c r="N2410" s="61" t="s">
        <v>139</v>
      </c>
      <c r="O2410" s="66">
        <f>3.1416/4*(J2410^2)*I2410</f>
        <v>1714.48893</v>
      </c>
      <c r="P2410" s="64">
        <f t="shared" ref="P2410:P2417" si="1051">O2410*0.6</f>
        <v>1028.693358</v>
      </c>
      <c r="Q2410" s="62">
        <f t="shared" ref="Q2410:Q2420" si="1052">0.216*P2410^0.939</f>
        <v>145.54263881395511</v>
      </c>
    </row>
    <row r="2411" spans="1:19">
      <c r="A2411" s="83" t="s">
        <v>330</v>
      </c>
      <c r="B2411" s="57">
        <v>31</v>
      </c>
      <c r="C2411" s="53" t="s">
        <v>404</v>
      </c>
      <c r="D2411" s="54" t="s">
        <v>142</v>
      </c>
      <c r="F2411" s="73" t="s">
        <v>80</v>
      </c>
      <c r="I2411" s="55">
        <v>44</v>
      </c>
      <c r="J2411" s="55">
        <v>6.8</v>
      </c>
      <c r="L2411" s="52" t="s">
        <v>232</v>
      </c>
      <c r="M2411" s="52" t="s">
        <v>342</v>
      </c>
      <c r="N2411" s="61" t="s">
        <v>139</v>
      </c>
      <c r="O2411" s="66">
        <f>3.1416/4*(J2411^2)*I2411</f>
        <v>1597.9434239999996</v>
      </c>
      <c r="P2411" s="64">
        <f t="shared" si="1051"/>
        <v>958.76605439999969</v>
      </c>
      <c r="Q2411" s="62">
        <f t="shared" si="1052"/>
        <v>136.23287715946449</v>
      </c>
    </row>
    <row r="2412" spans="1:19">
      <c r="A2412" s="83" t="s">
        <v>330</v>
      </c>
      <c r="B2412" s="57">
        <v>31</v>
      </c>
      <c r="C2412" s="53" t="s">
        <v>404</v>
      </c>
      <c r="D2412" s="54" t="s">
        <v>142</v>
      </c>
      <c r="F2412" s="60" t="s">
        <v>679</v>
      </c>
      <c r="I2412" s="55"/>
      <c r="J2412" s="55">
        <v>6.3</v>
      </c>
      <c r="L2412" s="52" t="s">
        <v>114</v>
      </c>
      <c r="N2412" s="61" t="s">
        <v>137</v>
      </c>
      <c r="O2412" s="62">
        <f>3.1416/6*J2412^3</f>
        <v>130.92460919999996</v>
      </c>
      <c r="P2412" s="64">
        <f t="shared" si="1051"/>
        <v>78.554765519999975</v>
      </c>
      <c r="Q2412" s="62">
        <f t="shared" si="1052"/>
        <v>13.002317388928818</v>
      </c>
    </row>
    <row r="2413" spans="1:19">
      <c r="A2413" s="83" t="s">
        <v>330</v>
      </c>
      <c r="B2413" s="57">
        <v>31</v>
      </c>
      <c r="C2413" s="53" t="s">
        <v>404</v>
      </c>
      <c r="D2413" s="59" t="s">
        <v>142</v>
      </c>
      <c r="F2413" s="73" t="s">
        <v>626</v>
      </c>
      <c r="I2413" s="55"/>
      <c r="J2413" s="55">
        <v>8.34</v>
      </c>
      <c r="L2413" s="52" t="s">
        <v>114</v>
      </c>
      <c r="N2413" s="61" t="s">
        <v>137</v>
      </c>
      <c r="O2413" s="62">
        <f>3.1416/6*J2413^3</f>
        <v>303.73706341439998</v>
      </c>
      <c r="P2413" s="64">
        <f t="shared" si="1051"/>
        <v>182.24223804863999</v>
      </c>
      <c r="Q2413" s="62">
        <f t="shared" si="1052"/>
        <v>28.655183893867331</v>
      </c>
    </row>
    <row r="2414" spans="1:19">
      <c r="A2414" s="83" t="s">
        <v>330</v>
      </c>
      <c r="B2414" s="57">
        <v>31</v>
      </c>
      <c r="C2414" s="53" t="s">
        <v>404</v>
      </c>
      <c r="D2414" s="54" t="s">
        <v>142</v>
      </c>
      <c r="F2414" s="60" t="s">
        <v>679</v>
      </c>
      <c r="G2414" s="55">
        <v>7.6</v>
      </c>
      <c r="I2414" s="55"/>
      <c r="J2414" s="55">
        <v>6.2</v>
      </c>
      <c r="L2414" s="52" t="s">
        <v>101</v>
      </c>
      <c r="N2414" s="65" t="s">
        <v>138</v>
      </c>
      <c r="O2414" s="62">
        <f>(3.1416/6)*J2414^2*G2414</f>
        <v>152.96659839999998</v>
      </c>
      <c r="P2414" s="64">
        <f t="shared" si="1051"/>
        <v>91.77995903999998</v>
      </c>
      <c r="Q2414" s="62">
        <f t="shared" si="1052"/>
        <v>15.047833986288886</v>
      </c>
    </row>
    <row r="2415" spans="1:19">
      <c r="A2415" s="83" t="s">
        <v>330</v>
      </c>
      <c r="B2415" s="57">
        <v>31</v>
      </c>
      <c r="C2415" s="53" t="s">
        <v>404</v>
      </c>
      <c r="D2415" s="54" t="s">
        <v>142</v>
      </c>
      <c r="F2415" s="60" t="s">
        <v>679</v>
      </c>
      <c r="I2415" s="55"/>
      <c r="J2415" s="55">
        <v>6.4</v>
      </c>
      <c r="L2415" s="52" t="s">
        <v>114</v>
      </c>
      <c r="N2415" s="61" t="s">
        <v>137</v>
      </c>
      <c r="O2415" s="62">
        <f>3.1416/6*J2415^3</f>
        <v>137.25859840000001</v>
      </c>
      <c r="P2415" s="64">
        <f t="shared" si="1051"/>
        <v>82.355159040000004</v>
      </c>
      <c r="Q2415" s="62">
        <f t="shared" si="1052"/>
        <v>13.592126942688578</v>
      </c>
    </row>
    <row r="2416" spans="1:19">
      <c r="A2416" s="83" t="s">
        <v>330</v>
      </c>
      <c r="B2416" s="57">
        <v>32</v>
      </c>
      <c r="C2416" s="53" t="s">
        <v>404</v>
      </c>
      <c r="D2416" s="54" t="s">
        <v>142</v>
      </c>
      <c r="F2416" s="73" t="s">
        <v>80</v>
      </c>
      <c r="I2416" s="55">
        <v>39.4</v>
      </c>
      <c r="J2416" s="55">
        <v>6.13</v>
      </c>
      <c r="L2416" s="52" t="s">
        <v>232</v>
      </c>
      <c r="M2416" s="52" t="s">
        <v>344</v>
      </c>
      <c r="N2416" s="61" t="s">
        <v>139</v>
      </c>
      <c r="O2416" s="66">
        <f>3.1416/4*(J2416^2)*I2416</f>
        <v>1162.8081520440001</v>
      </c>
      <c r="P2416" s="64">
        <f t="shared" si="1051"/>
        <v>697.68489122640005</v>
      </c>
      <c r="Q2416" s="62">
        <f t="shared" si="1052"/>
        <v>101.07641989941929</v>
      </c>
    </row>
    <row r="2417" spans="1:19">
      <c r="A2417" s="83" t="s">
        <v>330</v>
      </c>
      <c r="B2417" s="57">
        <v>32</v>
      </c>
      <c r="C2417" s="53" t="s">
        <v>404</v>
      </c>
      <c r="D2417" s="54" t="s">
        <v>142</v>
      </c>
      <c r="F2417" s="73" t="s">
        <v>80</v>
      </c>
      <c r="I2417" s="55">
        <v>32.799999999999997</v>
      </c>
      <c r="J2417" s="55">
        <v>7.3</v>
      </c>
      <c r="L2417" s="52" t="s">
        <v>232</v>
      </c>
      <c r="M2417" s="52" t="s">
        <v>345</v>
      </c>
      <c r="N2417" s="61" t="s">
        <v>139</v>
      </c>
      <c r="O2417" s="66">
        <f>3.1416/4*(J2417^2)*I2417</f>
        <v>1372.8100847999999</v>
      </c>
      <c r="P2417" s="64">
        <f t="shared" si="1051"/>
        <v>823.68605087999993</v>
      </c>
      <c r="Q2417" s="62">
        <f t="shared" si="1052"/>
        <v>118.12831197209144</v>
      </c>
    </row>
    <row r="2418" spans="1:19">
      <c r="A2418" s="83" t="s">
        <v>330</v>
      </c>
      <c r="B2418" s="57">
        <v>32</v>
      </c>
      <c r="C2418" s="53" t="s">
        <v>404</v>
      </c>
      <c r="D2418" s="54" t="s">
        <v>142</v>
      </c>
      <c r="F2418" s="73" t="s">
        <v>8</v>
      </c>
      <c r="I2418" s="55"/>
      <c r="J2418" s="55">
        <v>5.3</v>
      </c>
      <c r="L2418" s="52" t="s">
        <v>114</v>
      </c>
      <c r="N2418" s="61" t="s">
        <v>137</v>
      </c>
      <c r="O2418" s="62">
        <f>3.1416/6*J2418^3</f>
        <v>77.95199719999998</v>
      </c>
      <c r="P2418" s="64">
        <f>O2418*0.3</f>
        <v>23.385599159999995</v>
      </c>
      <c r="Q2418" s="62">
        <f t="shared" si="1052"/>
        <v>4.1676994625925534</v>
      </c>
      <c r="S2418" s="63"/>
    </row>
    <row r="2419" spans="1:19">
      <c r="A2419" s="83" t="s">
        <v>330</v>
      </c>
      <c r="B2419" s="57">
        <v>32</v>
      </c>
      <c r="C2419" s="53" t="s">
        <v>404</v>
      </c>
      <c r="D2419" s="54" t="s">
        <v>142</v>
      </c>
      <c r="F2419" s="73" t="s">
        <v>64</v>
      </c>
      <c r="G2419" s="55">
        <v>9.8000000000000007</v>
      </c>
      <c r="I2419" s="55"/>
      <c r="J2419" s="55">
        <v>8.1999999999999993</v>
      </c>
      <c r="L2419" s="52" t="s">
        <v>101</v>
      </c>
      <c r="N2419" s="65" t="s">
        <v>138</v>
      </c>
      <c r="O2419" s="62">
        <f>(3.1416/6)*J2419^2*G2419</f>
        <v>345.02726719999998</v>
      </c>
      <c r="P2419" s="64">
        <f t="shared" ref="P2419:P2420" si="1053">O2419*0.6</f>
        <v>207.01636031999999</v>
      </c>
      <c r="Q2419" s="62">
        <f t="shared" si="1052"/>
        <v>32.298483764485852</v>
      </c>
    </row>
    <row r="2420" spans="1:19">
      <c r="A2420" s="83" t="s">
        <v>330</v>
      </c>
      <c r="B2420" s="57">
        <v>32</v>
      </c>
      <c r="C2420" s="53" t="s">
        <v>404</v>
      </c>
      <c r="D2420" s="54" t="s">
        <v>142</v>
      </c>
      <c r="F2420" s="73" t="s">
        <v>102</v>
      </c>
      <c r="G2420" s="55">
        <v>11.4</v>
      </c>
      <c r="I2420" s="55"/>
      <c r="J2420" s="55">
        <v>8.3000000000000007</v>
      </c>
      <c r="L2420" s="52" t="s">
        <v>101</v>
      </c>
      <c r="N2420" s="65" t="s">
        <v>138</v>
      </c>
      <c r="O2420" s="62">
        <f>(3.1416/6)*J2420^2*G2420</f>
        <v>411.20716560000005</v>
      </c>
      <c r="P2420" s="64">
        <f t="shared" si="1053"/>
        <v>246.72429936000003</v>
      </c>
      <c r="Q2420" s="62">
        <f t="shared" si="1052"/>
        <v>38.083841421519793</v>
      </c>
    </row>
    <row r="2421" spans="1:19">
      <c r="A2421" s="83" t="s">
        <v>330</v>
      </c>
      <c r="B2421" s="57">
        <v>32</v>
      </c>
      <c r="C2421" s="53" t="s">
        <v>404</v>
      </c>
      <c r="D2421" s="54" t="s">
        <v>637</v>
      </c>
      <c r="F2421" s="77" t="s">
        <v>639</v>
      </c>
      <c r="G2421" s="55">
        <v>12.5</v>
      </c>
      <c r="I2421" s="55"/>
      <c r="J2421" s="55">
        <v>11.8</v>
      </c>
      <c r="L2421" s="52" t="s">
        <v>101</v>
      </c>
      <c r="M2421" s="52" t="s">
        <v>147</v>
      </c>
      <c r="N2421" s="65" t="s">
        <v>138</v>
      </c>
      <c r="O2421" s="62">
        <f>(3.1416/6)*J2421^2*G2421</f>
        <v>911.32579999999996</v>
      </c>
      <c r="Q2421" s="62">
        <f t="shared" ref="Q2421:Q2422" si="1054">0.216*O2421^0.939</f>
        <v>129.89347127705329</v>
      </c>
    </row>
    <row r="2422" spans="1:19">
      <c r="A2422" s="83" t="s">
        <v>330</v>
      </c>
      <c r="B2422" s="57">
        <v>32</v>
      </c>
      <c r="C2422" s="53" t="s">
        <v>404</v>
      </c>
      <c r="D2422" s="59" t="s">
        <v>442</v>
      </c>
      <c r="F2422" s="73" t="s">
        <v>625</v>
      </c>
      <c r="I2422" s="55"/>
      <c r="J2422" s="55">
        <v>4.7</v>
      </c>
      <c r="L2422" s="52" t="s">
        <v>114</v>
      </c>
      <c r="N2422" s="61" t="s">
        <v>137</v>
      </c>
      <c r="O2422" s="62">
        <f>3.1416/6*J2422^3</f>
        <v>54.36172280000001</v>
      </c>
      <c r="Q2422" s="62">
        <f t="shared" si="1054"/>
        <v>9.2022510433436722</v>
      </c>
    </row>
    <row r="2423" spans="1:19">
      <c r="A2423" s="83" t="s">
        <v>330</v>
      </c>
      <c r="B2423" s="57">
        <v>33</v>
      </c>
      <c r="C2423" s="53" t="s">
        <v>404</v>
      </c>
      <c r="D2423" s="54" t="s">
        <v>142</v>
      </c>
      <c r="F2423" s="73" t="s">
        <v>103</v>
      </c>
      <c r="I2423" s="55"/>
      <c r="J2423" s="55">
        <v>13.5</v>
      </c>
      <c r="L2423" s="52" t="s">
        <v>114</v>
      </c>
      <c r="N2423" s="61" t="s">
        <v>137</v>
      </c>
      <c r="O2423" s="62">
        <f>3.1416/6*J2423^3</f>
        <v>1288.25235</v>
      </c>
      <c r="P2423" s="64">
        <f t="shared" ref="P2423" si="1055">O2423*0.6</f>
        <v>772.95141000000001</v>
      </c>
      <c r="Q2423" s="62">
        <f>0.216*P2423^0.939</f>
        <v>111.2829580022314</v>
      </c>
    </row>
    <row r="2424" spans="1:19">
      <c r="A2424" s="83" t="s">
        <v>330</v>
      </c>
      <c r="B2424" s="57">
        <v>33</v>
      </c>
      <c r="C2424" s="53" t="s">
        <v>404</v>
      </c>
      <c r="D2424" s="67" t="s">
        <v>557</v>
      </c>
      <c r="E2424" s="67"/>
      <c r="F2424" s="73" t="s">
        <v>669</v>
      </c>
      <c r="I2424" s="55"/>
      <c r="J2424" s="55">
        <v>14.7</v>
      </c>
      <c r="L2424" s="52" t="s">
        <v>114</v>
      </c>
      <c r="N2424" s="61" t="s">
        <v>137</v>
      </c>
      <c r="O2424" s="62">
        <f>3.1416/6*J2424^3</f>
        <v>1663.2274427999996</v>
      </c>
      <c r="Q2424" s="62">
        <f>0.216*O2424^0.939</f>
        <v>228.5216457687068</v>
      </c>
    </row>
    <row r="2425" spans="1:19">
      <c r="A2425" s="83" t="s">
        <v>330</v>
      </c>
      <c r="B2425" s="57">
        <v>34</v>
      </c>
      <c r="C2425" s="53" t="s">
        <v>404</v>
      </c>
      <c r="D2425" s="54" t="s">
        <v>142</v>
      </c>
      <c r="F2425" s="73" t="s">
        <v>102</v>
      </c>
      <c r="I2425" s="55"/>
      <c r="J2425" s="55">
        <v>9.3000000000000007</v>
      </c>
      <c r="L2425" s="52" t="s">
        <v>114</v>
      </c>
      <c r="N2425" s="61" t="s">
        <v>137</v>
      </c>
      <c r="O2425" s="62">
        <f>3.1416/6*J2425^3</f>
        <v>421.16132520000008</v>
      </c>
      <c r="P2425" s="64">
        <f t="shared" ref="P2425" si="1056">O2425*0.6</f>
        <v>252.69679512000005</v>
      </c>
      <c r="Q2425" s="62">
        <f t="shared" ref="Q2425:Q2426" si="1057">0.216*P2425^0.939</f>
        <v>38.948873500995482</v>
      </c>
    </row>
    <row r="2426" spans="1:19">
      <c r="A2426" s="83" t="s">
        <v>330</v>
      </c>
      <c r="B2426" s="57">
        <v>34</v>
      </c>
      <c r="C2426" s="53" t="s">
        <v>404</v>
      </c>
      <c r="D2426" s="54" t="s">
        <v>142</v>
      </c>
      <c r="F2426" s="73" t="s">
        <v>8</v>
      </c>
      <c r="I2426" s="55"/>
      <c r="J2426" s="55">
        <v>6.12</v>
      </c>
      <c r="L2426" s="52" t="s">
        <v>114</v>
      </c>
      <c r="N2426" s="61" t="s">
        <v>137</v>
      </c>
      <c r="O2426" s="62">
        <f>3.1416/6*J2426^3</f>
        <v>120.0200779008</v>
      </c>
      <c r="P2426" s="64">
        <f>O2426*0.3</f>
        <v>36.006023370240001</v>
      </c>
      <c r="Q2426" s="62">
        <f t="shared" si="1057"/>
        <v>6.2501440303831215</v>
      </c>
      <c r="S2426" s="63"/>
    </row>
    <row r="2427" spans="1:19">
      <c r="A2427" s="83" t="s">
        <v>330</v>
      </c>
      <c r="B2427" s="57">
        <v>35</v>
      </c>
      <c r="C2427" s="53" t="s">
        <v>404</v>
      </c>
      <c r="D2427" s="81" t="s">
        <v>141</v>
      </c>
      <c r="E2427" s="60" t="s">
        <v>595</v>
      </c>
      <c r="F2427" s="60" t="s">
        <v>576</v>
      </c>
      <c r="G2427" s="55">
        <v>18.600000000000001</v>
      </c>
      <c r="H2427" s="55">
        <v>2.6</v>
      </c>
      <c r="I2427" s="80">
        <v>1.3</v>
      </c>
      <c r="L2427" s="60" t="s">
        <v>578</v>
      </c>
      <c r="M2427" s="60" t="s">
        <v>554</v>
      </c>
      <c r="N2427" s="61" t="s">
        <v>580</v>
      </c>
      <c r="O2427" s="62">
        <f>G2427*H2427*I2427*0.9</f>
        <v>56.58120000000001</v>
      </c>
      <c r="Q2427" s="62">
        <f>0.288*O2427^0.811</f>
        <v>7.5999302173228953</v>
      </c>
    </row>
    <row r="2428" spans="1:19">
      <c r="A2428" s="83" t="s">
        <v>330</v>
      </c>
      <c r="B2428" s="57">
        <v>35</v>
      </c>
      <c r="C2428" s="53" t="s">
        <v>404</v>
      </c>
      <c r="D2428" s="54" t="s">
        <v>142</v>
      </c>
      <c r="F2428" s="73" t="s">
        <v>91</v>
      </c>
      <c r="G2428" s="55">
        <v>9.9</v>
      </c>
      <c r="I2428" s="55"/>
      <c r="J2428" s="55">
        <v>7.5</v>
      </c>
      <c r="L2428" s="52" t="s">
        <v>101</v>
      </c>
      <c r="N2428" s="65" t="s">
        <v>138</v>
      </c>
      <c r="O2428" s="62">
        <f>(3.1416/6)*J2428^2*G2428</f>
        <v>291.57974999999999</v>
      </c>
      <c r="P2428" s="64">
        <f t="shared" ref="P2428:P2430" si="1058">O2428*0.6</f>
        <v>174.94784999999999</v>
      </c>
      <c r="Q2428" s="62">
        <f t="shared" ref="Q2428:Q2443" si="1059">0.216*P2428^0.939</f>
        <v>27.576867700760666</v>
      </c>
    </row>
    <row r="2429" spans="1:19">
      <c r="A2429" s="83" t="s">
        <v>330</v>
      </c>
      <c r="B2429" s="57">
        <v>35</v>
      </c>
      <c r="C2429" s="53" t="s">
        <v>404</v>
      </c>
      <c r="D2429" s="54" t="s">
        <v>142</v>
      </c>
      <c r="F2429" s="73" t="s">
        <v>80</v>
      </c>
      <c r="I2429" s="55">
        <v>59</v>
      </c>
      <c r="J2429" s="55">
        <v>7.2</v>
      </c>
      <c r="L2429" s="52" t="s">
        <v>232</v>
      </c>
      <c r="M2429" s="52" t="s">
        <v>346</v>
      </c>
      <c r="N2429" s="61" t="s">
        <v>139</v>
      </c>
      <c r="O2429" s="66">
        <f>3.1416/4*(J2429^2)*I2429</f>
        <v>2402.1930240000002</v>
      </c>
      <c r="P2429" s="64">
        <f t="shared" si="1058"/>
        <v>1441.3158144000001</v>
      </c>
      <c r="Q2429" s="62">
        <f t="shared" si="1059"/>
        <v>199.76922956866954</v>
      </c>
    </row>
    <row r="2430" spans="1:19">
      <c r="A2430" s="83" t="s">
        <v>330</v>
      </c>
      <c r="B2430" s="57">
        <v>35</v>
      </c>
      <c r="C2430" s="53" t="s">
        <v>404</v>
      </c>
      <c r="D2430" s="54" t="s">
        <v>142</v>
      </c>
      <c r="F2430" s="73" t="s">
        <v>80</v>
      </c>
      <c r="I2430" s="55">
        <v>52</v>
      </c>
      <c r="J2430" s="55">
        <v>6.4</v>
      </c>
      <c r="L2430" s="52" t="s">
        <v>232</v>
      </c>
      <c r="M2430" s="52" t="s">
        <v>347</v>
      </c>
      <c r="N2430" s="61" t="s">
        <v>139</v>
      </c>
      <c r="O2430" s="66">
        <f>3.1416/4*(J2430^2)*I2430</f>
        <v>1672.8391680000004</v>
      </c>
      <c r="P2430" s="64">
        <f t="shared" si="1058"/>
        <v>1003.7035008000003</v>
      </c>
      <c r="Q2430" s="62">
        <f t="shared" si="1059"/>
        <v>142.22019124249525</v>
      </c>
    </row>
    <row r="2431" spans="1:19">
      <c r="A2431" s="83" t="s">
        <v>330</v>
      </c>
      <c r="B2431" s="57">
        <v>36</v>
      </c>
      <c r="C2431" s="53" t="s">
        <v>404</v>
      </c>
      <c r="D2431" s="54" t="s">
        <v>142</v>
      </c>
      <c r="F2431" s="73" t="s">
        <v>8</v>
      </c>
      <c r="I2431" s="55"/>
      <c r="J2431" s="55">
        <v>4.8</v>
      </c>
      <c r="L2431" s="52" t="s">
        <v>114</v>
      </c>
      <c r="N2431" s="61" t="s">
        <v>137</v>
      </c>
      <c r="O2431" s="62">
        <f>3.1416/6*J2431^3</f>
        <v>57.905971199999996</v>
      </c>
      <c r="P2431" s="64">
        <f>O2431*0.3</f>
        <v>17.37179136</v>
      </c>
      <c r="Q2431" s="62">
        <f t="shared" si="1059"/>
        <v>3.1525924778685157</v>
      </c>
      <c r="S2431" s="63"/>
    </row>
    <row r="2432" spans="1:19">
      <c r="A2432" s="83" t="s">
        <v>330</v>
      </c>
      <c r="B2432" s="57">
        <v>36</v>
      </c>
      <c r="C2432" s="53" t="s">
        <v>404</v>
      </c>
      <c r="D2432" s="54" t="s">
        <v>142</v>
      </c>
      <c r="F2432" s="73" t="s">
        <v>80</v>
      </c>
      <c r="I2432" s="55">
        <v>38</v>
      </c>
      <c r="J2432" s="55">
        <v>7.4</v>
      </c>
      <c r="L2432" s="52" t="s">
        <v>232</v>
      </c>
      <c r="M2432" s="52" t="s">
        <v>339</v>
      </c>
      <c r="N2432" s="61" t="s">
        <v>139</v>
      </c>
      <c r="O2432" s="66">
        <f>3.1416/4*(J2432^2)*I2432</f>
        <v>1634.3231520000002</v>
      </c>
      <c r="P2432" s="64">
        <f t="shared" ref="P2432" si="1060">O2432*0.6</f>
        <v>980.59389120000003</v>
      </c>
      <c r="Q2432" s="62">
        <f t="shared" si="1059"/>
        <v>139.14323439932869</v>
      </c>
    </row>
    <row r="2433" spans="1:19">
      <c r="A2433" s="83" t="s">
        <v>330</v>
      </c>
      <c r="B2433" s="57">
        <v>36</v>
      </c>
      <c r="C2433" s="53" t="s">
        <v>404</v>
      </c>
      <c r="D2433" s="54" t="s">
        <v>142</v>
      </c>
      <c r="F2433" s="73" t="s">
        <v>8</v>
      </c>
      <c r="I2433" s="55"/>
      <c r="J2433" s="55">
        <v>4.8</v>
      </c>
      <c r="L2433" s="52" t="s">
        <v>114</v>
      </c>
      <c r="N2433" s="61" t="s">
        <v>137</v>
      </c>
      <c r="O2433" s="62">
        <f>3.1416/6*J2433^3</f>
        <v>57.905971199999996</v>
      </c>
      <c r="P2433" s="64">
        <f>O2433*0.3</f>
        <v>17.37179136</v>
      </c>
      <c r="Q2433" s="62">
        <f t="shared" si="1059"/>
        <v>3.1525924778685157</v>
      </c>
      <c r="S2433" s="63"/>
    </row>
    <row r="2434" spans="1:19">
      <c r="A2434" s="83" t="s">
        <v>330</v>
      </c>
      <c r="B2434" s="57">
        <v>37</v>
      </c>
      <c r="C2434" s="53" t="s">
        <v>406</v>
      </c>
      <c r="D2434" s="54" t="s">
        <v>142</v>
      </c>
      <c r="F2434" s="73" t="s">
        <v>80</v>
      </c>
      <c r="I2434" s="55">
        <v>38</v>
      </c>
      <c r="J2434" s="55">
        <v>7</v>
      </c>
      <c r="L2434" s="52" t="s">
        <v>232</v>
      </c>
      <c r="M2434" s="52" t="s">
        <v>348</v>
      </c>
      <c r="N2434" s="61" t="s">
        <v>139</v>
      </c>
      <c r="O2434" s="66">
        <f>3.1416/4*(J2434^2)*I2434</f>
        <v>1462.4148</v>
      </c>
      <c r="P2434" s="64">
        <f t="shared" ref="P2434" si="1061">O2434*0.6</f>
        <v>877.44888000000003</v>
      </c>
      <c r="Q2434" s="62">
        <f t="shared" si="1059"/>
        <v>125.35424452305568</v>
      </c>
    </row>
    <row r="2435" spans="1:19">
      <c r="A2435" s="83" t="s">
        <v>330</v>
      </c>
      <c r="B2435" s="57">
        <v>37</v>
      </c>
      <c r="C2435" s="53" t="s">
        <v>406</v>
      </c>
      <c r="D2435" s="54" t="s">
        <v>142</v>
      </c>
      <c r="F2435" s="73" t="s">
        <v>8</v>
      </c>
      <c r="I2435" s="55"/>
      <c r="J2435" s="55">
        <v>4.8</v>
      </c>
      <c r="L2435" s="52" t="s">
        <v>114</v>
      </c>
      <c r="N2435" s="61" t="s">
        <v>137</v>
      </c>
      <c r="O2435" s="62">
        <f>3.1416/6*J2435^3</f>
        <v>57.905971199999996</v>
      </c>
      <c r="P2435" s="64">
        <f>O2435*0.3</f>
        <v>17.37179136</v>
      </c>
      <c r="Q2435" s="62">
        <f t="shared" si="1059"/>
        <v>3.1525924778685157</v>
      </c>
      <c r="S2435" s="63"/>
    </row>
    <row r="2436" spans="1:19">
      <c r="A2436" s="83" t="s">
        <v>330</v>
      </c>
      <c r="B2436" s="57">
        <v>37</v>
      </c>
      <c r="C2436" s="53" t="s">
        <v>406</v>
      </c>
      <c r="D2436" s="54" t="s">
        <v>142</v>
      </c>
      <c r="F2436" s="60" t="s">
        <v>679</v>
      </c>
      <c r="I2436" s="55"/>
      <c r="J2436" s="55">
        <v>7.8</v>
      </c>
      <c r="L2436" s="52" t="s">
        <v>114</v>
      </c>
      <c r="N2436" s="61" t="s">
        <v>137</v>
      </c>
      <c r="O2436" s="62">
        <f>3.1416/6*J2436^3</f>
        <v>248.47542719999996</v>
      </c>
      <c r="P2436" s="64">
        <f t="shared" ref="P2436:P2440" si="1062">O2436*0.6</f>
        <v>149.08525631999996</v>
      </c>
      <c r="Q2436" s="62">
        <f t="shared" si="1059"/>
        <v>23.730611585836204</v>
      </c>
    </row>
    <row r="2437" spans="1:19">
      <c r="A2437" s="83" t="s">
        <v>330</v>
      </c>
      <c r="B2437" s="57">
        <v>37</v>
      </c>
      <c r="C2437" s="53" t="s">
        <v>406</v>
      </c>
      <c r="D2437" s="54" t="s">
        <v>142</v>
      </c>
      <c r="F2437" s="73" t="s">
        <v>64</v>
      </c>
      <c r="G2437" s="55">
        <v>9.6999999999999993</v>
      </c>
      <c r="I2437" s="55"/>
      <c r="J2437" s="55">
        <v>8.5</v>
      </c>
      <c r="L2437" s="52" t="s">
        <v>304</v>
      </c>
      <c r="N2437" s="65" t="s">
        <v>541</v>
      </c>
      <c r="O2437" s="66">
        <f>((3.1416/6)*J2437^2*G2437)*0.9</f>
        <v>330.2567729999999</v>
      </c>
      <c r="P2437" s="64">
        <f t="shared" si="1062"/>
        <v>198.15406379999993</v>
      </c>
      <c r="Q2437" s="62">
        <f t="shared" si="1059"/>
        <v>30.998419593094713</v>
      </c>
    </row>
    <row r="2438" spans="1:19">
      <c r="A2438" s="83" t="s">
        <v>330</v>
      </c>
      <c r="B2438" s="57">
        <v>37</v>
      </c>
      <c r="C2438" s="53" t="s">
        <v>406</v>
      </c>
      <c r="D2438" s="54" t="s">
        <v>142</v>
      </c>
      <c r="F2438" s="60" t="s">
        <v>679</v>
      </c>
      <c r="I2438" s="55"/>
      <c r="J2438" s="55">
        <v>9.6999999999999993</v>
      </c>
      <c r="L2438" s="52" t="s">
        <v>114</v>
      </c>
      <c r="N2438" s="61" t="s">
        <v>137</v>
      </c>
      <c r="O2438" s="62">
        <f>3.1416/6*J2438^3</f>
        <v>477.87558279999985</v>
      </c>
      <c r="P2438" s="64">
        <f t="shared" si="1062"/>
        <v>286.72534967999991</v>
      </c>
      <c r="Q2438" s="62">
        <f t="shared" si="1059"/>
        <v>43.854524923882458</v>
      </c>
    </row>
    <row r="2439" spans="1:19">
      <c r="A2439" s="83" t="s">
        <v>330</v>
      </c>
      <c r="B2439" s="57">
        <v>37</v>
      </c>
      <c r="C2439" s="53" t="s">
        <v>406</v>
      </c>
      <c r="D2439" s="54" t="s">
        <v>142</v>
      </c>
      <c r="F2439" s="60" t="s">
        <v>671</v>
      </c>
      <c r="G2439" s="55">
        <v>11</v>
      </c>
      <c r="I2439" s="55"/>
      <c r="J2439" s="55">
        <v>9.8000000000000007</v>
      </c>
      <c r="L2439" s="52" t="s">
        <v>101</v>
      </c>
      <c r="N2439" s="65" t="s">
        <v>138</v>
      </c>
      <c r="O2439" s="62">
        <f>(3.1416/6)*J2439^2*G2439</f>
        <v>553.15198400000008</v>
      </c>
      <c r="P2439" s="64">
        <f t="shared" si="1062"/>
        <v>331.89119040000003</v>
      </c>
      <c r="Q2439" s="62">
        <f t="shared" si="1059"/>
        <v>50.311670417133548</v>
      </c>
    </row>
    <row r="2440" spans="1:19">
      <c r="A2440" s="83" t="s">
        <v>330</v>
      </c>
      <c r="B2440" s="57">
        <v>38</v>
      </c>
      <c r="C2440" s="53" t="s">
        <v>404</v>
      </c>
      <c r="D2440" s="54" t="s">
        <v>142</v>
      </c>
      <c r="F2440" s="73" t="s">
        <v>102</v>
      </c>
      <c r="I2440" s="55"/>
      <c r="J2440" s="55">
        <v>7.7</v>
      </c>
      <c r="L2440" s="52" t="s">
        <v>114</v>
      </c>
      <c r="N2440" s="61" t="s">
        <v>137</v>
      </c>
      <c r="O2440" s="62">
        <f>3.1416/6*J2440^3</f>
        <v>239.04067880000002</v>
      </c>
      <c r="P2440" s="64">
        <f t="shared" si="1062"/>
        <v>143.42440728</v>
      </c>
      <c r="Q2440" s="62">
        <f t="shared" si="1059"/>
        <v>22.88351886832675</v>
      </c>
    </row>
    <row r="2441" spans="1:19">
      <c r="A2441" s="83" t="s">
        <v>330</v>
      </c>
      <c r="B2441" s="57">
        <v>38</v>
      </c>
      <c r="C2441" s="53" t="s">
        <v>404</v>
      </c>
      <c r="D2441" s="54" t="s">
        <v>142</v>
      </c>
      <c r="F2441" s="73" t="s">
        <v>8</v>
      </c>
      <c r="I2441" s="55"/>
      <c r="J2441" s="55">
        <v>6.3</v>
      </c>
      <c r="L2441" s="52" t="s">
        <v>114</v>
      </c>
      <c r="N2441" s="61" t="s">
        <v>137</v>
      </c>
      <c r="O2441" s="62">
        <f>3.1416/6*J2441^3</f>
        <v>130.92460919999996</v>
      </c>
      <c r="P2441" s="64">
        <f>O2441*0.3</f>
        <v>39.277382759999988</v>
      </c>
      <c r="Q2441" s="62">
        <f t="shared" si="1059"/>
        <v>6.7819345947927365</v>
      </c>
      <c r="S2441" s="63"/>
    </row>
    <row r="2442" spans="1:19">
      <c r="A2442" s="83" t="s">
        <v>330</v>
      </c>
      <c r="B2442" s="57">
        <v>39</v>
      </c>
      <c r="C2442" s="53" t="s">
        <v>406</v>
      </c>
      <c r="D2442" s="54" t="s">
        <v>142</v>
      </c>
      <c r="F2442" s="73" t="s">
        <v>92</v>
      </c>
      <c r="G2442" s="55">
        <v>17</v>
      </c>
      <c r="I2442" s="55"/>
      <c r="J2442" s="55">
        <v>13.12</v>
      </c>
      <c r="L2442" s="52" t="s">
        <v>101</v>
      </c>
      <c r="N2442" s="65" t="s">
        <v>138</v>
      </c>
      <c r="O2442" s="62">
        <f>(3.1416/6)*J2442^2*G2442</f>
        <v>1532.2027212799997</v>
      </c>
      <c r="P2442" s="64">
        <f t="shared" ref="P2442:P2443" si="1063">O2442*0.6</f>
        <v>919.32163276799974</v>
      </c>
      <c r="Q2442" s="62">
        <f t="shared" si="1059"/>
        <v>130.96333159012264</v>
      </c>
    </row>
    <row r="2443" spans="1:19" s="69" customFormat="1">
      <c r="A2443" s="83" t="s">
        <v>330</v>
      </c>
      <c r="B2443" s="70">
        <v>40</v>
      </c>
      <c r="C2443" s="72" t="s">
        <v>404</v>
      </c>
      <c r="D2443" s="67" t="s">
        <v>142</v>
      </c>
      <c r="E2443" s="67"/>
      <c r="F2443" s="77" t="s">
        <v>80</v>
      </c>
      <c r="G2443" s="56"/>
      <c r="H2443" s="56"/>
      <c r="I2443" s="56">
        <v>69</v>
      </c>
      <c r="J2443" s="56">
        <v>6.6</v>
      </c>
      <c r="L2443" s="69" t="s">
        <v>232</v>
      </c>
      <c r="M2443" s="69" t="s">
        <v>349</v>
      </c>
      <c r="N2443" s="61" t="s">
        <v>139</v>
      </c>
      <c r="O2443" s="66">
        <f>3.1416/4*(J2443^2)*I2443</f>
        <v>2360.6296559999996</v>
      </c>
      <c r="P2443" s="64">
        <f t="shared" si="1063"/>
        <v>1416.3777935999997</v>
      </c>
      <c r="Q2443" s="62">
        <f t="shared" si="1059"/>
        <v>196.52189110019921</v>
      </c>
    </row>
    <row r="2444" spans="1:19" s="69" customFormat="1">
      <c r="A2444" s="83" t="s">
        <v>330</v>
      </c>
      <c r="B2444" s="70">
        <v>40</v>
      </c>
      <c r="C2444" s="72" t="s">
        <v>404</v>
      </c>
      <c r="D2444" s="59" t="s">
        <v>442</v>
      </c>
      <c r="E2444" s="67"/>
      <c r="F2444" s="69" t="s">
        <v>109</v>
      </c>
      <c r="G2444" s="56">
        <v>14.6</v>
      </c>
      <c r="H2444" s="56"/>
      <c r="I2444" s="56"/>
      <c r="J2444" s="56">
        <v>13.4</v>
      </c>
      <c r="L2444" s="69" t="s">
        <v>101</v>
      </c>
      <c r="N2444" s="65" t="s">
        <v>138</v>
      </c>
      <c r="O2444" s="66">
        <f>(3.1416/6)*J2444^2*G2444</f>
        <v>1372.6571935999998</v>
      </c>
      <c r="Q2444" s="62">
        <f t="shared" ref="Q2444" si="1064">0.216*O2444^0.939</f>
        <v>190.82029109639504</v>
      </c>
    </row>
    <row r="2445" spans="1:19" s="69" customFormat="1">
      <c r="A2445" s="83" t="s">
        <v>330</v>
      </c>
      <c r="B2445" s="70">
        <v>40</v>
      </c>
      <c r="C2445" s="72" t="s">
        <v>404</v>
      </c>
      <c r="D2445" s="67" t="s">
        <v>142</v>
      </c>
      <c r="E2445" s="67"/>
      <c r="F2445" s="77" t="s">
        <v>8</v>
      </c>
      <c r="G2445" s="56"/>
      <c r="H2445" s="56"/>
      <c r="I2445" s="56"/>
      <c r="J2445" s="56">
        <v>5.4</v>
      </c>
      <c r="L2445" s="69" t="s">
        <v>114</v>
      </c>
      <c r="N2445" s="61" t="s">
        <v>137</v>
      </c>
      <c r="O2445" s="66">
        <f>3.1416/6*J2445^3</f>
        <v>82.448150400000003</v>
      </c>
      <c r="P2445" s="64">
        <f>O2445*0.3</f>
        <v>24.73444512</v>
      </c>
      <c r="Q2445" s="62">
        <f t="shared" ref="Q2445:Q2446" si="1065">0.216*P2445^0.939</f>
        <v>4.3930332535939298</v>
      </c>
      <c r="S2445" s="63"/>
    </row>
    <row r="2446" spans="1:19">
      <c r="A2446" s="83" t="s">
        <v>330</v>
      </c>
      <c r="B2446" s="57" t="s">
        <v>350</v>
      </c>
      <c r="C2446" s="53" t="s">
        <v>404</v>
      </c>
      <c r="D2446" s="54" t="s">
        <v>142</v>
      </c>
      <c r="F2446" s="73" t="s">
        <v>80</v>
      </c>
      <c r="I2446" s="55">
        <v>53</v>
      </c>
      <c r="J2446" s="55">
        <v>7.2</v>
      </c>
      <c r="L2446" s="52" t="s">
        <v>232</v>
      </c>
      <c r="M2446" s="52" t="s">
        <v>344</v>
      </c>
      <c r="N2446" s="61" t="s">
        <v>139</v>
      </c>
      <c r="O2446" s="66">
        <f>3.1416/4*(J2446^2)*I2446</f>
        <v>2157.902208</v>
      </c>
      <c r="P2446" s="64">
        <f t="shared" ref="P2446" si="1066">O2446*0.6</f>
        <v>1294.7413248</v>
      </c>
      <c r="Q2446" s="62">
        <f t="shared" si="1065"/>
        <v>180.63154530438422</v>
      </c>
    </row>
    <row r="2447" spans="1:19">
      <c r="A2447" s="83" t="s">
        <v>330</v>
      </c>
      <c r="B2447" s="57" t="s">
        <v>350</v>
      </c>
      <c r="C2447" s="53" t="s">
        <v>404</v>
      </c>
      <c r="D2447" s="81" t="s">
        <v>141</v>
      </c>
      <c r="E2447" s="60" t="s">
        <v>595</v>
      </c>
      <c r="F2447" s="60" t="s">
        <v>576</v>
      </c>
      <c r="G2447" s="55">
        <v>16.7</v>
      </c>
      <c r="H2447" s="55">
        <v>3.42</v>
      </c>
      <c r="I2447" s="80">
        <v>1.3</v>
      </c>
      <c r="L2447" s="60" t="s">
        <v>578</v>
      </c>
      <c r="M2447" s="74" t="s">
        <v>555</v>
      </c>
      <c r="N2447" s="61" t="s">
        <v>580</v>
      </c>
      <c r="O2447" s="62">
        <f>G2447*H2447*I2447*0.9</f>
        <v>66.82338</v>
      </c>
      <c r="Q2447" s="62">
        <f>0.288*O2447^0.811</f>
        <v>8.6978006931475917</v>
      </c>
    </row>
    <row r="2448" spans="1:19">
      <c r="A2448" s="83" t="s">
        <v>330</v>
      </c>
      <c r="B2448" s="57">
        <v>42</v>
      </c>
      <c r="C2448" s="53" t="s">
        <v>404</v>
      </c>
      <c r="D2448" s="54" t="s">
        <v>637</v>
      </c>
      <c r="F2448" s="73" t="s">
        <v>639</v>
      </c>
      <c r="G2448" s="55">
        <v>6.2</v>
      </c>
      <c r="I2448" s="55"/>
      <c r="J2448" s="55">
        <v>5.49</v>
      </c>
      <c r="K2448" s="52">
        <v>3.9</v>
      </c>
      <c r="L2448" s="52" t="s">
        <v>351</v>
      </c>
      <c r="M2448" s="52" t="s">
        <v>352</v>
      </c>
      <c r="N2448" s="61" t="s">
        <v>546</v>
      </c>
      <c r="O2448" s="66">
        <f>(3.1416/6*J2448^2*G2448)+(3.1416/6*K2448^3)</f>
        <v>128.90383783199999</v>
      </c>
      <c r="Q2448" s="62">
        <f t="shared" ref="Q2448" si="1067">0.216*O2448^0.939</f>
        <v>20.701098039350203</v>
      </c>
    </row>
    <row r="2449" spans="1:19">
      <c r="A2449" s="83" t="s">
        <v>330</v>
      </c>
      <c r="B2449" s="57">
        <v>42</v>
      </c>
      <c r="C2449" s="53" t="s">
        <v>404</v>
      </c>
      <c r="D2449" s="54" t="s">
        <v>142</v>
      </c>
      <c r="F2449" s="73" t="s">
        <v>80</v>
      </c>
      <c r="I2449" s="55">
        <v>54.8</v>
      </c>
      <c r="J2449" s="55">
        <v>7.4</v>
      </c>
      <c r="L2449" s="52" t="s">
        <v>232</v>
      </c>
      <c r="M2449" s="52" t="s">
        <v>353</v>
      </c>
      <c r="N2449" s="61" t="s">
        <v>139</v>
      </c>
      <c r="O2449" s="66">
        <f>3.1416/4*(J2449^2)*I2449</f>
        <v>2356.8660192000002</v>
      </c>
      <c r="P2449" s="64">
        <f t="shared" ref="P2449" si="1068">O2449*0.6</f>
        <v>1414.11961152</v>
      </c>
      <c r="Q2449" s="62">
        <f>0.216*P2449^0.939</f>
        <v>196.22766750062002</v>
      </c>
    </row>
    <row r="2450" spans="1:19">
      <c r="A2450" s="83" t="s">
        <v>330</v>
      </c>
      <c r="B2450" s="57">
        <v>42</v>
      </c>
      <c r="C2450" s="53" t="s">
        <v>404</v>
      </c>
      <c r="D2450" s="67" t="s">
        <v>557</v>
      </c>
      <c r="E2450" s="67"/>
      <c r="F2450" s="73" t="s">
        <v>669</v>
      </c>
      <c r="I2450" s="55"/>
      <c r="J2450" s="55">
        <v>13.5</v>
      </c>
      <c r="L2450" s="52" t="s">
        <v>114</v>
      </c>
      <c r="N2450" s="61" t="s">
        <v>137</v>
      </c>
      <c r="O2450" s="62">
        <f>3.1416/6*J2450^3</f>
        <v>1288.25235</v>
      </c>
      <c r="Q2450" s="62">
        <f>0.216*O2450^0.939</f>
        <v>179.7813498740183</v>
      </c>
    </row>
    <row r="2451" spans="1:19">
      <c r="A2451" s="83" t="s">
        <v>330</v>
      </c>
      <c r="B2451" s="57">
        <v>44</v>
      </c>
      <c r="C2451" s="53" t="s">
        <v>406</v>
      </c>
      <c r="D2451" s="54" t="s">
        <v>142</v>
      </c>
      <c r="F2451" s="60" t="s">
        <v>671</v>
      </c>
      <c r="G2451" s="55">
        <v>10.3</v>
      </c>
      <c r="I2451" s="55"/>
      <c r="J2451" s="55">
        <v>8.4</v>
      </c>
      <c r="L2451" s="52" t="s">
        <v>101</v>
      </c>
      <c r="N2451" s="65" t="s">
        <v>138</v>
      </c>
      <c r="O2451" s="62">
        <f>(3.1416/6)*J2451^2*G2451</f>
        <v>380.53572479999997</v>
      </c>
      <c r="P2451" s="64">
        <f t="shared" ref="P2451" si="1069">O2451*0.6</f>
        <v>228.32143487999997</v>
      </c>
      <c r="Q2451" s="62">
        <f t="shared" ref="Q2451:Q2458" si="1070">0.216*P2451^0.939</f>
        <v>35.410257788161523</v>
      </c>
    </row>
    <row r="2452" spans="1:19">
      <c r="A2452" s="83" t="s">
        <v>330</v>
      </c>
      <c r="B2452" s="57">
        <v>44</v>
      </c>
      <c r="C2452" s="53" t="s">
        <v>406</v>
      </c>
      <c r="D2452" s="54" t="s">
        <v>142</v>
      </c>
      <c r="F2452" s="73" t="s">
        <v>8</v>
      </c>
      <c r="I2452" s="55"/>
      <c r="J2452" s="55">
        <v>5.6</v>
      </c>
      <c r="L2452" s="52" t="s">
        <v>114</v>
      </c>
      <c r="N2452" s="61" t="s">
        <v>137</v>
      </c>
      <c r="O2452" s="62">
        <f>3.1416/6*J2452^3</f>
        <v>91.952537599999971</v>
      </c>
      <c r="P2452" s="64">
        <f>O2452*0.3</f>
        <v>27.585761279999989</v>
      </c>
      <c r="Q2452" s="62">
        <f t="shared" si="1070"/>
        <v>4.8669506363167994</v>
      </c>
      <c r="S2452" s="63"/>
    </row>
    <row r="2453" spans="1:19">
      <c r="A2453" s="83" t="s">
        <v>330</v>
      </c>
      <c r="B2453" s="57">
        <v>45</v>
      </c>
      <c r="C2453" s="53" t="s">
        <v>406</v>
      </c>
      <c r="D2453" s="54" t="s">
        <v>142</v>
      </c>
      <c r="F2453" s="73" t="s">
        <v>102</v>
      </c>
      <c r="I2453" s="55"/>
      <c r="J2453" s="55">
        <v>8.3000000000000007</v>
      </c>
      <c r="L2453" s="52" t="s">
        <v>114</v>
      </c>
      <c r="N2453" s="61" t="s">
        <v>137</v>
      </c>
      <c r="O2453" s="62">
        <f>3.1416/6*J2453^3</f>
        <v>299.38767320000005</v>
      </c>
      <c r="P2453" s="64">
        <f t="shared" ref="P2453:P2457" si="1071">O2453*0.6</f>
        <v>179.63260392000004</v>
      </c>
      <c r="Q2453" s="62">
        <f t="shared" si="1070"/>
        <v>28.269714431313389</v>
      </c>
    </row>
    <row r="2454" spans="1:19">
      <c r="A2454" s="83" t="s">
        <v>330</v>
      </c>
      <c r="B2454" s="57">
        <v>45</v>
      </c>
      <c r="C2454" s="53" t="s">
        <v>406</v>
      </c>
      <c r="D2454" s="59" t="s">
        <v>142</v>
      </c>
      <c r="F2454" s="73" t="s">
        <v>590</v>
      </c>
      <c r="I2454" s="55"/>
      <c r="J2454" s="55">
        <v>11.5</v>
      </c>
      <c r="L2454" s="52" t="s">
        <v>114</v>
      </c>
      <c r="N2454" s="61" t="s">
        <v>137</v>
      </c>
      <c r="O2454" s="62">
        <f>3.1416/6*J2454^3</f>
        <v>796.33014999999989</v>
      </c>
      <c r="P2454" s="64">
        <f t="shared" si="1071"/>
        <v>477.79808999999989</v>
      </c>
      <c r="Q2454" s="62">
        <f t="shared" si="1070"/>
        <v>70.837667326902249</v>
      </c>
    </row>
    <row r="2455" spans="1:19">
      <c r="A2455" s="83" t="s">
        <v>330</v>
      </c>
      <c r="B2455" s="57">
        <v>45</v>
      </c>
      <c r="C2455" s="53" t="s">
        <v>406</v>
      </c>
      <c r="D2455" s="54" t="s">
        <v>142</v>
      </c>
      <c r="F2455" s="60" t="s">
        <v>679</v>
      </c>
      <c r="G2455" s="55">
        <v>10</v>
      </c>
      <c r="I2455" s="55"/>
      <c r="J2455" s="55">
        <v>8.1999999999999993</v>
      </c>
      <c r="L2455" s="52" t="s">
        <v>101</v>
      </c>
      <c r="N2455" s="65" t="s">
        <v>138</v>
      </c>
      <c r="O2455" s="62">
        <f>(3.1416/6)*J2455^2*G2455</f>
        <v>352.06863999999996</v>
      </c>
      <c r="P2455" s="64">
        <f t="shared" si="1071"/>
        <v>211.24118399999998</v>
      </c>
      <c r="Q2455" s="62">
        <f t="shared" si="1070"/>
        <v>32.917045668347775</v>
      </c>
    </row>
    <row r="2456" spans="1:19">
      <c r="A2456" s="83" t="s">
        <v>330</v>
      </c>
      <c r="B2456" s="57">
        <v>45</v>
      </c>
      <c r="C2456" s="53" t="s">
        <v>406</v>
      </c>
      <c r="D2456" s="54" t="s">
        <v>142</v>
      </c>
      <c r="F2456" s="73" t="s">
        <v>152</v>
      </c>
      <c r="G2456" s="55">
        <v>11.8</v>
      </c>
      <c r="I2456" s="55"/>
      <c r="J2456" s="55">
        <v>10.1</v>
      </c>
      <c r="L2456" s="52" t="s">
        <v>101</v>
      </c>
      <c r="N2456" s="65" t="s">
        <v>138</v>
      </c>
      <c r="O2456" s="62">
        <f>(3.1416/6)*J2456^2*G2456</f>
        <v>630.26674479999997</v>
      </c>
      <c r="P2456" s="64">
        <f t="shared" si="1071"/>
        <v>378.16004687999998</v>
      </c>
      <c r="Q2456" s="62">
        <f t="shared" si="1070"/>
        <v>56.871041282132495</v>
      </c>
    </row>
    <row r="2457" spans="1:19">
      <c r="A2457" s="83" t="s">
        <v>330</v>
      </c>
      <c r="B2457" s="57">
        <v>45</v>
      </c>
      <c r="C2457" s="53" t="s">
        <v>406</v>
      </c>
      <c r="D2457" s="54" t="s">
        <v>142</v>
      </c>
      <c r="F2457" s="73" t="s">
        <v>102</v>
      </c>
      <c r="I2457" s="55"/>
      <c r="J2457" s="55">
        <v>7.4</v>
      </c>
      <c r="L2457" s="52" t="s">
        <v>114</v>
      </c>
      <c r="N2457" s="61" t="s">
        <v>137</v>
      </c>
      <c r="O2457" s="62">
        <f>3.1416/6*J2457^3</f>
        <v>212.1752864</v>
      </c>
      <c r="P2457" s="64">
        <f t="shared" si="1071"/>
        <v>127.30517184</v>
      </c>
      <c r="Q2457" s="62">
        <f t="shared" si="1070"/>
        <v>20.45993217622598</v>
      </c>
    </row>
    <row r="2458" spans="1:19">
      <c r="A2458" s="83" t="s">
        <v>330</v>
      </c>
      <c r="B2458" s="57">
        <v>46</v>
      </c>
      <c r="C2458" s="53" t="s">
        <v>404</v>
      </c>
      <c r="D2458" s="54" t="s">
        <v>142</v>
      </c>
      <c r="F2458" s="73" t="s">
        <v>8</v>
      </c>
      <c r="I2458" s="55"/>
      <c r="J2458" s="55">
        <v>5.4</v>
      </c>
      <c r="L2458" s="52" t="s">
        <v>114</v>
      </c>
      <c r="N2458" s="61" t="s">
        <v>137</v>
      </c>
      <c r="O2458" s="62">
        <f>3.1416/6*J2458^3</f>
        <v>82.448150400000003</v>
      </c>
      <c r="P2458" s="64">
        <f>O2458*0.3</f>
        <v>24.73444512</v>
      </c>
      <c r="Q2458" s="62">
        <f t="shared" si="1070"/>
        <v>4.3930332535939298</v>
      </c>
      <c r="S2458" s="63"/>
    </row>
    <row r="2459" spans="1:19">
      <c r="A2459" s="83" t="s">
        <v>330</v>
      </c>
      <c r="B2459" s="57">
        <v>46</v>
      </c>
      <c r="C2459" s="53" t="s">
        <v>404</v>
      </c>
      <c r="D2459" s="81" t="s">
        <v>141</v>
      </c>
      <c r="E2459" s="60" t="s">
        <v>595</v>
      </c>
      <c r="F2459" s="60" t="s">
        <v>576</v>
      </c>
      <c r="G2459" s="55">
        <v>20.5</v>
      </c>
      <c r="H2459" s="55">
        <v>2.5</v>
      </c>
      <c r="I2459" s="55">
        <v>1.3</v>
      </c>
      <c r="L2459" s="60" t="s">
        <v>578</v>
      </c>
      <c r="N2459" s="61" t="s">
        <v>580</v>
      </c>
      <c r="O2459" s="62">
        <f>G2459*H2459*I2459*0.9</f>
        <v>59.962499999999999</v>
      </c>
      <c r="Q2459" s="62">
        <f>0.288*O2459^0.811</f>
        <v>7.9662319963359538</v>
      </c>
    </row>
    <row r="2460" spans="1:19">
      <c r="A2460" s="83" t="s">
        <v>330</v>
      </c>
      <c r="B2460" s="57">
        <v>46</v>
      </c>
      <c r="C2460" s="53" t="s">
        <v>404</v>
      </c>
      <c r="D2460" s="59" t="s">
        <v>142</v>
      </c>
      <c r="E2460" s="59"/>
      <c r="F2460" s="71" t="s">
        <v>484</v>
      </c>
      <c r="I2460" s="55">
        <v>21</v>
      </c>
      <c r="J2460" s="55">
        <v>9.1</v>
      </c>
      <c r="L2460" s="52" t="s">
        <v>100</v>
      </c>
      <c r="N2460" s="61" t="s">
        <v>536</v>
      </c>
      <c r="O2460" s="66">
        <f>3.1416/12*(J2460^2)*I2460</f>
        <v>455.27281799999992</v>
      </c>
      <c r="P2460" s="64">
        <f t="shared" ref="P2460" si="1072">O2460*0.6</f>
        <v>273.16369079999993</v>
      </c>
      <c r="Q2460" s="62">
        <f>0.216*P2460^0.939</f>
        <v>41.903946039754295</v>
      </c>
    </row>
    <row r="2461" spans="1:19" s="69" customFormat="1">
      <c r="A2461" s="83" t="s">
        <v>330</v>
      </c>
      <c r="B2461" s="70">
        <v>46</v>
      </c>
      <c r="C2461" s="72" t="s">
        <v>404</v>
      </c>
      <c r="D2461" s="81" t="s">
        <v>141</v>
      </c>
      <c r="E2461" s="60" t="s">
        <v>595</v>
      </c>
      <c r="F2461" s="75" t="s">
        <v>615</v>
      </c>
      <c r="G2461" s="56">
        <v>17.8</v>
      </c>
      <c r="H2461" s="56">
        <v>2.2999999999999998</v>
      </c>
      <c r="I2461" s="76">
        <v>2.09</v>
      </c>
      <c r="J2461" s="56"/>
      <c r="L2461" s="69" t="s">
        <v>577</v>
      </c>
      <c r="M2461" s="75" t="s">
        <v>550</v>
      </c>
      <c r="N2461" s="61" t="s">
        <v>140</v>
      </c>
      <c r="O2461" s="66">
        <f>G2461*H2461*I2461</f>
        <v>85.564599999999984</v>
      </c>
      <c r="Q2461" s="62">
        <f>0.288*O2461^0.811</f>
        <v>10.628770327632875</v>
      </c>
    </row>
    <row r="2462" spans="1:19">
      <c r="A2462" s="83" t="s">
        <v>330</v>
      </c>
      <c r="B2462" s="57">
        <v>48</v>
      </c>
      <c r="C2462" s="53" t="s">
        <v>406</v>
      </c>
      <c r="D2462" s="54" t="s">
        <v>142</v>
      </c>
      <c r="F2462" s="73" t="s">
        <v>8</v>
      </c>
      <c r="I2462" s="55"/>
      <c r="J2462" s="55">
        <v>4.2</v>
      </c>
      <c r="L2462" s="52" t="s">
        <v>114</v>
      </c>
      <c r="N2462" s="61" t="s">
        <v>137</v>
      </c>
      <c r="O2462" s="62">
        <f t="shared" ref="O2462:O2471" si="1073">3.1416/6*J2462^3</f>
        <v>38.792476800000003</v>
      </c>
      <c r="P2462" s="64">
        <f t="shared" ref="P2462:P2467" si="1074">O2462*0.3</f>
        <v>11.63774304</v>
      </c>
      <c r="Q2462" s="62">
        <f t="shared" ref="Q2462:Q2476" si="1075">0.216*P2462^0.939</f>
        <v>2.1642355191849854</v>
      </c>
      <c r="S2462" s="63"/>
    </row>
    <row r="2463" spans="1:19">
      <c r="A2463" s="83" t="s">
        <v>330</v>
      </c>
      <c r="B2463" s="57">
        <v>48</v>
      </c>
      <c r="C2463" s="53" t="s">
        <v>406</v>
      </c>
      <c r="D2463" s="54" t="s">
        <v>142</v>
      </c>
      <c r="F2463" s="73" t="s">
        <v>8</v>
      </c>
      <c r="I2463" s="55"/>
      <c r="J2463" s="55">
        <v>6.6</v>
      </c>
      <c r="L2463" s="52" t="s">
        <v>114</v>
      </c>
      <c r="N2463" s="61" t="s">
        <v>137</v>
      </c>
      <c r="O2463" s="62">
        <f t="shared" si="1073"/>
        <v>150.53290559999996</v>
      </c>
      <c r="P2463" s="64">
        <f t="shared" si="1074"/>
        <v>45.159871679999988</v>
      </c>
      <c r="Q2463" s="62">
        <f t="shared" si="1075"/>
        <v>7.7315494108304783</v>
      </c>
      <c r="S2463" s="63"/>
    </row>
    <row r="2464" spans="1:19">
      <c r="A2464" s="83" t="s">
        <v>330</v>
      </c>
      <c r="B2464" s="57">
        <v>48</v>
      </c>
      <c r="C2464" s="53" t="s">
        <v>406</v>
      </c>
      <c r="D2464" s="54" t="s">
        <v>142</v>
      </c>
      <c r="F2464" s="73" t="s">
        <v>8</v>
      </c>
      <c r="I2464" s="55"/>
      <c r="J2464" s="55">
        <v>6.7</v>
      </c>
      <c r="L2464" s="52" t="s">
        <v>114</v>
      </c>
      <c r="N2464" s="61" t="s">
        <v>137</v>
      </c>
      <c r="O2464" s="62">
        <f t="shared" si="1073"/>
        <v>157.4795068</v>
      </c>
      <c r="P2464" s="64">
        <f t="shared" si="1074"/>
        <v>47.24385204</v>
      </c>
      <c r="Q2464" s="62">
        <f t="shared" si="1075"/>
        <v>8.0661071804638986</v>
      </c>
      <c r="S2464" s="63"/>
    </row>
    <row r="2465" spans="1:19">
      <c r="A2465" s="83" t="s">
        <v>330</v>
      </c>
      <c r="B2465" s="57">
        <v>48</v>
      </c>
      <c r="C2465" s="53" t="s">
        <v>406</v>
      </c>
      <c r="D2465" s="54" t="s">
        <v>142</v>
      </c>
      <c r="F2465" s="73" t="s">
        <v>8</v>
      </c>
      <c r="I2465" s="55"/>
      <c r="J2465" s="55">
        <v>5</v>
      </c>
      <c r="L2465" s="52" t="s">
        <v>114</v>
      </c>
      <c r="N2465" s="61" t="s">
        <v>137</v>
      </c>
      <c r="O2465" s="62">
        <f t="shared" si="1073"/>
        <v>65.449999999999989</v>
      </c>
      <c r="P2465" s="64">
        <f t="shared" si="1074"/>
        <v>19.634999999999994</v>
      </c>
      <c r="Q2465" s="62">
        <f t="shared" si="1075"/>
        <v>3.5367940519289136</v>
      </c>
      <c r="S2465" s="63"/>
    </row>
    <row r="2466" spans="1:19">
      <c r="A2466" s="83" t="s">
        <v>330</v>
      </c>
      <c r="B2466" s="57">
        <v>48</v>
      </c>
      <c r="C2466" s="53" t="s">
        <v>406</v>
      </c>
      <c r="D2466" s="54" t="s">
        <v>142</v>
      </c>
      <c r="F2466" s="73" t="s">
        <v>8</v>
      </c>
      <c r="I2466" s="55"/>
      <c r="J2466" s="55">
        <v>5.6</v>
      </c>
      <c r="L2466" s="52" t="s">
        <v>114</v>
      </c>
      <c r="N2466" s="61" t="s">
        <v>137</v>
      </c>
      <c r="O2466" s="62">
        <f t="shared" si="1073"/>
        <v>91.952537599999971</v>
      </c>
      <c r="P2466" s="64">
        <f t="shared" si="1074"/>
        <v>27.585761279999989</v>
      </c>
      <c r="Q2466" s="62">
        <f t="shared" si="1075"/>
        <v>4.8669506363167994</v>
      </c>
      <c r="S2466" s="63"/>
    </row>
    <row r="2467" spans="1:19">
      <c r="A2467" s="83" t="s">
        <v>330</v>
      </c>
      <c r="B2467" s="57">
        <v>48</v>
      </c>
      <c r="C2467" s="53" t="s">
        <v>406</v>
      </c>
      <c r="D2467" s="54" t="s">
        <v>142</v>
      </c>
      <c r="F2467" s="73" t="s">
        <v>8</v>
      </c>
      <c r="I2467" s="55"/>
      <c r="J2467" s="55">
        <v>5</v>
      </c>
      <c r="L2467" s="52" t="s">
        <v>114</v>
      </c>
      <c r="N2467" s="61" t="s">
        <v>137</v>
      </c>
      <c r="O2467" s="62">
        <f t="shared" si="1073"/>
        <v>65.449999999999989</v>
      </c>
      <c r="P2467" s="64">
        <f t="shared" si="1074"/>
        <v>19.634999999999994</v>
      </c>
      <c r="Q2467" s="62">
        <f t="shared" si="1075"/>
        <v>3.5367940519289136</v>
      </c>
      <c r="S2467" s="63"/>
    </row>
    <row r="2468" spans="1:19">
      <c r="A2468" s="83" t="s">
        <v>330</v>
      </c>
      <c r="B2468" s="57">
        <v>48</v>
      </c>
      <c r="C2468" s="53" t="s">
        <v>406</v>
      </c>
      <c r="D2468" s="54" t="s">
        <v>142</v>
      </c>
      <c r="F2468" s="73" t="s">
        <v>102</v>
      </c>
      <c r="I2468" s="55"/>
      <c r="J2468" s="55">
        <v>8.8000000000000007</v>
      </c>
      <c r="L2468" s="52" t="s">
        <v>114</v>
      </c>
      <c r="N2468" s="61" t="s">
        <v>137</v>
      </c>
      <c r="O2468" s="62">
        <f t="shared" si="1073"/>
        <v>356.8187392000001</v>
      </c>
      <c r="P2468" s="64">
        <f t="shared" ref="P2468:P2473" si="1076">O2468*0.6</f>
        <v>214.09124352000006</v>
      </c>
      <c r="Q2468" s="62">
        <f t="shared" si="1075"/>
        <v>33.333899574209383</v>
      </c>
    </row>
    <row r="2469" spans="1:19">
      <c r="A2469" s="83" t="s">
        <v>330</v>
      </c>
      <c r="B2469" s="57">
        <v>48</v>
      </c>
      <c r="C2469" s="53" t="s">
        <v>406</v>
      </c>
      <c r="D2469" s="54" t="s">
        <v>142</v>
      </c>
      <c r="F2469" s="73" t="s">
        <v>102</v>
      </c>
      <c r="I2469" s="55"/>
      <c r="J2469" s="55">
        <v>8.5</v>
      </c>
      <c r="L2469" s="52" t="s">
        <v>114</v>
      </c>
      <c r="N2469" s="61" t="s">
        <v>137</v>
      </c>
      <c r="O2469" s="62">
        <f t="shared" si="1073"/>
        <v>321.55584999999996</v>
      </c>
      <c r="P2469" s="64">
        <f t="shared" si="1076"/>
        <v>192.93350999999998</v>
      </c>
      <c r="Q2469" s="62">
        <f t="shared" si="1075"/>
        <v>30.230932874669961</v>
      </c>
    </row>
    <row r="2470" spans="1:19">
      <c r="A2470" s="83" t="s">
        <v>330</v>
      </c>
      <c r="B2470" s="57">
        <v>48</v>
      </c>
      <c r="C2470" s="53" t="s">
        <v>406</v>
      </c>
      <c r="D2470" s="54" t="s">
        <v>142</v>
      </c>
      <c r="F2470" s="73" t="s">
        <v>102</v>
      </c>
      <c r="I2470" s="55"/>
      <c r="J2470" s="55">
        <v>10.6</v>
      </c>
      <c r="L2470" s="52" t="s">
        <v>114</v>
      </c>
      <c r="N2470" s="61" t="s">
        <v>137</v>
      </c>
      <c r="O2470" s="62">
        <f t="shared" si="1073"/>
        <v>623.61597759999984</v>
      </c>
      <c r="P2470" s="64">
        <f t="shared" si="1076"/>
        <v>374.16958655999991</v>
      </c>
      <c r="Q2470" s="62">
        <f t="shared" si="1075"/>
        <v>56.307345995660285</v>
      </c>
    </row>
    <row r="2471" spans="1:19">
      <c r="A2471" s="83" t="s">
        <v>330</v>
      </c>
      <c r="B2471" s="57">
        <v>49</v>
      </c>
      <c r="C2471" s="53" t="s">
        <v>404</v>
      </c>
      <c r="D2471" s="54" t="s">
        <v>142</v>
      </c>
      <c r="F2471" s="73" t="s">
        <v>93</v>
      </c>
      <c r="I2471" s="55"/>
      <c r="J2471" s="55">
        <v>23</v>
      </c>
      <c r="L2471" s="52" t="s">
        <v>114</v>
      </c>
      <c r="N2471" s="61" t="s">
        <v>137</v>
      </c>
      <c r="O2471" s="62">
        <f t="shared" si="1073"/>
        <v>6370.6411999999991</v>
      </c>
      <c r="P2471" s="64">
        <f t="shared" si="1076"/>
        <v>3822.3847199999991</v>
      </c>
      <c r="Q2471" s="62">
        <f t="shared" si="1075"/>
        <v>499.18985346290788</v>
      </c>
    </row>
    <row r="2472" spans="1:19">
      <c r="A2472" s="83" t="s">
        <v>330</v>
      </c>
      <c r="B2472" s="57">
        <v>50</v>
      </c>
      <c r="C2472" s="53" t="s">
        <v>404</v>
      </c>
      <c r="D2472" s="59" t="s">
        <v>142</v>
      </c>
      <c r="F2472" s="73" t="s">
        <v>626</v>
      </c>
      <c r="G2472" s="55">
        <v>6.8</v>
      </c>
      <c r="I2472" s="55"/>
      <c r="J2472" s="55">
        <v>2.2999999999999998</v>
      </c>
      <c r="L2472" s="52" t="s">
        <v>101</v>
      </c>
      <c r="N2472" s="65" t="s">
        <v>138</v>
      </c>
      <c r="O2472" s="62">
        <f>(3.1416/6)*J2472^2*G2472</f>
        <v>18.834939199999997</v>
      </c>
      <c r="P2472" s="64">
        <f t="shared" si="1076"/>
        <v>11.300963519999998</v>
      </c>
      <c r="Q2472" s="62">
        <f t="shared" si="1075"/>
        <v>2.1053736360453912</v>
      </c>
    </row>
    <row r="2473" spans="1:19">
      <c r="A2473" s="83" t="s">
        <v>330</v>
      </c>
      <c r="B2473" s="57">
        <v>50</v>
      </c>
      <c r="C2473" s="53" t="s">
        <v>404</v>
      </c>
      <c r="D2473" s="59" t="s">
        <v>142</v>
      </c>
      <c r="F2473" s="73" t="s">
        <v>626</v>
      </c>
      <c r="G2473" s="55">
        <v>6.4</v>
      </c>
      <c r="I2473" s="55"/>
      <c r="J2473" s="55">
        <v>3.6</v>
      </c>
      <c r="L2473" s="52" t="s">
        <v>101</v>
      </c>
      <c r="N2473" s="65" t="s">
        <v>138</v>
      </c>
      <c r="O2473" s="62">
        <f>(3.1416/6)*J2473^2*G2473</f>
        <v>43.429478400000001</v>
      </c>
      <c r="P2473" s="64">
        <f t="shared" si="1076"/>
        <v>26.057687040000001</v>
      </c>
      <c r="Q2473" s="62">
        <f t="shared" si="1075"/>
        <v>4.6133619277420177</v>
      </c>
    </row>
    <row r="2474" spans="1:19">
      <c r="A2474" s="83" t="s">
        <v>330</v>
      </c>
      <c r="B2474" s="57">
        <v>50</v>
      </c>
      <c r="C2474" s="53" t="s">
        <v>404</v>
      </c>
      <c r="D2474" s="54" t="s">
        <v>142</v>
      </c>
      <c r="F2474" s="73" t="s">
        <v>8</v>
      </c>
      <c r="I2474" s="55"/>
      <c r="J2474" s="55">
        <v>5.8</v>
      </c>
      <c r="L2474" s="52" t="s">
        <v>114</v>
      </c>
      <c r="N2474" s="61" t="s">
        <v>137</v>
      </c>
      <c r="O2474" s="62">
        <f>3.1416/6*J2474^3</f>
        <v>102.16064319999998</v>
      </c>
      <c r="P2474" s="64">
        <f>O2474*0.3</f>
        <v>30.648192959999992</v>
      </c>
      <c r="Q2474" s="62">
        <f t="shared" si="1075"/>
        <v>5.3726423013891988</v>
      </c>
      <c r="S2474" s="63"/>
    </row>
    <row r="2475" spans="1:19">
      <c r="A2475" s="83" t="s">
        <v>330</v>
      </c>
      <c r="B2475" s="57">
        <v>50</v>
      </c>
      <c r="C2475" s="53" t="s">
        <v>404</v>
      </c>
      <c r="D2475" s="54" t="s">
        <v>142</v>
      </c>
      <c r="F2475" s="73" t="s">
        <v>102</v>
      </c>
      <c r="G2475" s="55">
        <v>11.5</v>
      </c>
      <c r="I2475" s="55"/>
      <c r="J2475" s="55">
        <v>9</v>
      </c>
      <c r="L2475" s="52" t="s">
        <v>101</v>
      </c>
      <c r="N2475" s="65" t="s">
        <v>138</v>
      </c>
      <c r="O2475" s="62">
        <f>(3.1416/6)*J2475^2*G2475</f>
        <v>487.7333999999999</v>
      </c>
      <c r="P2475" s="64">
        <f t="shared" ref="P2475:P2476" si="1077">O2475*0.6</f>
        <v>292.64003999999994</v>
      </c>
      <c r="Q2475" s="62">
        <f t="shared" si="1075"/>
        <v>44.703460173654435</v>
      </c>
    </row>
    <row r="2476" spans="1:19">
      <c r="A2476" s="83" t="s">
        <v>330</v>
      </c>
      <c r="B2476" s="57">
        <v>50</v>
      </c>
      <c r="C2476" s="53" t="s">
        <v>404</v>
      </c>
      <c r="D2476" s="54" t="s">
        <v>142</v>
      </c>
      <c r="F2476" s="73" t="s">
        <v>102</v>
      </c>
      <c r="I2476" s="55"/>
      <c r="J2476" s="55">
        <v>11.8</v>
      </c>
      <c r="L2476" s="52" t="s">
        <v>114</v>
      </c>
      <c r="N2476" s="61" t="s">
        <v>137</v>
      </c>
      <c r="O2476" s="62">
        <f>3.1416/6*J2476^3</f>
        <v>860.29155520000006</v>
      </c>
      <c r="P2476" s="64">
        <f t="shared" si="1077"/>
        <v>516.17493311999999</v>
      </c>
      <c r="Q2476" s="62">
        <f t="shared" si="1075"/>
        <v>76.167561132921904</v>
      </c>
    </row>
    <row r="2477" spans="1:19">
      <c r="A2477" s="83" t="s">
        <v>330</v>
      </c>
      <c r="B2477" s="57">
        <v>52</v>
      </c>
      <c r="C2477" s="53" t="s">
        <v>404</v>
      </c>
      <c r="D2477" s="81" t="s">
        <v>141</v>
      </c>
      <c r="E2477" s="60" t="s">
        <v>595</v>
      </c>
      <c r="F2477" s="60" t="s">
        <v>576</v>
      </c>
      <c r="G2477" s="55">
        <v>19.3</v>
      </c>
      <c r="H2477" s="55">
        <v>3</v>
      </c>
      <c r="I2477" s="55">
        <v>1.7</v>
      </c>
      <c r="L2477" s="60" t="s">
        <v>578</v>
      </c>
      <c r="N2477" s="61" t="s">
        <v>580</v>
      </c>
      <c r="O2477" s="62">
        <f>G2477*H2477*I2477*0.9</f>
        <v>88.587000000000003</v>
      </c>
      <c r="Q2477" s="62">
        <f>0.288*O2477^0.811</f>
        <v>10.932249967349797</v>
      </c>
    </row>
    <row r="2478" spans="1:19">
      <c r="A2478" s="83" t="s">
        <v>354</v>
      </c>
      <c r="B2478" s="57">
        <v>2</v>
      </c>
      <c r="C2478" s="53" t="s">
        <v>404</v>
      </c>
      <c r="D2478" s="54" t="s">
        <v>637</v>
      </c>
      <c r="E2478" s="59" t="s">
        <v>638</v>
      </c>
      <c r="F2478" s="73" t="s">
        <v>75</v>
      </c>
      <c r="I2478" s="55"/>
      <c r="J2478" s="55">
        <v>6</v>
      </c>
      <c r="L2478" s="52" t="s">
        <v>114</v>
      </c>
      <c r="M2478" s="52" t="s">
        <v>355</v>
      </c>
      <c r="N2478" s="61" t="s">
        <v>137</v>
      </c>
      <c r="O2478" s="62">
        <f t="shared" ref="O2478:O2484" si="1078">3.1416/6*J2478^3</f>
        <v>113.09759999999999</v>
      </c>
      <c r="Q2478" s="62">
        <f t="shared" ref="Q2478" si="1079">0.216*O2478^0.939</f>
        <v>18.308235217594412</v>
      </c>
    </row>
    <row r="2479" spans="1:19">
      <c r="A2479" s="83" t="s">
        <v>354</v>
      </c>
      <c r="B2479" s="57" t="s">
        <v>356</v>
      </c>
      <c r="C2479" s="53" t="s">
        <v>406</v>
      </c>
      <c r="D2479" s="54" t="s">
        <v>142</v>
      </c>
      <c r="F2479" s="73" t="s">
        <v>8</v>
      </c>
      <c r="I2479" s="55"/>
      <c r="J2479" s="55">
        <v>6.3</v>
      </c>
      <c r="L2479" s="52" t="s">
        <v>114</v>
      </c>
      <c r="N2479" s="61" t="s">
        <v>137</v>
      </c>
      <c r="O2479" s="62">
        <f t="shared" si="1078"/>
        <v>130.92460919999996</v>
      </c>
      <c r="P2479" s="64">
        <f>O2479*0.3</f>
        <v>39.277382759999988</v>
      </c>
      <c r="Q2479" s="62">
        <f t="shared" ref="Q2479:Q2482" si="1080">0.216*P2479^0.939</f>
        <v>6.7819345947927365</v>
      </c>
      <c r="S2479" s="63"/>
    </row>
    <row r="2480" spans="1:19">
      <c r="A2480" s="83" t="s">
        <v>354</v>
      </c>
      <c r="B2480" s="57" t="s">
        <v>356</v>
      </c>
      <c r="C2480" s="53" t="s">
        <v>406</v>
      </c>
      <c r="D2480" s="54" t="s">
        <v>142</v>
      </c>
      <c r="F2480" s="73" t="s">
        <v>91</v>
      </c>
      <c r="I2480" s="55"/>
      <c r="J2480" s="55">
        <v>11</v>
      </c>
      <c r="L2480" s="52" t="s">
        <v>114</v>
      </c>
      <c r="N2480" s="61" t="s">
        <v>137</v>
      </c>
      <c r="O2480" s="62">
        <f t="shared" si="1078"/>
        <v>696.91159999999991</v>
      </c>
      <c r="P2480" s="64">
        <f t="shared" ref="P2480:P2482" si="1081">O2480*0.6</f>
        <v>418.14695999999992</v>
      </c>
      <c r="Q2480" s="62">
        <f t="shared" si="1080"/>
        <v>62.500231982415187</v>
      </c>
    </row>
    <row r="2481" spans="1:19">
      <c r="A2481" s="83" t="s">
        <v>354</v>
      </c>
      <c r="B2481" s="57" t="s">
        <v>356</v>
      </c>
      <c r="C2481" s="53" t="s">
        <v>406</v>
      </c>
      <c r="D2481" s="54" t="s">
        <v>142</v>
      </c>
      <c r="F2481" s="73" t="s">
        <v>2</v>
      </c>
      <c r="I2481" s="55"/>
      <c r="J2481" s="55">
        <v>22</v>
      </c>
      <c r="L2481" s="52" t="s">
        <v>114</v>
      </c>
      <c r="N2481" s="61" t="s">
        <v>137</v>
      </c>
      <c r="O2481" s="62">
        <f t="shared" si="1078"/>
        <v>5575.2927999999993</v>
      </c>
      <c r="P2481" s="64">
        <f t="shared" si="1081"/>
        <v>3345.1756799999994</v>
      </c>
      <c r="Q2481" s="62">
        <f t="shared" si="1080"/>
        <v>440.43632183312815</v>
      </c>
    </row>
    <row r="2482" spans="1:19">
      <c r="A2482" s="83" t="s">
        <v>354</v>
      </c>
      <c r="B2482" s="57" t="s">
        <v>356</v>
      </c>
      <c r="C2482" s="53" t="s">
        <v>406</v>
      </c>
      <c r="D2482" s="54" t="s">
        <v>142</v>
      </c>
      <c r="F2482" s="73" t="s">
        <v>103</v>
      </c>
      <c r="I2482" s="55"/>
      <c r="J2482" s="55">
        <v>8.6</v>
      </c>
      <c r="L2482" s="52" t="s">
        <v>114</v>
      </c>
      <c r="N2482" s="61" t="s">
        <v>137</v>
      </c>
      <c r="O2482" s="62">
        <f t="shared" si="1078"/>
        <v>333.03892159999992</v>
      </c>
      <c r="P2482" s="64">
        <f t="shared" si="1081"/>
        <v>199.82335295999994</v>
      </c>
      <c r="Q2482" s="62">
        <f t="shared" si="1080"/>
        <v>31.243564268432806</v>
      </c>
    </row>
    <row r="2483" spans="1:19">
      <c r="A2483" s="83" t="s">
        <v>354</v>
      </c>
      <c r="B2483" s="57">
        <v>3</v>
      </c>
      <c r="C2483" s="53" t="s">
        <v>404</v>
      </c>
      <c r="D2483" s="59" t="s">
        <v>641</v>
      </c>
      <c r="E2483" s="54" t="s">
        <v>644</v>
      </c>
      <c r="F2483" s="73" t="s">
        <v>5</v>
      </c>
      <c r="I2483" s="55"/>
      <c r="J2483" s="55">
        <v>4.5</v>
      </c>
      <c r="L2483" s="52" t="s">
        <v>114</v>
      </c>
      <c r="N2483" s="61" t="s">
        <v>137</v>
      </c>
      <c r="O2483" s="62">
        <f t="shared" si="1078"/>
        <v>47.713049999999996</v>
      </c>
      <c r="Q2483" s="62">
        <f t="shared" ref="Q2483" si="1082">0.216*O2483^0.939</f>
        <v>8.1413056988589698</v>
      </c>
    </row>
    <row r="2484" spans="1:19">
      <c r="A2484" s="83" t="s">
        <v>354</v>
      </c>
      <c r="B2484" s="57">
        <v>4</v>
      </c>
      <c r="C2484" s="53" t="s">
        <v>404</v>
      </c>
      <c r="D2484" s="67" t="s">
        <v>557</v>
      </c>
      <c r="E2484" s="67"/>
      <c r="F2484" s="73" t="s">
        <v>669</v>
      </c>
      <c r="I2484" s="55"/>
      <c r="J2484" s="55">
        <v>14.6</v>
      </c>
      <c r="L2484" s="52" t="s">
        <v>114</v>
      </c>
      <c r="N2484" s="61" t="s">
        <v>137</v>
      </c>
      <c r="O2484" s="62">
        <f t="shared" si="1078"/>
        <v>1629.5144095999999</v>
      </c>
      <c r="Q2484" s="62">
        <f>0.216*O2484^0.939</f>
        <v>224.16943946355252</v>
      </c>
    </row>
    <row r="2485" spans="1:19">
      <c r="A2485" s="83" t="s">
        <v>354</v>
      </c>
      <c r="B2485" s="57">
        <v>5</v>
      </c>
      <c r="C2485" s="53" t="s">
        <v>404</v>
      </c>
      <c r="D2485" s="54" t="s">
        <v>142</v>
      </c>
      <c r="F2485" s="73" t="s">
        <v>8</v>
      </c>
      <c r="G2485" s="55">
        <v>7.3</v>
      </c>
      <c r="I2485" s="55"/>
      <c r="J2485" s="55">
        <v>6</v>
      </c>
      <c r="L2485" s="52" t="s">
        <v>101</v>
      </c>
      <c r="N2485" s="65" t="s">
        <v>138</v>
      </c>
      <c r="O2485" s="62">
        <f>(3.1416/6)*J2485^2*G2485</f>
        <v>137.60208</v>
      </c>
      <c r="P2485" s="64">
        <f>O2485*0.3</f>
        <v>41.280623999999996</v>
      </c>
      <c r="Q2485" s="62">
        <f t="shared" ref="Q2485:Q2493" si="1083">0.216*P2485^0.939</f>
        <v>7.1062336559694046</v>
      </c>
      <c r="S2485" s="63"/>
    </row>
    <row r="2486" spans="1:19">
      <c r="A2486" s="83" t="s">
        <v>354</v>
      </c>
      <c r="B2486" s="57">
        <v>6</v>
      </c>
      <c r="C2486" s="53" t="s">
        <v>404</v>
      </c>
      <c r="D2486" s="54" t="s">
        <v>142</v>
      </c>
      <c r="F2486" s="73" t="s">
        <v>589</v>
      </c>
      <c r="G2486" s="55">
        <v>9.6</v>
      </c>
      <c r="I2486" s="55"/>
      <c r="J2486" s="55">
        <v>8.5</v>
      </c>
      <c r="L2486" s="52" t="s">
        <v>101</v>
      </c>
      <c r="N2486" s="65" t="s">
        <v>138</v>
      </c>
      <c r="O2486" s="62">
        <f>(3.1416/6)*J2486^2*G2486</f>
        <v>363.16895999999991</v>
      </c>
      <c r="P2486" s="64">
        <f t="shared" ref="P2486:P2489" si="1084">O2486*0.6</f>
        <v>217.90137599999994</v>
      </c>
      <c r="Q2486" s="62">
        <f t="shared" si="1083"/>
        <v>33.890647436508864</v>
      </c>
    </row>
    <row r="2487" spans="1:19">
      <c r="A2487" s="83" t="s">
        <v>354</v>
      </c>
      <c r="B2487" s="57">
        <v>6</v>
      </c>
      <c r="C2487" s="53" t="s">
        <v>404</v>
      </c>
      <c r="D2487" s="54" t="s">
        <v>142</v>
      </c>
      <c r="F2487" s="73" t="s">
        <v>589</v>
      </c>
      <c r="G2487" s="55">
        <v>8.8000000000000007</v>
      </c>
      <c r="I2487" s="55"/>
      <c r="J2487" s="55">
        <v>8.3000000000000007</v>
      </c>
      <c r="L2487" s="52" t="s">
        <v>101</v>
      </c>
      <c r="N2487" s="65" t="s">
        <v>138</v>
      </c>
      <c r="O2487" s="62">
        <f>(3.1416/6)*J2487^2*G2487</f>
        <v>317.42307520000003</v>
      </c>
      <c r="P2487" s="64">
        <f t="shared" si="1084"/>
        <v>190.45384512000001</v>
      </c>
      <c r="Q2487" s="62">
        <f t="shared" si="1083"/>
        <v>29.865949186593614</v>
      </c>
    </row>
    <row r="2488" spans="1:19">
      <c r="A2488" s="83" t="s">
        <v>354</v>
      </c>
      <c r="B2488" s="57">
        <v>6</v>
      </c>
      <c r="C2488" s="53" t="s">
        <v>404</v>
      </c>
      <c r="D2488" s="54" t="s">
        <v>142</v>
      </c>
      <c r="F2488" s="60" t="s">
        <v>679</v>
      </c>
      <c r="G2488" s="55">
        <v>9.6999999999999993</v>
      </c>
      <c r="I2488" s="55"/>
      <c r="J2488" s="55">
        <v>8.1</v>
      </c>
      <c r="L2488" s="52" t="s">
        <v>101</v>
      </c>
      <c r="N2488" s="65" t="s">
        <v>138</v>
      </c>
      <c r="O2488" s="62">
        <f>(3.1416/6)*J2488^2*G2488</f>
        <v>333.22794119999992</v>
      </c>
      <c r="P2488" s="64">
        <f t="shared" si="1084"/>
        <v>199.93676471999996</v>
      </c>
      <c r="Q2488" s="62">
        <f t="shared" si="1083"/>
        <v>31.260214891764853</v>
      </c>
    </row>
    <row r="2489" spans="1:19">
      <c r="A2489" s="83" t="s">
        <v>354</v>
      </c>
      <c r="B2489" s="57">
        <v>6</v>
      </c>
      <c r="C2489" s="53" t="s">
        <v>404</v>
      </c>
      <c r="D2489" s="59" t="s">
        <v>142</v>
      </c>
      <c r="F2489" s="71" t="s">
        <v>525</v>
      </c>
      <c r="G2489" s="55">
        <v>13.2</v>
      </c>
      <c r="I2489" s="55"/>
      <c r="J2489" s="55">
        <v>9.3000000000000007</v>
      </c>
      <c r="L2489" s="52" t="s">
        <v>101</v>
      </c>
      <c r="N2489" s="65" t="s">
        <v>138</v>
      </c>
      <c r="O2489" s="62">
        <f>(3.1416/6)*J2489^2*G2489</f>
        <v>597.77736479999999</v>
      </c>
      <c r="P2489" s="64">
        <f t="shared" si="1084"/>
        <v>358.66641887999998</v>
      </c>
      <c r="Q2489" s="62">
        <f t="shared" si="1083"/>
        <v>54.113837607141861</v>
      </c>
    </row>
    <row r="2490" spans="1:19">
      <c r="A2490" s="83" t="s">
        <v>354</v>
      </c>
      <c r="B2490" s="57">
        <v>7</v>
      </c>
      <c r="C2490" s="53" t="s">
        <v>406</v>
      </c>
      <c r="D2490" s="54" t="s">
        <v>142</v>
      </c>
      <c r="F2490" s="73" t="s">
        <v>8</v>
      </c>
      <c r="I2490" s="55"/>
      <c r="J2490" s="55">
        <v>5</v>
      </c>
      <c r="L2490" s="52" t="s">
        <v>114</v>
      </c>
      <c r="N2490" s="61" t="s">
        <v>137</v>
      </c>
      <c r="O2490" s="62">
        <f>3.1416/6*J2490^3</f>
        <v>65.449999999999989</v>
      </c>
      <c r="P2490" s="64">
        <f t="shared" ref="P2490:P2493" si="1085">O2490*0.3</f>
        <v>19.634999999999994</v>
      </c>
      <c r="Q2490" s="62">
        <f t="shared" si="1083"/>
        <v>3.5367940519289136</v>
      </c>
      <c r="S2490" s="63"/>
    </row>
    <row r="2491" spans="1:19">
      <c r="A2491" s="83" t="s">
        <v>354</v>
      </c>
      <c r="B2491" s="57">
        <v>7</v>
      </c>
      <c r="C2491" s="53" t="s">
        <v>406</v>
      </c>
      <c r="D2491" s="54" t="s">
        <v>142</v>
      </c>
      <c r="F2491" s="73" t="s">
        <v>8</v>
      </c>
      <c r="G2491" s="55">
        <v>7</v>
      </c>
      <c r="I2491" s="55"/>
      <c r="J2491" s="55">
        <v>5.3</v>
      </c>
      <c r="L2491" s="52" t="s">
        <v>101</v>
      </c>
      <c r="N2491" s="65" t="s">
        <v>138</v>
      </c>
      <c r="O2491" s="62">
        <f>(3.1416/6)*J2491^2*G2491</f>
        <v>102.955468</v>
      </c>
      <c r="P2491" s="64">
        <f t="shared" si="1085"/>
        <v>30.886640399999997</v>
      </c>
      <c r="Q2491" s="62">
        <f t="shared" si="1083"/>
        <v>5.4118831621223684</v>
      </c>
      <c r="S2491" s="63"/>
    </row>
    <row r="2492" spans="1:19">
      <c r="A2492" s="83" t="s">
        <v>354</v>
      </c>
      <c r="B2492" s="57">
        <v>8</v>
      </c>
      <c r="C2492" s="53" t="s">
        <v>404</v>
      </c>
      <c r="D2492" s="54" t="s">
        <v>142</v>
      </c>
      <c r="F2492" s="73" t="s">
        <v>8</v>
      </c>
      <c r="I2492" s="55"/>
      <c r="J2492" s="55">
        <v>6.28</v>
      </c>
      <c r="L2492" s="52" t="s">
        <v>114</v>
      </c>
      <c r="N2492" s="61" t="s">
        <v>137</v>
      </c>
      <c r="O2492" s="62">
        <f>3.1416/6*J2492^3</f>
        <v>129.68166238719999</v>
      </c>
      <c r="P2492" s="64">
        <f t="shared" si="1085"/>
        <v>38.904498716159999</v>
      </c>
      <c r="Q2492" s="62">
        <f t="shared" si="1083"/>
        <v>6.7214594932416158</v>
      </c>
      <c r="S2492" s="63"/>
    </row>
    <row r="2493" spans="1:19">
      <c r="A2493" s="83" t="s">
        <v>354</v>
      </c>
      <c r="B2493" s="57">
        <v>8</v>
      </c>
      <c r="C2493" s="53" t="s">
        <v>404</v>
      </c>
      <c r="D2493" s="54" t="s">
        <v>142</v>
      </c>
      <c r="F2493" s="73" t="s">
        <v>8</v>
      </c>
      <c r="I2493" s="55"/>
      <c r="J2493" s="55">
        <v>7</v>
      </c>
      <c r="L2493" s="52" t="s">
        <v>114</v>
      </c>
      <c r="N2493" s="61" t="s">
        <v>137</v>
      </c>
      <c r="O2493" s="62">
        <f>3.1416/6*J2493^3</f>
        <v>179.59479999999999</v>
      </c>
      <c r="P2493" s="64">
        <f t="shared" si="1085"/>
        <v>53.878439999999998</v>
      </c>
      <c r="Q2493" s="62">
        <f t="shared" si="1083"/>
        <v>9.1254112990762515</v>
      </c>
      <c r="S2493" s="63"/>
    </row>
    <row r="2494" spans="1:19">
      <c r="A2494" s="83" t="s">
        <v>354</v>
      </c>
      <c r="B2494" s="57">
        <v>8</v>
      </c>
      <c r="C2494" s="53" t="s">
        <v>404</v>
      </c>
      <c r="D2494" s="59" t="s">
        <v>641</v>
      </c>
      <c r="E2494" s="54" t="s">
        <v>644</v>
      </c>
      <c r="F2494" s="73" t="s">
        <v>5</v>
      </c>
      <c r="I2494" s="55"/>
      <c r="J2494" s="55">
        <v>4.5</v>
      </c>
      <c r="L2494" s="52" t="s">
        <v>114</v>
      </c>
      <c r="N2494" s="61" t="s">
        <v>137</v>
      </c>
      <c r="O2494" s="62">
        <f>3.1416/6*J2494^3</f>
        <v>47.713049999999996</v>
      </c>
      <c r="Q2494" s="62">
        <f t="shared" ref="Q2494" si="1086">0.216*O2494^0.939</f>
        <v>8.1413056988589698</v>
      </c>
    </row>
    <row r="2495" spans="1:19">
      <c r="A2495" s="83" t="s">
        <v>354</v>
      </c>
      <c r="B2495" s="57">
        <v>8</v>
      </c>
      <c r="C2495" s="53" t="s">
        <v>404</v>
      </c>
      <c r="D2495" s="54" t="s">
        <v>142</v>
      </c>
      <c r="F2495" s="73" t="s">
        <v>8</v>
      </c>
      <c r="I2495" s="55"/>
      <c r="J2495" s="55">
        <v>6.7</v>
      </c>
      <c r="L2495" s="52" t="s">
        <v>114</v>
      </c>
      <c r="N2495" s="61" t="s">
        <v>137</v>
      </c>
      <c r="O2495" s="62">
        <f>3.1416/6*J2495^3</f>
        <v>157.4795068</v>
      </c>
      <c r="P2495" s="64">
        <f>O2495*0.3</f>
        <v>47.24385204</v>
      </c>
      <c r="Q2495" s="62">
        <f t="shared" ref="Q2495:Q2506" si="1087">0.216*P2495^0.939</f>
        <v>8.0661071804638986</v>
      </c>
      <c r="S2495" s="63"/>
    </row>
    <row r="2496" spans="1:19">
      <c r="A2496" s="83" t="s">
        <v>354</v>
      </c>
      <c r="B2496" s="57">
        <v>9</v>
      </c>
      <c r="C2496" s="53" t="s">
        <v>406</v>
      </c>
      <c r="D2496" s="59" t="s">
        <v>142</v>
      </c>
      <c r="F2496" s="71" t="s">
        <v>525</v>
      </c>
      <c r="G2496" s="55">
        <v>16.8</v>
      </c>
      <c r="I2496" s="55"/>
      <c r="J2496" s="55">
        <v>16</v>
      </c>
      <c r="L2496" s="52" t="s">
        <v>101</v>
      </c>
      <c r="N2496" s="65" t="s">
        <v>138</v>
      </c>
      <c r="O2496" s="62">
        <f>(3.1416/6)*J2496^2*G2496</f>
        <v>2251.8988799999997</v>
      </c>
      <c r="P2496" s="64">
        <f t="shared" ref="P2496:P2498" si="1088">O2496*0.6</f>
        <v>1351.1393279999998</v>
      </c>
      <c r="Q2496" s="62">
        <f t="shared" si="1087"/>
        <v>188.01009904011568</v>
      </c>
    </row>
    <row r="2497" spans="1:19">
      <c r="A2497" s="83" t="s">
        <v>354</v>
      </c>
      <c r="B2497" s="57">
        <v>9</v>
      </c>
      <c r="C2497" s="53" t="s">
        <v>406</v>
      </c>
      <c r="D2497" s="54" t="s">
        <v>142</v>
      </c>
      <c r="F2497" s="60" t="s">
        <v>679</v>
      </c>
      <c r="G2497" s="55">
        <v>7.8</v>
      </c>
      <c r="I2497" s="55"/>
      <c r="J2497" s="55">
        <v>5.2</v>
      </c>
      <c r="L2497" s="52" t="s">
        <v>101</v>
      </c>
      <c r="N2497" s="65" t="s">
        <v>138</v>
      </c>
      <c r="O2497" s="62">
        <f>(3.1416/6)*J2497^2*G2497</f>
        <v>110.4335232</v>
      </c>
      <c r="P2497" s="64">
        <f t="shared" si="1088"/>
        <v>66.260113919999995</v>
      </c>
      <c r="Q2497" s="62">
        <f t="shared" si="1087"/>
        <v>11.081780571138204</v>
      </c>
    </row>
    <row r="2498" spans="1:19">
      <c r="A2498" s="83" t="s">
        <v>354</v>
      </c>
      <c r="B2498" s="57">
        <v>10</v>
      </c>
      <c r="C2498" s="53" t="s">
        <v>406</v>
      </c>
      <c r="D2498" s="54" t="s">
        <v>142</v>
      </c>
      <c r="F2498" s="73" t="s">
        <v>103</v>
      </c>
      <c r="G2498" s="55">
        <v>9</v>
      </c>
      <c r="I2498" s="55"/>
      <c r="J2498" s="55">
        <v>8.4</v>
      </c>
      <c r="L2498" s="52" t="s">
        <v>101</v>
      </c>
      <c r="N2498" s="65" t="s">
        <v>138</v>
      </c>
      <c r="O2498" s="62">
        <f>(3.1416/6)*J2498^2*G2498</f>
        <v>332.50694399999998</v>
      </c>
      <c r="P2498" s="64">
        <f t="shared" si="1088"/>
        <v>199.50416639999997</v>
      </c>
      <c r="Q2498" s="62">
        <f t="shared" si="1087"/>
        <v>31.196699584897569</v>
      </c>
    </row>
    <row r="2499" spans="1:19">
      <c r="A2499" s="83" t="s">
        <v>354</v>
      </c>
      <c r="B2499" s="57">
        <v>10</v>
      </c>
      <c r="C2499" s="53" t="s">
        <v>406</v>
      </c>
      <c r="D2499" s="54" t="s">
        <v>142</v>
      </c>
      <c r="F2499" s="73" t="s">
        <v>8</v>
      </c>
      <c r="I2499" s="55"/>
      <c r="J2499" s="55">
        <v>4.8</v>
      </c>
      <c r="L2499" s="52" t="s">
        <v>114</v>
      </c>
      <c r="N2499" s="61" t="s">
        <v>137</v>
      </c>
      <c r="O2499" s="62">
        <f>3.1416/6*J2499^3</f>
        <v>57.905971199999996</v>
      </c>
      <c r="P2499" s="64">
        <f t="shared" ref="P2499:P2500" si="1089">O2499*0.3</f>
        <v>17.37179136</v>
      </c>
      <c r="Q2499" s="62">
        <f t="shared" si="1087"/>
        <v>3.1525924778685157</v>
      </c>
      <c r="S2499" s="63"/>
    </row>
    <row r="2500" spans="1:19">
      <c r="A2500" s="83" t="s">
        <v>354</v>
      </c>
      <c r="B2500" s="57">
        <v>10</v>
      </c>
      <c r="C2500" s="53" t="s">
        <v>406</v>
      </c>
      <c r="D2500" s="54" t="s">
        <v>142</v>
      </c>
      <c r="F2500" s="73" t="s">
        <v>8</v>
      </c>
      <c r="I2500" s="55"/>
      <c r="J2500" s="55">
        <v>6</v>
      </c>
      <c r="L2500" s="52" t="s">
        <v>114</v>
      </c>
      <c r="N2500" s="61" t="s">
        <v>137</v>
      </c>
      <c r="O2500" s="62">
        <f>3.1416/6*J2500^3</f>
        <v>113.09759999999999</v>
      </c>
      <c r="P2500" s="64">
        <f t="shared" si="1089"/>
        <v>33.929279999999991</v>
      </c>
      <c r="Q2500" s="62">
        <f t="shared" si="1087"/>
        <v>5.9110324243386305</v>
      </c>
      <c r="S2500" s="63"/>
    </row>
    <row r="2501" spans="1:19">
      <c r="A2501" s="83" t="s">
        <v>354</v>
      </c>
      <c r="B2501" s="57">
        <v>10</v>
      </c>
      <c r="C2501" s="53" t="s">
        <v>406</v>
      </c>
      <c r="D2501" s="54" t="s">
        <v>142</v>
      </c>
      <c r="F2501" s="73" t="s">
        <v>83</v>
      </c>
      <c r="G2501" s="55">
        <v>14.6</v>
      </c>
      <c r="I2501" s="55"/>
      <c r="J2501" s="55">
        <v>13</v>
      </c>
      <c r="L2501" s="52" t="s">
        <v>101</v>
      </c>
      <c r="N2501" s="65" t="s">
        <v>138</v>
      </c>
      <c r="O2501" s="62">
        <f>(3.1416/6)*J2501^2*G2501</f>
        <v>1291.93064</v>
      </c>
      <c r="P2501" s="64">
        <f t="shared" ref="P2501" si="1090">O2501*0.6</f>
        <v>775.15838399999996</v>
      </c>
      <c r="Q2501" s="62">
        <f t="shared" si="1087"/>
        <v>111.58129113749833</v>
      </c>
    </row>
    <row r="2502" spans="1:19">
      <c r="A2502" s="83" t="s">
        <v>354</v>
      </c>
      <c r="B2502" s="57">
        <v>10</v>
      </c>
      <c r="C2502" s="53" t="s">
        <v>406</v>
      </c>
      <c r="D2502" s="54" t="s">
        <v>142</v>
      </c>
      <c r="F2502" s="73" t="s">
        <v>8</v>
      </c>
      <c r="G2502" s="55">
        <v>9.4</v>
      </c>
      <c r="I2502" s="55"/>
      <c r="J2502" s="55">
        <v>8</v>
      </c>
      <c r="L2502" s="52" t="s">
        <v>101</v>
      </c>
      <c r="N2502" s="65" t="s">
        <v>138</v>
      </c>
      <c r="O2502" s="62">
        <f>(3.1416/6)*J2502^2*G2502</f>
        <v>314.99775999999997</v>
      </c>
      <c r="P2502" s="64">
        <f t="shared" ref="P2502:P2504" si="1091">O2502*0.3</f>
        <v>94.499327999999991</v>
      </c>
      <c r="Q2502" s="62">
        <f t="shared" si="1087"/>
        <v>15.466118002215076</v>
      </c>
      <c r="S2502" s="63"/>
    </row>
    <row r="2503" spans="1:19">
      <c r="A2503" s="83" t="s">
        <v>354</v>
      </c>
      <c r="B2503" s="57">
        <v>12</v>
      </c>
      <c r="C2503" s="53" t="s">
        <v>406</v>
      </c>
      <c r="D2503" s="54" t="s">
        <v>142</v>
      </c>
      <c r="F2503" s="73" t="s">
        <v>8</v>
      </c>
      <c r="I2503" s="55"/>
      <c r="J2503" s="55">
        <v>5.8</v>
      </c>
      <c r="L2503" s="52" t="s">
        <v>114</v>
      </c>
      <c r="N2503" s="61" t="s">
        <v>137</v>
      </c>
      <c r="O2503" s="62">
        <f>3.1416/6*J2503^3</f>
        <v>102.16064319999998</v>
      </c>
      <c r="P2503" s="64">
        <f t="shared" si="1091"/>
        <v>30.648192959999992</v>
      </c>
      <c r="Q2503" s="62">
        <f t="shared" si="1087"/>
        <v>5.3726423013891988</v>
      </c>
      <c r="S2503" s="63"/>
    </row>
    <row r="2504" spans="1:19">
      <c r="A2504" s="83" t="s">
        <v>354</v>
      </c>
      <c r="B2504" s="57">
        <v>12</v>
      </c>
      <c r="C2504" s="53" t="s">
        <v>406</v>
      </c>
      <c r="D2504" s="54" t="s">
        <v>142</v>
      </c>
      <c r="F2504" s="73" t="s">
        <v>8</v>
      </c>
      <c r="I2504" s="55"/>
      <c r="J2504" s="55">
        <v>7.2</v>
      </c>
      <c r="L2504" s="52" t="s">
        <v>114</v>
      </c>
      <c r="N2504" s="61" t="s">
        <v>137</v>
      </c>
      <c r="O2504" s="62">
        <f>3.1416/6*J2504^3</f>
        <v>195.4326528</v>
      </c>
      <c r="P2504" s="64">
        <f t="shared" si="1091"/>
        <v>58.62979584</v>
      </c>
      <c r="Q2504" s="62">
        <f t="shared" si="1087"/>
        <v>9.8790893132515674</v>
      </c>
      <c r="S2504" s="63"/>
    </row>
    <row r="2505" spans="1:19">
      <c r="A2505" s="83" t="s">
        <v>354</v>
      </c>
      <c r="B2505" s="57">
        <v>12</v>
      </c>
      <c r="C2505" s="53" t="s">
        <v>406</v>
      </c>
      <c r="D2505" s="54" t="s">
        <v>142</v>
      </c>
      <c r="F2505" s="73" t="s">
        <v>172</v>
      </c>
      <c r="G2505" s="55">
        <v>25</v>
      </c>
      <c r="I2505" s="55"/>
      <c r="J2505" s="55">
        <v>23</v>
      </c>
      <c r="L2505" s="52" t="s">
        <v>101</v>
      </c>
      <c r="N2505" s="65" t="s">
        <v>138</v>
      </c>
      <c r="O2505" s="62">
        <f>(3.1416/6)*J2505^2*G2505</f>
        <v>6924.61</v>
      </c>
      <c r="P2505" s="64">
        <f t="shared" ref="P2505:P2506" si="1092">O2505*0.6</f>
        <v>4154.7659999999996</v>
      </c>
      <c r="Q2505" s="62">
        <f t="shared" si="1087"/>
        <v>539.84487083077033</v>
      </c>
    </row>
    <row r="2506" spans="1:19">
      <c r="A2506" s="83" t="s">
        <v>354</v>
      </c>
      <c r="B2506" s="57">
        <v>12</v>
      </c>
      <c r="C2506" s="53" t="s">
        <v>406</v>
      </c>
      <c r="D2506" s="54" t="s">
        <v>142</v>
      </c>
      <c r="F2506" s="73" t="s">
        <v>589</v>
      </c>
      <c r="G2506" s="55">
        <v>8.5</v>
      </c>
      <c r="I2506" s="55"/>
      <c r="J2506" s="55">
        <v>7.3</v>
      </c>
      <c r="L2506" s="52" t="s">
        <v>101</v>
      </c>
      <c r="N2506" s="65" t="s">
        <v>138</v>
      </c>
      <c r="O2506" s="62">
        <f>(3.1416/6)*J2506^2*G2506</f>
        <v>237.17247399999999</v>
      </c>
      <c r="P2506" s="64">
        <f t="shared" si="1092"/>
        <v>142.3034844</v>
      </c>
      <c r="Q2506" s="62">
        <f t="shared" si="1087"/>
        <v>22.715543783769377</v>
      </c>
    </row>
    <row r="2507" spans="1:19">
      <c r="A2507" s="83" t="s">
        <v>354</v>
      </c>
      <c r="B2507" s="57" t="s">
        <v>254</v>
      </c>
      <c r="C2507" s="53" t="s">
        <v>404</v>
      </c>
      <c r="D2507" s="59" t="s">
        <v>641</v>
      </c>
      <c r="E2507" s="54" t="s">
        <v>644</v>
      </c>
      <c r="F2507" s="73" t="s">
        <v>5</v>
      </c>
      <c r="I2507" s="55"/>
      <c r="J2507" s="55">
        <v>3.5</v>
      </c>
      <c r="L2507" s="52" t="s">
        <v>114</v>
      </c>
      <c r="N2507" s="61" t="s">
        <v>137</v>
      </c>
      <c r="O2507" s="62">
        <f>3.1416/6*J2507^3</f>
        <v>22.449349999999999</v>
      </c>
      <c r="Q2507" s="62">
        <f t="shared" ref="Q2507:Q2508" si="1093">0.216*O2507^0.939</f>
        <v>4.0108284979630158</v>
      </c>
    </row>
    <row r="2508" spans="1:19">
      <c r="A2508" s="83" t="s">
        <v>354</v>
      </c>
      <c r="B2508" s="57" t="s">
        <v>254</v>
      </c>
      <c r="C2508" s="53" t="s">
        <v>404</v>
      </c>
      <c r="D2508" s="59" t="s">
        <v>641</v>
      </c>
      <c r="E2508" s="54" t="s">
        <v>644</v>
      </c>
      <c r="F2508" s="73" t="s">
        <v>5</v>
      </c>
      <c r="I2508" s="55"/>
      <c r="J2508" s="55">
        <v>4.7</v>
      </c>
      <c r="L2508" s="52" t="s">
        <v>114</v>
      </c>
      <c r="N2508" s="61" t="s">
        <v>137</v>
      </c>
      <c r="O2508" s="62">
        <f>3.1416/6*J2508^3</f>
        <v>54.36172280000001</v>
      </c>
      <c r="Q2508" s="62">
        <f t="shared" si="1093"/>
        <v>9.2022510433436722</v>
      </c>
    </row>
    <row r="2509" spans="1:19">
      <c r="A2509" s="83" t="s">
        <v>354</v>
      </c>
      <c r="B2509" s="57">
        <v>13</v>
      </c>
      <c r="C2509" s="53" t="s">
        <v>406</v>
      </c>
      <c r="D2509" s="54" t="s">
        <v>142</v>
      </c>
      <c r="F2509" s="73" t="s">
        <v>103</v>
      </c>
      <c r="I2509" s="55"/>
      <c r="J2509" s="55">
        <v>7.9</v>
      </c>
      <c r="L2509" s="52" t="s">
        <v>114</v>
      </c>
      <c r="N2509" s="61" t="s">
        <v>137</v>
      </c>
      <c r="O2509" s="62">
        <f>3.1416/6*J2509^3</f>
        <v>258.15522040000002</v>
      </c>
      <c r="P2509" s="64">
        <f t="shared" ref="P2509:P2511" si="1094">O2509*0.6</f>
        <v>154.89313224</v>
      </c>
      <c r="Q2509" s="62">
        <f t="shared" ref="Q2509:Q2511" si="1095">0.216*P2509^0.939</f>
        <v>24.597668903217016</v>
      </c>
    </row>
    <row r="2510" spans="1:19">
      <c r="A2510" s="83" t="s">
        <v>354</v>
      </c>
      <c r="B2510" s="57">
        <v>13</v>
      </c>
      <c r="C2510" s="53" t="s">
        <v>406</v>
      </c>
      <c r="D2510" s="54" t="s">
        <v>142</v>
      </c>
      <c r="F2510" s="60" t="s">
        <v>679</v>
      </c>
      <c r="G2510" s="55">
        <v>16.8</v>
      </c>
      <c r="I2510" s="55"/>
      <c r="J2510" s="55">
        <v>12</v>
      </c>
      <c r="L2510" s="52" t="s">
        <v>101</v>
      </c>
      <c r="N2510" s="65" t="s">
        <v>138</v>
      </c>
      <c r="O2510" s="62">
        <f>(3.1416/6)*J2510^2*G2510</f>
        <v>1266.6931199999999</v>
      </c>
      <c r="P2510" s="64">
        <f t="shared" si="1094"/>
        <v>760.01587199999994</v>
      </c>
      <c r="Q2510" s="62">
        <f t="shared" si="1095"/>
        <v>109.53331478782536</v>
      </c>
    </row>
    <row r="2511" spans="1:19">
      <c r="A2511" s="83" t="s">
        <v>354</v>
      </c>
      <c r="B2511" s="57">
        <v>15</v>
      </c>
      <c r="C2511" s="53" t="s">
        <v>404</v>
      </c>
      <c r="D2511" s="54" t="s">
        <v>142</v>
      </c>
      <c r="E2511" s="59"/>
      <c r="F2511" s="60" t="s">
        <v>679</v>
      </c>
      <c r="I2511" s="55"/>
      <c r="J2511" s="55">
        <v>10.4</v>
      </c>
      <c r="L2511" s="52" t="s">
        <v>322</v>
      </c>
      <c r="N2511" s="61" t="s">
        <v>538</v>
      </c>
      <c r="O2511" s="62">
        <f>(3.1416/6*J2511^3)*0.8</f>
        <v>471.18303232000011</v>
      </c>
      <c r="P2511" s="64">
        <f t="shared" si="1094"/>
        <v>282.70981939200004</v>
      </c>
      <c r="Q2511" s="62">
        <f t="shared" si="1095"/>
        <v>43.277568237649824</v>
      </c>
    </row>
    <row r="2512" spans="1:19">
      <c r="A2512" s="83" t="s">
        <v>354</v>
      </c>
      <c r="B2512" s="57">
        <v>15</v>
      </c>
      <c r="C2512" s="53" t="s">
        <v>404</v>
      </c>
      <c r="D2512" s="59" t="s">
        <v>641</v>
      </c>
      <c r="E2512" s="54" t="s">
        <v>644</v>
      </c>
      <c r="F2512" s="73" t="s">
        <v>5</v>
      </c>
      <c r="I2512" s="55"/>
      <c r="J2512" s="55">
        <v>4.4000000000000004</v>
      </c>
      <c r="L2512" s="52" t="s">
        <v>114</v>
      </c>
      <c r="N2512" s="61" t="s">
        <v>137</v>
      </c>
      <c r="O2512" s="62">
        <f t="shared" ref="O2512:P2520" si="1096">3.1416/6*J2512^3</f>
        <v>44.602342400000012</v>
      </c>
      <c r="Q2512" s="62">
        <f t="shared" ref="Q2512" si="1097">0.216*O2512^0.939</f>
        <v>7.6418868110203251</v>
      </c>
    </row>
    <row r="2513" spans="1:19">
      <c r="A2513" s="83" t="s">
        <v>354</v>
      </c>
      <c r="B2513" s="57">
        <v>15</v>
      </c>
      <c r="C2513" s="53" t="s">
        <v>404</v>
      </c>
      <c r="D2513" s="54" t="s">
        <v>142</v>
      </c>
      <c r="F2513" s="73" t="s">
        <v>8</v>
      </c>
      <c r="I2513" s="55"/>
      <c r="J2513" s="55">
        <v>5.2</v>
      </c>
      <c r="L2513" s="52" t="s">
        <v>114</v>
      </c>
      <c r="N2513" s="61" t="s">
        <v>137</v>
      </c>
      <c r="O2513" s="62">
        <f t="shared" si="1096"/>
        <v>73.622348800000012</v>
      </c>
      <c r="P2513" s="64">
        <f t="shared" ref="P2513:P2514" si="1098">O2513*0.3</f>
        <v>22.086704640000004</v>
      </c>
      <c r="Q2513" s="62">
        <f t="shared" ref="Q2513:Q2519" si="1099">0.216*P2513^0.939</f>
        <v>3.9499599148210418</v>
      </c>
      <c r="S2513" s="63"/>
    </row>
    <row r="2514" spans="1:19">
      <c r="A2514" s="83" t="s">
        <v>354</v>
      </c>
      <c r="B2514" s="57">
        <v>15</v>
      </c>
      <c r="C2514" s="53" t="s">
        <v>404</v>
      </c>
      <c r="D2514" s="54" t="s">
        <v>142</v>
      </c>
      <c r="F2514" s="73" t="s">
        <v>8</v>
      </c>
      <c r="I2514" s="55"/>
      <c r="J2514" s="55">
        <v>7.8</v>
      </c>
      <c r="L2514" s="52" t="s">
        <v>114</v>
      </c>
      <c r="N2514" s="61" t="s">
        <v>137</v>
      </c>
      <c r="O2514" s="62">
        <f t="shared" si="1096"/>
        <v>248.47542719999996</v>
      </c>
      <c r="P2514" s="64">
        <f t="shared" si="1098"/>
        <v>74.542628159999978</v>
      </c>
      <c r="Q2514" s="62">
        <f t="shared" si="1099"/>
        <v>12.377751661915914</v>
      </c>
      <c r="S2514" s="63"/>
    </row>
    <row r="2515" spans="1:19">
      <c r="A2515" s="83" t="s">
        <v>354</v>
      </c>
      <c r="B2515" s="57">
        <v>16</v>
      </c>
      <c r="C2515" s="53" t="s">
        <v>404</v>
      </c>
      <c r="D2515" s="54" t="s">
        <v>142</v>
      </c>
      <c r="F2515" s="73" t="s">
        <v>8</v>
      </c>
      <c r="I2515" s="55"/>
      <c r="J2515" s="55">
        <v>5.34</v>
      </c>
      <c r="K2515" s="52">
        <v>3.7</v>
      </c>
      <c r="L2515" s="52" t="s">
        <v>114</v>
      </c>
      <c r="N2515" s="61" t="s">
        <v>137</v>
      </c>
      <c r="O2515" s="62">
        <f t="shared" si="1096"/>
        <v>79.730301974399993</v>
      </c>
      <c r="P2515" s="62">
        <f t="shared" si="1096"/>
        <v>26.521910800000001</v>
      </c>
      <c r="Q2515" s="62">
        <f t="shared" si="1099"/>
        <v>4.6904948970579659</v>
      </c>
      <c r="S2515" s="63"/>
    </row>
    <row r="2516" spans="1:19">
      <c r="A2516" s="83" t="s">
        <v>354</v>
      </c>
      <c r="B2516" s="57">
        <v>16</v>
      </c>
      <c r="C2516" s="53" t="s">
        <v>404</v>
      </c>
      <c r="D2516" s="54" t="s">
        <v>142</v>
      </c>
      <c r="F2516" s="73" t="s">
        <v>8</v>
      </c>
      <c r="I2516" s="55"/>
      <c r="J2516" s="55">
        <v>7</v>
      </c>
      <c r="L2516" s="52" t="s">
        <v>114</v>
      </c>
      <c r="N2516" s="61" t="s">
        <v>137</v>
      </c>
      <c r="O2516" s="62">
        <f t="shared" si="1096"/>
        <v>179.59479999999999</v>
      </c>
      <c r="P2516" s="64">
        <f>O2516*0.3</f>
        <v>53.878439999999998</v>
      </c>
      <c r="Q2516" s="62">
        <f t="shared" si="1099"/>
        <v>9.1254112990762515</v>
      </c>
      <c r="S2516" s="63"/>
    </row>
    <row r="2517" spans="1:19">
      <c r="A2517" s="83" t="s">
        <v>354</v>
      </c>
      <c r="B2517" s="57">
        <v>16</v>
      </c>
      <c r="C2517" s="53" t="s">
        <v>404</v>
      </c>
      <c r="D2517" s="54" t="s">
        <v>142</v>
      </c>
      <c r="F2517" s="73" t="s">
        <v>8</v>
      </c>
      <c r="I2517" s="55"/>
      <c r="J2517" s="55">
        <v>6.47</v>
      </c>
      <c r="K2517" s="52">
        <v>3.9</v>
      </c>
      <c r="L2517" s="52" t="s">
        <v>114</v>
      </c>
      <c r="N2517" s="61" t="s">
        <v>137</v>
      </c>
      <c r="O2517" s="62">
        <f t="shared" si="1096"/>
        <v>141.81183604279997</v>
      </c>
      <c r="P2517" s="62">
        <f t="shared" si="1096"/>
        <v>31.059428399999994</v>
      </c>
      <c r="Q2517" s="62">
        <f t="shared" si="1099"/>
        <v>5.4403070151311272</v>
      </c>
      <c r="S2517" s="63"/>
    </row>
    <row r="2518" spans="1:19">
      <c r="A2518" s="83" t="s">
        <v>354</v>
      </c>
      <c r="B2518" s="57">
        <v>16</v>
      </c>
      <c r="C2518" s="53" t="s">
        <v>404</v>
      </c>
      <c r="D2518" s="54" t="s">
        <v>142</v>
      </c>
      <c r="F2518" s="73" t="s">
        <v>8</v>
      </c>
      <c r="I2518" s="55"/>
      <c r="J2518" s="55">
        <v>4.6900000000000004</v>
      </c>
      <c r="L2518" s="52" t="s">
        <v>114</v>
      </c>
      <c r="N2518" s="61" t="s">
        <v>137</v>
      </c>
      <c r="O2518" s="62">
        <f t="shared" si="1096"/>
        <v>54.015470832400005</v>
      </c>
      <c r="P2518" s="64">
        <f t="shared" ref="P2518:P2519" si="1100">O2518*0.3</f>
        <v>16.204641249720002</v>
      </c>
      <c r="Q2518" s="62">
        <f t="shared" si="1099"/>
        <v>2.9532836919713272</v>
      </c>
      <c r="S2518" s="63"/>
    </row>
    <row r="2519" spans="1:19">
      <c r="A2519" s="83" t="s">
        <v>354</v>
      </c>
      <c r="B2519" s="57">
        <v>17</v>
      </c>
      <c r="C2519" s="53" t="s">
        <v>404</v>
      </c>
      <c r="D2519" s="54" t="s">
        <v>142</v>
      </c>
      <c r="F2519" s="73" t="s">
        <v>8</v>
      </c>
      <c r="I2519" s="55"/>
      <c r="J2519" s="55">
        <v>4.3099999999999996</v>
      </c>
      <c r="L2519" s="52" t="s">
        <v>114</v>
      </c>
      <c r="N2519" s="61" t="s">
        <v>137</v>
      </c>
      <c r="O2519" s="62">
        <f t="shared" si="1096"/>
        <v>41.920982087599988</v>
      </c>
      <c r="P2519" s="64">
        <f t="shared" si="1100"/>
        <v>12.576294626279996</v>
      </c>
      <c r="Q2519" s="62">
        <f t="shared" si="1099"/>
        <v>2.327736086015153</v>
      </c>
      <c r="S2519" s="63"/>
    </row>
    <row r="2520" spans="1:19">
      <c r="A2520" s="83" t="s">
        <v>354</v>
      </c>
      <c r="B2520" s="57">
        <v>17</v>
      </c>
      <c r="C2520" s="53" t="s">
        <v>404</v>
      </c>
      <c r="D2520" s="59" t="s">
        <v>442</v>
      </c>
      <c r="F2520" s="73" t="s">
        <v>109</v>
      </c>
      <c r="I2520" s="55"/>
      <c r="J2520" s="55">
        <v>4.37</v>
      </c>
      <c r="L2520" s="52" t="s">
        <v>114</v>
      </c>
      <c r="N2520" s="61" t="s">
        <v>137</v>
      </c>
      <c r="O2520" s="62">
        <f t="shared" si="1096"/>
        <v>43.696227990800004</v>
      </c>
      <c r="Q2520" s="62">
        <f t="shared" ref="Q2520" si="1101">0.216*O2520^0.939</f>
        <v>7.4960179710598851</v>
      </c>
    </row>
    <row r="2521" spans="1:19">
      <c r="A2521" s="83" t="s">
        <v>354</v>
      </c>
      <c r="B2521" s="57">
        <v>18</v>
      </c>
      <c r="C2521" s="53" t="s">
        <v>406</v>
      </c>
      <c r="D2521" s="59" t="s">
        <v>142</v>
      </c>
      <c r="F2521" s="73" t="s">
        <v>632</v>
      </c>
      <c r="G2521" s="55">
        <v>18.2</v>
      </c>
      <c r="I2521" s="55"/>
      <c r="J2521" s="55">
        <v>14.5</v>
      </c>
      <c r="L2521" s="52" t="s">
        <v>101</v>
      </c>
      <c r="N2521" s="65" t="s">
        <v>138</v>
      </c>
      <c r="O2521" s="62">
        <f>(3.1416/6)*J2521^2*G2521</f>
        <v>2003.5815799999996</v>
      </c>
      <c r="P2521" s="64">
        <f t="shared" ref="P2521" si="1102">O2521*0.6</f>
        <v>1202.1489479999998</v>
      </c>
      <c r="Q2521" s="62">
        <f t="shared" ref="Q2521:Q2523" si="1103">0.216*P2521^0.939</f>
        <v>168.47465540420586</v>
      </c>
    </row>
    <row r="2522" spans="1:19">
      <c r="A2522" s="83" t="s">
        <v>354</v>
      </c>
      <c r="B2522" s="57">
        <v>19</v>
      </c>
      <c r="C2522" s="53" t="s">
        <v>404</v>
      </c>
      <c r="D2522" s="54" t="s">
        <v>142</v>
      </c>
      <c r="F2522" s="73" t="s">
        <v>8</v>
      </c>
      <c r="I2522" s="55"/>
      <c r="J2522" s="55">
        <v>4.92</v>
      </c>
      <c r="L2522" s="52" t="s">
        <v>114</v>
      </c>
      <c r="N2522" s="61" t="s">
        <v>137</v>
      </c>
      <c r="O2522" s="62">
        <f>3.1416/6*J2522^3</f>
        <v>62.35839751679999</v>
      </c>
      <c r="P2522" s="64">
        <f t="shared" ref="P2522:P2523" si="1104">O2522*0.3</f>
        <v>18.707519255039998</v>
      </c>
      <c r="Q2522" s="62">
        <f t="shared" si="1103"/>
        <v>3.3796907555408069</v>
      </c>
      <c r="S2522" s="63"/>
    </row>
    <row r="2523" spans="1:19">
      <c r="A2523" s="83" t="s">
        <v>354</v>
      </c>
      <c r="B2523" s="57">
        <v>19</v>
      </c>
      <c r="C2523" s="53" t="s">
        <v>404</v>
      </c>
      <c r="D2523" s="54" t="s">
        <v>142</v>
      </c>
      <c r="F2523" s="73" t="s">
        <v>8</v>
      </c>
      <c r="I2523" s="55"/>
      <c r="J2523" s="55">
        <v>7.6</v>
      </c>
      <c r="L2523" s="52" t="s">
        <v>114</v>
      </c>
      <c r="N2523" s="61" t="s">
        <v>137</v>
      </c>
      <c r="O2523" s="62">
        <f>3.1416/6*J2523^3</f>
        <v>229.84783359999994</v>
      </c>
      <c r="P2523" s="64">
        <f t="shared" si="1104"/>
        <v>68.954350079999983</v>
      </c>
      <c r="Q2523" s="62">
        <f t="shared" si="1103"/>
        <v>11.504378419708534</v>
      </c>
      <c r="S2523" s="63"/>
    </row>
    <row r="2524" spans="1:19">
      <c r="A2524" s="83" t="s">
        <v>354</v>
      </c>
      <c r="B2524" s="57">
        <v>19</v>
      </c>
      <c r="C2524" s="53" t="s">
        <v>404</v>
      </c>
      <c r="D2524" s="60" t="s">
        <v>765</v>
      </c>
      <c r="F2524" s="73" t="s">
        <v>358</v>
      </c>
      <c r="G2524" s="55">
        <v>9.4</v>
      </c>
      <c r="I2524" s="55"/>
      <c r="L2524" s="60" t="s">
        <v>664</v>
      </c>
      <c r="M2524" s="52" t="s">
        <v>359</v>
      </c>
    </row>
    <row r="2525" spans="1:19">
      <c r="A2525" s="83" t="s">
        <v>354</v>
      </c>
      <c r="B2525" s="57">
        <v>19</v>
      </c>
      <c r="C2525" s="53" t="s">
        <v>404</v>
      </c>
      <c r="D2525" s="54" t="s">
        <v>142</v>
      </c>
      <c r="F2525" s="73" t="s">
        <v>8</v>
      </c>
      <c r="I2525" s="55"/>
      <c r="J2525" s="55">
        <v>6.96</v>
      </c>
      <c r="K2525" s="52">
        <v>3.9</v>
      </c>
      <c r="L2525" s="52" t="s">
        <v>114</v>
      </c>
      <c r="N2525" s="61" t="s">
        <v>137</v>
      </c>
      <c r="O2525" s="62">
        <f>3.1416/6*J2525^3</f>
        <v>176.53359144960001</v>
      </c>
      <c r="P2525" s="62">
        <f>3.1416/6*K2525^3</f>
        <v>31.059428399999994</v>
      </c>
      <c r="Q2525" s="62">
        <f t="shared" ref="Q2525:Q2526" si="1105">0.216*P2525^0.939</f>
        <v>5.4403070151311272</v>
      </c>
      <c r="S2525" s="63"/>
    </row>
    <row r="2526" spans="1:19">
      <c r="A2526" s="83" t="s">
        <v>354</v>
      </c>
      <c r="B2526" s="57">
        <v>19</v>
      </c>
      <c r="C2526" s="53" t="s">
        <v>404</v>
      </c>
      <c r="D2526" s="54" t="s">
        <v>142</v>
      </c>
      <c r="F2526" s="73" t="s">
        <v>8</v>
      </c>
      <c r="I2526" s="55"/>
      <c r="J2526" s="55">
        <v>5.4</v>
      </c>
      <c r="L2526" s="52" t="s">
        <v>114</v>
      </c>
      <c r="N2526" s="61" t="s">
        <v>137</v>
      </c>
      <c r="O2526" s="62">
        <f>3.1416/6*J2526^3</f>
        <v>82.448150400000003</v>
      </c>
      <c r="P2526" s="64">
        <f>O2526*0.3</f>
        <v>24.73444512</v>
      </c>
      <c r="Q2526" s="62">
        <f t="shared" si="1105"/>
        <v>4.3930332535939298</v>
      </c>
      <c r="S2526" s="63"/>
    </row>
    <row r="2527" spans="1:19">
      <c r="A2527" s="83" t="s">
        <v>354</v>
      </c>
      <c r="B2527" s="57">
        <v>19</v>
      </c>
      <c r="C2527" s="53" t="s">
        <v>404</v>
      </c>
      <c r="D2527" s="59" t="s">
        <v>442</v>
      </c>
      <c r="F2527" s="73" t="s">
        <v>109</v>
      </c>
      <c r="G2527" s="55">
        <v>5.6</v>
      </c>
      <c r="I2527" s="55"/>
      <c r="J2527" s="55">
        <v>4.8</v>
      </c>
      <c r="L2527" s="52" t="s">
        <v>101</v>
      </c>
      <c r="N2527" s="65" t="s">
        <v>138</v>
      </c>
      <c r="O2527" s="62">
        <f>(3.1416/6)*J2527^2*G2527</f>
        <v>67.556966399999979</v>
      </c>
      <c r="Q2527" s="62">
        <f t="shared" ref="Q2527:Q2530" si="1106">0.216*O2527^0.939</f>
        <v>11.285323484071299</v>
      </c>
    </row>
    <row r="2528" spans="1:19">
      <c r="A2528" s="83" t="s">
        <v>354</v>
      </c>
      <c r="B2528" s="57">
        <v>21</v>
      </c>
      <c r="C2528" s="53" t="s">
        <v>404</v>
      </c>
      <c r="D2528" s="54" t="s">
        <v>622</v>
      </c>
      <c r="E2528" s="67" t="s">
        <v>596</v>
      </c>
      <c r="F2528" s="60" t="s">
        <v>616</v>
      </c>
      <c r="G2528" s="55">
        <v>17.399999999999999</v>
      </c>
      <c r="I2528" s="55"/>
      <c r="J2528" s="55">
        <v>6.7</v>
      </c>
      <c r="L2528" s="52" t="s">
        <v>101</v>
      </c>
      <c r="N2528" s="65" t="s">
        <v>138</v>
      </c>
      <c r="O2528" s="62">
        <f>(3.1416/6)*J2528^2*G2528</f>
        <v>408.97662959999991</v>
      </c>
      <c r="Q2528" s="62">
        <f t="shared" si="1106"/>
        <v>61.212291074955445</v>
      </c>
    </row>
    <row r="2529" spans="1:19">
      <c r="A2529" s="83" t="s">
        <v>360</v>
      </c>
      <c r="B2529" s="57">
        <v>1</v>
      </c>
      <c r="C2529" s="53" t="s">
        <v>404</v>
      </c>
      <c r="D2529" s="59" t="s">
        <v>442</v>
      </c>
      <c r="F2529" s="73" t="s">
        <v>109</v>
      </c>
      <c r="I2529" s="55"/>
      <c r="J2529" s="55">
        <v>9.6999999999999993</v>
      </c>
      <c r="L2529" s="52" t="s">
        <v>114</v>
      </c>
      <c r="N2529" s="61" t="s">
        <v>137</v>
      </c>
      <c r="O2529" s="62">
        <f>3.1416/6*J2529^3</f>
        <v>477.87558279999985</v>
      </c>
      <c r="Q2529" s="62">
        <f t="shared" si="1106"/>
        <v>70.848455418854613</v>
      </c>
    </row>
    <row r="2530" spans="1:19" s="75" customFormat="1">
      <c r="A2530" s="121" t="s">
        <v>360</v>
      </c>
      <c r="B2530" s="93">
        <v>1</v>
      </c>
      <c r="C2530" s="67" t="s">
        <v>404</v>
      </c>
      <c r="D2530" s="54" t="s">
        <v>622</v>
      </c>
      <c r="E2530" s="67" t="s">
        <v>596</v>
      </c>
      <c r="F2530" s="60" t="s">
        <v>616</v>
      </c>
      <c r="G2530" s="106">
        <v>15</v>
      </c>
      <c r="H2530" s="106"/>
      <c r="I2530" s="106"/>
      <c r="J2530" s="106">
        <v>8</v>
      </c>
      <c r="L2530" s="75" t="s">
        <v>101</v>
      </c>
      <c r="N2530" s="65" t="s">
        <v>138</v>
      </c>
      <c r="O2530" s="66">
        <f>(3.1416/6)*J2530^2*G2530</f>
        <v>502.65599999999995</v>
      </c>
      <c r="Q2530" s="62">
        <f t="shared" si="1106"/>
        <v>74.292863685327376</v>
      </c>
    </row>
    <row r="2531" spans="1:19">
      <c r="A2531" s="83" t="s">
        <v>360</v>
      </c>
      <c r="B2531" s="57">
        <v>2</v>
      </c>
      <c r="C2531" s="53" t="s">
        <v>404</v>
      </c>
      <c r="D2531" s="54" t="s">
        <v>142</v>
      </c>
      <c r="F2531" s="73" t="s">
        <v>102</v>
      </c>
      <c r="I2531" s="55"/>
      <c r="J2531" s="55">
        <v>8.6999999999999993</v>
      </c>
      <c r="L2531" s="52" t="s">
        <v>114</v>
      </c>
      <c r="N2531" s="61" t="s">
        <v>137</v>
      </c>
      <c r="O2531" s="62">
        <f>3.1416/6*J2531^3</f>
        <v>344.79217079999989</v>
      </c>
      <c r="P2531" s="64">
        <f t="shared" ref="P2531:P2534" si="1107">O2531*0.6</f>
        <v>206.87530247999993</v>
      </c>
      <c r="Q2531" s="62">
        <f t="shared" ref="Q2531:Q2536" si="1108">0.216*P2531^0.939</f>
        <v>32.277818102788679</v>
      </c>
    </row>
    <row r="2532" spans="1:19">
      <c r="A2532" s="83" t="s">
        <v>360</v>
      </c>
      <c r="B2532" s="57">
        <v>2</v>
      </c>
      <c r="C2532" s="53" t="s">
        <v>404</v>
      </c>
      <c r="D2532" s="54" t="s">
        <v>142</v>
      </c>
      <c r="F2532" s="73" t="s">
        <v>3</v>
      </c>
      <c r="I2532" s="55"/>
      <c r="J2532" s="55">
        <v>7.7</v>
      </c>
      <c r="L2532" s="52" t="s">
        <v>258</v>
      </c>
      <c r="N2532" s="61" t="s">
        <v>544</v>
      </c>
      <c r="O2532" s="62">
        <f>(3.1416/6*J2532^3)*0.5</f>
        <v>119.52033940000001</v>
      </c>
      <c r="P2532" s="64">
        <f t="shared" si="1107"/>
        <v>71.712203639999998</v>
      </c>
      <c r="Q2532" s="62">
        <f t="shared" si="1108"/>
        <v>11.935912931631877</v>
      </c>
    </row>
    <row r="2533" spans="1:19">
      <c r="A2533" s="83" t="s">
        <v>360</v>
      </c>
      <c r="B2533" s="57">
        <v>3</v>
      </c>
      <c r="C2533" s="53" t="s">
        <v>406</v>
      </c>
      <c r="D2533" s="54" t="s">
        <v>142</v>
      </c>
      <c r="F2533" s="60" t="s">
        <v>679</v>
      </c>
      <c r="G2533" s="55">
        <v>18.8</v>
      </c>
      <c r="I2533" s="55"/>
      <c r="J2533" s="55">
        <v>13</v>
      </c>
      <c r="L2533" s="52" t="s">
        <v>101</v>
      </c>
      <c r="N2533" s="65" t="s">
        <v>138</v>
      </c>
      <c r="O2533" s="62">
        <f>(3.1416/6)*J2533^2*G2533</f>
        <v>1663.5819200000001</v>
      </c>
      <c r="P2533" s="64">
        <f t="shared" si="1107"/>
        <v>998.14915199999996</v>
      </c>
      <c r="Q2533" s="62">
        <f t="shared" si="1108"/>
        <v>141.48104904024311</v>
      </c>
    </row>
    <row r="2534" spans="1:19">
      <c r="A2534" s="83" t="s">
        <v>360</v>
      </c>
      <c r="B2534" s="57">
        <v>3</v>
      </c>
      <c r="C2534" s="53" t="s">
        <v>406</v>
      </c>
      <c r="D2534" s="54" t="s">
        <v>142</v>
      </c>
      <c r="F2534" s="60" t="s">
        <v>679</v>
      </c>
      <c r="G2534" s="55">
        <v>8.9</v>
      </c>
      <c r="I2534" s="55"/>
      <c r="J2534" s="55">
        <v>7.9</v>
      </c>
      <c r="L2534" s="52" t="s">
        <v>101</v>
      </c>
      <c r="N2534" s="65" t="s">
        <v>138</v>
      </c>
      <c r="O2534" s="62">
        <f>(3.1416/6)*J2534^2*G2534</f>
        <v>290.83309639999999</v>
      </c>
      <c r="P2534" s="64">
        <f t="shared" si="1107"/>
        <v>174.49985783999998</v>
      </c>
      <c r="Q2534" s="62">
        <f t="shared" si="1108"/>
        <v>27.510553539559073</v>
      </c>
    </row>
    <row r="2535" spans="1:19">
      <c r="A2535" s="83" t="s">
        <v>360</v>
      </c>
      <c r="B2535" s="57">
        <v>3</v>
      </c>
      <c r="C2535" s="53" t="s">
        <v>406</v>
      </c>
      <c r="D2535" s="54" t="s">
        <v>142</v>
      </c>
      <c r="F2535" s="73" t="s">
        <v>8</v>
      </c>
      <c r="I2535" s="55"/>
      <c r="J2535" s="55">
        <v>4.3</v>
      </c>
      <c r="L2535" s="52" t="s">
        <v>114</v>
      </c>
      <c r="N2535" s="61" t="s">
        <v>137</v>
      </c>
      <c r="O2535" s="62">
        <f>3.1416/6*J2535^3</f>
        <v>41.62986519999999</v>
      </c>
      <c r="P2535" s="64">
        <f t="shared" ref="P2535:P2536" si="1109">O2535*0.3</f>
        <v>12.488959559999996</v>
      </c>
      <c r="Q2535" s="62">
        <f t="shared" si="1108"/>
        <v>2.312554138514344</v>
      </c>
      <c r="S2535" s="63"/>
    </row>
    <row r="2536" spans="1:19">
      <c r="A2536" s="83" t="s">
        <v>360</v>
      </c>
      <c r="B2536" s="57">
        <v>4</v>
      </c>
      <c r="C2536" s="53" t="s">
        <v>404</v>
      </c>
      <c r="D2536" s="54" t="s">
        <v>142</v>
      </c>
      <c r="F2536" s="73" t="s">
        <v>8</v>
      </c>
      <c r="G2536" s="55">
        <v>5.5</v>
      </c>
      <c r="I2536" s="55"/>
      <c r="J2536" s="55">
        <v>5</v>
      </c>
      <c r="L2536" s="52" t="s">
        <v>101</v>
      </c>
      <c r="N2536" s="65" t="s">
        <v>138</v>
      </c>
      <c r="O2536" s="62">
        <f>(3.1416/6)*J2536^2*G2536</f>
        <v>71.99499999999999</v>
      </c>
      <c r="P2536" s="64">
        <f t="shared" si="1109"/>
        <v>21.598499999999998</v>
      </c>
      <c r="Q2536" s="62">
        <f t="shared" si="1108"/>
        <v>3.8679201769362237</v>
      </c>
      <c r="S2536" s="63"/>
    </row>
    <row r="2537" spans="1:19">
      <c r="A2537" s="83" t="s">
        <v>360</v>
      </c>
      <c r="B2537" s="57">
        <v>4</v>
      </c>
      <c r="C2537" s="53" t="s">
        <v>404</v>
      </c>
      <c r="D2537" s="81" t="s">
        <v>141</v>
      </c>
      <c r="E2537" s="60" t="s">
        <v>595</v>
      </c>
      <c r="F2537" s="60" t="s">
        <v>576</v>
      </c>
      <c r="G2537" s="55">
        <v>17</v>
      </c>
      <c r="H2537" s="55">
        <v>2.1</v>
      </c>
      <c r="I2537" s="80">
        <v>1.3</v>
      </c>
      <c r="L2537" s="60" t="s">
        <v>578</v>
      </c>
      <c r="M2537" s="60" t="s">
        <v>554</v>
      </c>
      <c r="N2537" s="61" t="s">
        <v>580</v>
      </c>
      <c r="O2537" s="62">
        <f>G2537*H2537*I2537*0.9</f>
        <v>41.769000000000005</v>
      </c>
      <c r="Q2537" s="62">
        <f>0.288*O2537^0.811</f>
        <v>5.9416237228990774</v>
      </c>
    </row>
    <row r="2538" spans="1:19">
      <c r="A2538" s="83" t="s">
        <v>360</v>
      </c>
      <c r="B2538" s="57">
        <v>4</v>
      </c>
      <c r="C2538" s="53" t="s">
        <v>404</v>
      </c>
      <c r="D2538" s="59" t="s">
        <v>442</v>
      </c>
      <c r="F2538" s="73" t="s">
        <v>109</v>
      </c>
      <c r="I2538" s="55"/>
      <c r="J2538" s="55">
        <v>9.1999999999999993</v>
      </c>
      <c r="L2538" s="52" t="s">
        <v>114</v>
      </c>
      <c r="M2538" s="52" t="s">
        <v>361</v>
      </c>
      <c r="N2538" s="61" t="s">
        <v>137</v>
      </c>
      <c r="O2538" s="62">
        <f>3.1416/6*J2538^3</f>
        <v>407.72103679999987</v>
      </c>
      <c r="Q2538" s="62">
        <f t="shared" ref="Q2538" si="1110">0.216*O2538^0.939</f>
        <v>61.035811170215638</v>
      </c>
    </row>
    <row r="2539" spans="1:19">
      <c r="A2539" s="83" t="s">
        <v>360</v>
      </c>
      <c r="B2539" s="57">
        <v>5</v>
      </c>
      <c r="C2539" s="53" t="s">
        <v>406</v>
      </c>
      <c r="D2539" s="54" t="s">
        <v>142</v>
      </c>
      <c r="F2539" s="73" t="s">
        <v>152</v>
      </c>
      <c r="G2539" s="55">
        <v>13</v>
      </c>
      <c r="I2539" s="55"/>
      <c r="J2539" s="55">
        <v>11.5</v>
      </c>
      <c r="L2539" s="52" t="s">
        <v>101</v>
      </c>
      <c r="N2539" s="65" t="s">
        <v>138</v>
      </c>
      <c r="O2539" s="62">
        <f>(3.1416/6)*J2539^2*G2539</f>
        <v>900.19929999999999</v>
      </c>
      <c r="P2539" s="64">
        <f t="shared" ref="P2539" si="1111">O2539*0.6</f>
        <v>540.11957999999993</v>
      </c>
      <c r="Q2539" s="62">
        <f>0.216*P2539^0.939</f>
        <v>79.480719009314654</v>
      </c>
    </row>
    <row r="2540" spans="1:19">
      <c r="A2540" s="83" t="s">
        <v>360</v>
      </c>
      <c r="B2540" s="57">
        <v>6</v>
      </c>
      <c r="C2540" s="53" t="s">
        <v>404</v>
      </c>
      <c r="D2540" s="67" t="s">
        <v>557</v>
      </c>
      <c r="E2540" s="67"/>
      <c r="F2540" s="73" t="s">
        <v>106</v>
      </c>
      <c r="G2540" s="55">
        <v>5.5</v>
      </c>
      <c r="I2540" s="55"/>
      <c r="J2540" s="55">
        <v>4.0999999999999996</v>
      </c>
      <c r="L2540" s="52" t="s">
        <v>101</v>
      </c>
      <c r="N2540" s="65" t="s">
        <v>138</v>
      </c>
      <c r="O2540" s="62">
        <f>(3.1416/6)*J2540^2*G2540</f>
        <v>48.409437999999994</v>
      </c>
      <c r="Q2540" s="62">
        <f>0.216*O2540^0.939</f>
        <v>8.2528330461939117</v>
      </c>
    </row>
    <row r="2541" spans="1:19">
      <c r="A2541" s="83" t="s">
        <v>360</v>
      </c>
      <c r="B2541" s="57">
        <v>6</v>
      </c>
      <c r="C2541" s="53" t="s">
        <v>404</v>
      </c>
      <c r="D2541" s="59" t="s">
        <v>442</v>
      </c>
      <c r="F2541" s="73" t="s">
        <v>109</v>
      </c>
      <c r="G2541" s="55">
        <v>8.6999999999999993</v>
      </c>
      <c r="I2541" s="55"/>
      <c r="J2541" s="55">
        <v>7.3</v>
      </c>
      <c r="L2541" s="52" t="s">
        <v>101</v>
      </c>
      <c r="N2541" s="65" t="s">
        <v>138</v>
      </c>
      <c r="O2541" s="62">
        <f>(3.1416/6)*J2541^2*G2541</f>
        <v>242.75300279999996</v>
      </c>
      <c r="Q2541" s="62">
        <f t="shared" ref="Q2541" si="1112">0.216*O2541^0.939</f>
        <v>37.507949329317753</v>
      </c>
    </row>
    <row r="2542" spans="1:19">
      <c r="A2542" s="83" t="s">
        <v>360</v>
      </c>
      <c r="B2542" s="57">
        <v>7</v>
      </c>
      <c r="C2542" s="53" t="s">
        <v>406</v>
      </c>
      <c r="D2542" s="54" t="s">
        <v>142</v>
      </c>
      <c r="F2542" s="73" t="s">
        <v>8</v>
      </c>
      <c r="I2542" s="55"/>
      <c r="J2542" s="55">
        <v>6.7</v>
      </c>
      <c r="L2542" s="52" t="s">
        <v>114</v>
      </c>
      <c r="N2542" s="61" t="s">
        <v>137</v>
      </c>
      <c r="O2542" s="62">
        <f t="shared" ref="O2542:O2548" si="1113">3.1416/6*J2542^3</f>
        <v>157.4795068</v>
      </c>
      <c r="P2542" s="64">
        <f>O2542*0.3</f>
        <v>47.24385204</v>
      </c>
      <c r="Q2542" s="62">
        <f>0.216*P2542^0.939</f>
        <v>8.0661071804638986</v>
      </c>
      <c r="S2542" s="63"/>
    </row>
    <row r="2543" spans="1:19">
      <c r="A2543" s="83" t="s">
        <v>360</v>
      </c>
      <c r="B2543" s="57" t="s">
        <v>281</v>
      </c>
      <c r="C2543" s="53" t="s">
        <v>404</v>
      </c>
      <c r="D2543" s="59" t="s">
        <v>442</v>
      </c>
      <c r="F2543" s="69" t="s">
        <v>377</v>
      </c>
      <c r="I2543" s="55"/>
      <c r="J2543" s="55">
        <v>6.1</v>
      </c>
      <c r="L2543" s="52" t="s">
        <v>114</v>
      </c>
      <c r="N2543" s="61" t="s">
        <v>137</v>
      </c>
      <c r="O2543" s="62">
        <f t="shared" si="1113"/>
        <v>118.84725159999995</v>
      </c>
      <c r="Q2543" s="62">
        <f t="shared" ref="Q2543:Q2545" si="1114">0.216*O2543^0.939</f>
        <v>19.180881238708892</v>
      </c>
    </row>
    <row r="2544" spans="1:19">
      <c r="A2544" s="83" t="s">
        <v>360</v>
      </c>
      <c r="B2544" s="57" t="s">
        <v>281</v>
      </c>
      <c r="C2544" s="53" t="s">
        <v>404</v>
      </c>
      <c r="D2544" s="59" t="s">
        <v>641</v>
      </c>
      <c r="E2544" s="54" t="s">
        <v>644</v>
      </c>
      <c r="F2544" s="73" t="s">
        <v>5</v>
      </c>
      <c r="I2544" s="55"/>
      <c r="J2544" s="55">
        <v>4</v>
      </c>
      <c r="L2544" s="52" t="s">
        <v>114</v>
      </c>
      <c r="N2544" s="61" t="s">
        <v>137</v>
      </c>
      <c r="O2544" s="62">
        <f t="shared" si="1113"/>
        <v>33.510399999999997</v>
      </c>
      <c r="Q2544" s="62">
        <f t="shared" si="1114"/>
        <v>5.8424823179413421</v>
      </c>
    </row>
    <row r="2545" spans="1:19">
      <c r="A2545" s="83" t="s">
        <v>360</v>
      </c>
      <c r="B2545" s="57">
        <v>8</v>
      </c>
      <c r="C2545" s="53" t="s">
        <v>404</v>
      </c>
      <c r="D2545" s="59" t="s">
        <v>442</v>
      </c>
      <c r="F2545" s="69" t="s">
        <v>623</v>
      </c>
      <c r="I2545" s="55"/>
      <c r="J2545" s="55">
        <v>10.199999999999999</v>
      </c>
      <c r="L2545" s="52" t="s">
        <v>114</v>
      </c>
      <c r="N2545" s="61" t="s">
        <v>137</v>
      </c>
      <c r="O2545" s="62">
        <f t="shared" si="1113"/>
        <v>555.64850879999983</v>
      </c>
      <c r="Q2545" s="62">
        <f t="shared" si="1114"/>
        <v>81.624605438627668</v>
      </c>
    </row>
    <row r="2546" spans="1:19">
      <c r="A2546" s="83" t="s">
        <v>360</v>
      </c>
      <c r="B2546" s="57">
        <v>10</v>
      </c>
      <c r="C2546" s="53" t="s">
        <v>406</v>
      </c>
      <c r="D2546" s="54" t="s">
        <v>142</v>
      </c>
      <c r="F2546" s="73" t="s">
        <v>102</v>
      </c>
      <c r="G2546" s="55">
        <v>9.4</v>
      </c>
      <c r="I2546" s="55"/>
      <c r="J2546" s="55">
        <v>7.7</v>
      </c>
      <c r="L2546" s="60" t="s">
        <v>101</v>
      </c>
      <c r="N2546" s="65" t="s">
        <v>138</v>
      </c>
      <c r="O2546" s="99">
        <f>(3.1416/6)*J2546^2*G2546</f>
        <v>291.81589359999998</v>
      </c>
      <c r="P2546" s="64">
        <f t="shared" ref="P2546:P2547" si="1115">O2546*0.6</f>
        <v>175.08953615999999</v>
      </c>
      <c r="Q2546" s="62">
        <f t="shared" ref="Q2546:Q2547" si="1116">0.216*P2546^0.939</f>
        <v>27.597838675817783</v>
      </c>
    </row>
    <row r="2547" spans="1:19">
      <c r="A2547" s="83" t="s">
        <v>360</v>
      </c>
      <c r="B2547" s="57">
        <v>14</v>
      </c>
      <c r="C2547" s="53" t="s">
        <v>404</v>
      </c>
      <c r="D2547" s="54" t="s">
        <v>142</v>
      </c>
      <c r="F2547" s="73" t="s">
        <v>102</v>
      </c>
      <c r="I2547" s="55"/>
      <c r="J2547" s="55">
        <v>7</v>
      </c>
      <c r="L2547" s="52" t="s">
        <v>114</v>
      </c>
      <c r="N2547" s="61" t="s">
        <v>137</v>
      </c>
      <c r="O2547" s="62">
        <f t="shared" si="1113"/>
        <v>179.59479999999999</v>
      </c>
      <c r="P2547" s="64">
        <f t="shared" si="1115"/>
        <v>107.75688</v>
      </c>
      <c r="Q2547" s="62">
        <f t="shared" si="1116"/>
        <v>17.495228294623921</v>
      </c>
    </row>
    <row r="2548" spans="1:19">
      <c r="A2548" s="83" t="s">
        <v>360</v>
      </c>
      <c r="B2548" s="57">
        <v>14</v>
      </c>
      <c r="C2548" s="53" t="s">
        <v>404</v>
      </c>
      <c r="D2548" s="59" t="s">
        <v>442</v>
      </c>
      <c r="F2548" s="69" t="s">
        <v>377</v>
      </c>
      <c r="I2548" s="55"/>
      <c r="J2548" s="55">
        <v>6.59</v>
      </c>
      <c r="L2548" s="52" t="s">
        <v>114</v>
      </c>
      <c r="N2548" s="61" t="s">
        <v>137</v>
      </c>
      <c r="O2548" s="62">
        <f t="shared" si="1113"/>
        <v>149.84970132439997</v>
      </c>
      <c r="Q2548" s="62">
        <f t="shared" ref="Q2548:Q2550" si="1117">0.216*O2548^0.939</f>
        <v>23.844851606166241</v>
      </c>
    </row>
    <row r="2549" spans="1:19">
      <c r="A2549" s="83" t="s">
        <v>360</v>
      </c>
      <c r="B2549" s="57">
        <v>14</v>
      </c>
      <c r="C2549" s="53" t="s">
        <v>404</v>
      </c>
      <c r="D2549" s="59" t="s">
        <v>442</v>
      </c>
      <c r="F2549" s="73" t="s">
        <v>109</v>
      </c>
      <c r="G2549" s="55">
        <v>1.4</v>
      </c>
      <c r="I2549" s="55"/>
      <c r="J2549" s="55">
        <v>2.5</v>
      </c>
      <c r="L2549" s="52" t="s">
        <v>101</v>
      </c>
      <c r="N2549" s="65" t="s">
        <v>138</v>
      </c>
      <c r="O2549" s="62">
        <f>(3.1416/6)*J2549^2*G2549</f>
        <v>4.5814999999999992</v>
      </c>
      <c r="Q2549" s="62">
        <f t="shared" si="1117"/>
        <v>0.90186176039031651</v>
      </c>
    </row>
    <row r="2550" spans="1:19">
      <c r="A2550" s="83" t="s">
        <v>360</v>
      </c>
      <c r="B2550" s="57">
        <v>14</v>
      </c>
      <c r="C2550" s="53" t="s">
        <v>404</v>
      </c>
      <c r="D2550" s="59" t="s">
        <v>442</v>
      </c>
      <c r="F2550" s="73" t="s">
        <v>109</v>
      </c>
      <c r="G2550" s="55">
        <v>1.1200000000000001</v>
      </c>
      <c r="I2550" s="55"/>
      <c r="J2550" s="55">
        <v>2.4</v>
      </c>
      <c r="L2550" s="52" t="s">
        <v>101</v>
      </c>
      <c r="N2550" s="65" t="s">
        <v>138</v>
      </c>
      <c r="O2550" s="62">
        <f>(3.1416/6)*J2550^2*G2550</f>
        <v>3.3778483199999996</v>
      </c>
      <c r="Q2550" s="62">
        <f t="shared" si="1117"/>
        <v>0.67740257991650077</v>
      </c>
    </row>
    <row r="2551" spans="1:19">
      <c r="A2551" s="83" t="s">
        <v>360</v>
      </c>
      <c r="B2551" s="57">
        <v>15</v>
      </c>
      <c r="C2551" s="53" t="s">
        <v>406</v>
      </c>
      <c r="D2551" s="54" t="s">
        <v>142</v>
      </c>
      <c r="F2551" s="73" t="s">
        <v>8</v>
      </c>
      <c r="I2551" s="55"/>
      <c r="J2551" s="55">
        <v>5.9</v>
      </c>
      <c r="L2551" s="52" t="s">
        <v>114</v>
      </c>
      <c r="N2551" s="61" t="s">
        <v>137</v>
      </c>
      <c r="O2551" s="62">
        <f>3.1416/6*J2551^3</f>
        <v>107.53644440000001</v>
      </c>
      <c r="P2551" s="64">
        <f>O2551*0.3</f>
        <v>32.260933319999999</v>
      </c>
      <c r="Q2551" s="62">
        <f>0.216*P2551^0.939</f>
        <v>5.6376925246153453</v>
      </c>
      <c r="S2551" s="63"/>
    </row>
    <row r="2552" spans="1:19">
      <c r="A2552" s="83" t="s">
        <v>360</v>
      </c>
      <c r="B2552" s="57">
        <v>17</v>
      </c>
      <c r="C2552" s="53" t="s">
        <v>404</v>
      </c>
      <c r="D2552" s="81" t="s">
        <v>141</v>
      </c>
      <c r="E2552" s="60" t="s">
        <v>595</v>
      </c>
      <c r="F2552" s="60" t="s">
        <v>576</v>
      </c>
      <c r="G2552" s="55">
        <v>18.2</v>
      </c>
      <c r="H2552" s="55">
        <v>2.2999999999999998</v>
      </c>
      <c r="I2552" s="55">
        <v>1.2</v>
      </c>
      <c r="L2552" s="60" t="s">
        <v>578</v>
      </c>
      <c r="N2552" s="61" t="s">
        <v>580</v>
      </c>
      <c r="O2552" s="62">
        <f>G2552*H2552*I2552*0.9</f>
        <v>45.208799999999997</v>
      </c>
      <c r="Q2552" s="62">
        <f>0.288*O2552^0.811</f>
        <v>6.3354624924296363</v>
      </c>
    </row>
    <row r="2553" spans="1:19">
      <c r="A2553" s="83" t="s">
        <v>360</v>
      </c>
      <c r="B2553" s="57">
        <v>20</v>
      </c>
      <c r="C2553" s="53" t="s">
        <v>404</v>
      </c>
      <c r="D2553" s="59" t="s">
        <v>442</v>
      </c>
      <c r="F2553" s="73" t="s">
        <v>109</v>
      </c>
      <c r="I2553" s="55"/>
      <c r="J2553" s="55">
        <v>7.7</v>
      </c>
      <c r="L2553" s="52" t="s">
        <v>114</v>
      </c>
      <c r="N2553" s="61" t="s">
        <v>137</v>
      </c>
      <c r="O2553" s="62">
        <f>3.1416/6*J2553^3</f>
        <v>239.04067880000002</v>
      </c>
      <c r="Q2553" s="62">
        <f t="shared" ref="Q2553:Q2554" si="1118">0.216*O2553^0.939</f>
        <v>36.969091996394077</v>
      </c>
    </row>
    <row r="2554" spans="1:19">
      <c r="A2554" s="83" t="s">
        <v>360</v>
      </c>
      <c r="B2554" s="57">
        <v>21</v>
      </c>
      <c r="C2554" s="53" t="s">
        <v>404</v>
      </c>
      <c r="D2554" s="59" t="s">
        <v>641</v>
      </c>
      <c r="E2554" s="54" t="s">
        <v>644</v>
      </c>
      <c r="F2554" s="73" t="s">
        <v>5</v>
      </c>
      <c r="I2554" s="55"/>
      <c r="J2554" s="55">
        <v>4.2</v>
      </c>
      <c r="L2554" s="52" t="s">
        <v>114</v>
      </c>
      <c r="N2554" s="61" t="s">
        <v>137</v>
      </c>
      <c r="O2554" s="62">
        <f>3.1416/6*J2554^3</f>
        <v>38.792476800000003</v>
      </c>
      <c r="Q2554" s="62">
        <f t="shared" si="1118"/>
        <v>6.7032846560547519</v>
      </c>
    </row>
    <row r="2555" spans="1:19" s="69" customFormat="1">
      <c r="A2555" s="83" t="s">
        <v>360</v>
      </c>
      <c r="B2555" s="70">
        <v>22</v>
      </c>
      <c r="C2555" s="72" t="s">
        <v>404</v>
      </c>
      <c r="D2555" s="59" t="s">
        <v>141</v>
      </c>
      <c r="E2555" s="75" t="s">
        <v>595</v>
      </c>
      <c r="F2555" s="77" t="s">
        <v>549</v>
      </c>
      <c r="G2555" s="56">
        <v>21.6</v>
      </c>
      <c r="H2555" s="56">
        <v>4.2</v>
      </c>
      <c r="I2555" s="76">
        <f>H2555*0.9</f>
        <v>3.7800000000000002</v>
      </c>
      <c r="J2555" s="56"/>
      <c r="L2555" s="69" t="s">
        <v>577</v>
      </c>
      <c r="M2555" s="75" t="s">
        <v>673</v>
      </c>
      <c r="N2555" s="61" t="s">
        <v>140</v>
      </c>
      <c r="O2555" s="66">
        <f>G2555*H2555*I2555</f>
        <v>342.92160000000007</v>
      </c>
      <c r="Q2555" s="62">
        <f>0.288*O2555^0.811</f>
        <v>32.766911195489548</v>
      </c>
    </row>
    <row r="2556" spans="1:19">
      <c r="A2556" s="83" t="s">
        <v>360</v>
      </c>
      <c r="B2556" s="57">
        <v>22</v>
      </c>
      <c r="C2556" s="53" t="s">
        <v>404</v>
      </c>
      <c r="D2556" s="59" t="s">
        <v>442</v>
      </c>
      <c r="F2556" s="73" t="s">
        <v>109</v>
      </c>
      <c r="I2556" s="55"/>
      <c r="J2556" s="55">
        <v>7.18</v>
      </c>
      <c r="L2556" s="52" t="s">
        <v>114</v>
      </c>
      <c r="N2556" s="61" t="s">
        <v>137</v>
      </c>
      <c r="O2556" s="62">
        <f>3.1416/6*J2556^3</f>
        <v>193.80856707519999</v>
      </c>
      <c r="Q2556" s="62">
        <f t="shared" ref="Q2556" si="1119">0.216*O2556^0.939</f>
        <v>30.359664683251772</v>
      </c>
    </row>
    <row r="2557" spans="1:19">
      <c r="A2557" s="83" t="s">
        <v>360</v>
      </c>
      <c r="B2557" s="57">
        <v>23</v>
      </c>
      <c r="C2557" s="53" t="s">
        <v>406</v>
      </c>
      <c r="D2557" s="54" t="s">
        <v>142</v>
      </c>
      <c r="F2557" s="73" t="s">
        <v>8</v>
      </c>
      <c r="I2557" s="55"/>
      <c r="J2557" s="55">
        <v>4.87</v>
      </c>
      <c r="L2557" s="52" t="s">
        <v>114</v>
      </c>
      <c r="N2557" s="61" t="s">
        <v>137</v>
      </c>
      <c r="O2557" s="62">
        <f>3.1416/6*J2557^3</f>
        <v>60.476482250800004</v>
      </c>
      <c r="P2557" s="64">
        <f>O2557*0.3</f>
        <v>18.142944675239999</v>
      </c>
      <c r="Q2557" s="62">
        <f t="shared" ref="Q2557:Q2559" si="1120">0.216*P2557^0.939</f>
        <v>3.2838276327505262</v>
      </c>
      <c r="S2557" s="63"/>
    </row>
    <row r="2558" spans="1:19">
      <c r="A2558" s="83" t="s">
        <v>360</v>
      </c>
      <c r="B2558" s="57">
        <v>23</v>
      </c>
      <c r="C2558" s="53" t="s">
        <v>406</v>
      </c>
      <c r="D2558" s="54" t="s">
        <v>142</v>
      </c>
      <c r="F2558" s="60" t="s">
        <v>679</v>
      </c>
      <c r="G2558" s="55">
        <v>9.5</v>
      </c>
      <c r="I2558" s="55"/>
      <c r="J2558" s="55">
        <v>7.8</v>
      </c>
      <c r="L2558" s="52" t="s">
        <v>101</v>
      </c>
      <c r="N2558" s="65" t="s">
        <v>138</v>
      </c>
      <c r="O2558" s="62">
        <f>(3.1416/6)*J2558^2*G2558</f>
        <v>302.63032799999996</v>
      </c>
      <c r="P2558" s="64">
        <f t="shared" ref="P2558:P2559" si="1121">O2558*0.6</f>
        <v>181.57819679999997</v>
      </c>
      <c r="Q2558" s="62">
        <f t="shared" si="1120"/>
        <v>28.557130386292499</v>
      </c>
    </row>
    <row r="2559" spans="1:19">
      <c r="A2559" s="83" t="s">
        <v>360</v>
      </c>
      <c r="B2559" s="57">
        <v>23</v>
      </c>
      <c r="C2559" s="53" t="s">
        <v>406</v>
      </c>
      <c r="D2559" s="54" t="s">
        <v>142</v>
      </c>
      <c r="E2559" s="59"/>
      <c r="F2559" s="73" t="s">
        <v>252</v>
      </c>
      <c r="I2559" s="55"/>
      <c r="J2559" s="55">
        <v>6.1</v>
      </c>
      <c r="L2559" s="52" t="s">
        <v>322</v>
      </c>
      <c r="N2559" s="61" t="s">
        <v>538</v>
      </c>
      <c r="O2559" s="62">
        <f>(3.1416/6*J2559^3)*0.8</f>
        <v>95.07780127999996</v>
      </c>
      <c r="P2559" s="64">
        <f t="shared" si="1121"/>
        <v>57.046680767999973</v>
      </c>
      <c r="Q2559" s="62">
        <f t="shared" si="1120"/>
        <v>9.6283989809195916</v>
      </c>
    </row>
    <row r="2560" spans="1:19" s="69" customFormat="1">
      <c r="A2560" s="83" t="s">
        <v>360</v>
      </c>
      <c r="B2560" s="70" t="s">
        <v>362</v>
      </c>
      <c r="C2560" s="72" t="s">
        <v>404</v>
      </c>
      <c r="D2560" s="59" t="s">
        <v>442</v>
      </c>
      <c r="E2560" s="67"/>
      <c r="F2560" s="69" t="s">
        <v>377</v>
      </c>
      <c r="G2560" s="56">
        <v>8.3000000000000007</v>
      </c>
      <c r="H2560" s="56"/>
      <c r="I2560" s="56"/>
      <c r="J2560" s="56">
        <v>6.6</v>
      </c>
      <c r="L2560" s="69" t="s">
        <v>101</v>
      </c>
      <c r="N2560" s="65" t="s">
        <v>138</v>
      </c>
      <c r="O2560" s="66">
        <f>(3.1416/6)*J2560^2*G2560</f>
        <v>189.30653279999999</v>
      </c>
      <c r="Q2560" s="62">
        <f t="shared" ref="Q2560" si="1122">0.216*O2560^0.939</f>
        <v>29.696977560182887</v>
      </c>
    </row>
    <row r="2561" spans="1:17" s="69" customFormat="1">
      <c r="A2561" s="83" t="s">
        <v>360</v>
      </c>
      <c r="B2561" s="70" t="s">
        <v>362</v>
      </c>
      <c r="C2561" s="72" t="s">
        <v>404</v>
      </c>
      <c r="D2561" s="54" t="s">
        <v>142</v>
      </c>
      <c r="E2561" s="59"/>
      <c r="F2561" s="77" t="s">
        <v>252</v>
      </c>
      <c r="G2561" s="56"/>
      <c r="H2561" s="56"/>
      <c r="I2561" s="56"/>
      <c r="J2561" s="56">
        <v>6.96</v>
      </c>
      <c r="L2561" s="69" t="s">
        <v>322</v>
      </c>
      <c r="N2561" s="61" t="s">
        <v>538</v>
      </c>
      <c r="O2561" s="66">
        <f>(3.1416/6*J2561^3)*0.8</f>
        <v>141.22687315968003</v>
      </c>
      <c r="P2561" s="64">
        <f t="shared" ref="P2561" si="1123">O2561*0.6</f>
        <v>84.736123895808007</v>
      </c>
      <c r="Q2561" s="62">
        <f>0.216*P2561^0.939</f>
        <v>13.960795354518602</v>
      </c>
    </row>
    <row r="2562" spans="1:17">
      <c r="A2562" s="83" t="s">
        <v>360</v>
      </c>
      <c r="B2562" s="57" t="s">
        <v>298</v>
      </c>
      <c r="C2562" s="53" t="s">
        <v>404</v>
      </c>
      <c r="D2562" s="59" t="s">
        <v>442</v>
      </c>
      <c r="F2562" s="73" t="s">
        <v>109</v>
      </c>
      <c r="I2562" s="55"/>
      <c r="J2562" s="55">
        <v>9.6999999999999993</v>
      </c>
      <c r="L2562" s="52" t="s">
        <v>114</v>
      </c>
      <c r="N2562" s="61" t="s">
        <v>137</v>
      </c>
      <c r="O2562" s="62">
        <f>3.1416/6*J2562^3</f>
        <v>477.87558279999985</v>
      </c>
      <c r="Q2562" s="62">
        <f t="shared" ref="Q2562" si="1124">0.216*O2562^0.939</f>
        <v>70.848455418854613</v>
      </c>
    </row>
    <row r="2563" spans="1:17">
      <c r="A2563" s="83" t="s">
        <v>360</v>
      </c>
      <c r="B2563" s="57" t="s">
        <v>298</v>
      </c>
      <c r="C2563" s="53" t="s">
        <v>404</v>
      </c>
      <c r="D2563" s="54" t="s">
        <v>670</v>
      </c>
      <c r="F2563" s="82" t="s">
        <v>634</v>
      </c>
      <c r="I2563" s="55"/>
      <c r="J2563" s="55">
        <v>2.4</v>
      </c>
      <c r="L2563" s="52" t="s">
        <v>114</v>
      </c>
      <c r="N2563" s="61" t="s">
        <v>137</v>
      </c>
      <c r="O2563" s="62">
        <f>3.1416/6*J2563^3</f>
        <v>7.2382463999999995</v>
      </c>
    </row>
    <row r="2564" spans="1:17">
      <c r="A2564" s="83" t="s">
        <v>360</v>
      </c>
      <c r="B2564" s="57" t="s">
        <v>298</v>
      </c>
      <c r="C2564" s="53" t="s">
        <v>404</v>
      </c>
      <c r="D2564" s="54" t="s">
        <v>670</v>
      </c>
      <c r="F2564" s="82" t="s">
        <v>634</v>
      </c>
      <c r="G2564" s="55">
        <v>3.8</v>
      </c>
      <c r="I2564" s="55"/>
      <c r="J2564" s="55">
        <v>2.4</v>
      </c>
      <c r="L2564" s="52" t="s">
        <v>101</v>
      </c>
      <c r="N2564" s="65" t="s">
        <v>138</v>
      </c>
      <c r="O2564" s="62">
        <f>(3.1416/6)*J2564^2*G2564</f>
        <v>11.460556799999997</v>
      </c>
    </row>
    <row r="2565" spans="1:17">
      <c r="A2565" s="83" t="s">
        <v>360</v>
      </c>
      <c r="B2565" s="57" t="s">
        <v>298</v>
      </c>
      <c r="C2565" s="53" t="s">
        <v>404</v>
      </c>
      <c r="D2565" s="54" t="s">
        <v>670</v>
      </c>
      <c r="F2565" s="82" t="s">
        <v>634</v>
      </c>
      <c r="I2565" s="55"/>
      <c r="J2565" s="55">
        <v>3</v>
      </c>
      <c r="L2565" s="52" t="s">
        <v>114</v>
      </c>
      <c r="N2565" s="61" t="s">
        <v>137</v>
      </c>
      <c r="O2565" s="62">
        <f>3.1416/6*J2565^3</f>
        <v>14.137199999999998</v>
      </c>
    </row>
    <row r="2566" spans="1:17">
      <c r="A2566" s="83" t="s">
        <v>360</v>
      </c>
      <c r="B2566" s="57" t="s">
        <v>298</v>
      </c>
      <c r="C2566" s="53" t="s">
        <v>404</v>
      </c>
      <c r="D2566" s="54" t="s">
        <v>670</v>
      </c>
      <c r="F2566" s="82" t="s">
        <v>634</v>
      </c>
      <c r="G2566" s="55">
        <v>3.6</v>
      </c>
      <c r="I2566" s="55"/>
      <c r="J2566" s="55">
        <v>2.6</v>
      </c>
      <c r="L2566" s="60" t="s">
        <v>101</v>
      </c>
      <c r="N2566" s="65" t="s">
        <v>138</v>
      </c>
      <c r="O2566" s="99">
        <f>(3.1416/6)*J2566^2*G2566</f>
        <v>12.7423296</v>
      </c>
    </row>
    <row r="2567" spans="1:17">
      <c r="A2567" s="83" t="s">
        <v>360</v>
      </c>
      <c r="B2567" s="57" t="s">
        <v>298</v>
      </c>
      <c r="C2567" s="53" t="s">
        <v>404</v>
      </c>
      <c r="D2567" s="54" t="s">
        <v>670</v>
      </c>
      <c r="F2567" s="82" t="s">
        <v>634</v>
      </c>
      <c r="I2567" s="55"/>
      <c r="J2567" s="55">
        <v>3.8</v>
      </c>
      <c r="L2567" s="52" t="s">
        <v>114</v>
      </c>
      <c r="N2567" s="61" t="s">
        <v>137</v>
      </c>
      <c r="O2567" s="62">
        <f>3.1416/6*J2567^3</f>
        <v>28.730979199999993</v>
      </c>
    </row>
    <row r="2568" spans="1:17">
      <c r="A2568" s="83" t="s">
        <v>360</v>
      </c>
      <c r="B2568" s="57" t="s">
        <v>298</v>
      </c>
      <c r="C2568" s="53" t="s">
        <v>404</v>
      </c>
      <c r="D2568" s="54" t="s">
        <v>670</v>
      </c>
      <c r="F2568" s="82" t="s">
        <v>634</v>
      </c>
      <c r="I2568" s="55"/>
      <c r="J2568" s="55">
        <v>2.2999999999999998</v>
      </c>
      <c r="L2568" s="52" t="s">
        <v>114</v>
      </c>
      <c r="N2568" s="61" t="s">
        <v>137</v>
      </c>
      <c r="O2568" s="62">
        <f>3.1416/6*J2568^3</f>
        <v>6.3706411999999979</v>
      </c>
    </row>
    <row r="2569" spans="1:17">
      <c r="A2569" s="83" t="s">
        <v>360</v>
      </c>
      <c r="B2569" s="57" t="s">
        <v>298</v>
      </c>
      <c r="C2569" s="53" t="s">
        <v>404</v>
      </c>
      <c r="D2569" s="54" t="s">
        <v>670</v>
      </c>
      <c r="F2569" s="82" t="s">
        <v>634</v>
      </c>
      <c r="I2569" s="55"/>
      <c r="J2569" s="55">
        <v>3</v>
      </c>
      <c r="L2569" s="52" t="s">
        <v>114</v>
      </c>
      <c r="N2569" s="61" t="s">
        <v>137</v>
      </c>
      <c r="O2569" s="62">
        <f>3.1416/6*J2569^3</f>
        <v>14.137199999999998</v>
      </c>
    </row>
    <row r="2570" spans="1:17">
      <c r="A2570" s="83" t="s">
        <v>360</v>
      </c>
      <c r="B2570" s="57">
        <v>27</v>
      </c>
      <c r="C2570" s="53" t="s">
        <v>404</v>
      </c>
      <c r="D2570" s="54" t="s">
        <v>142</v>
      </c>
      <c r="F2570" s="60" t="s">
        <v>671</v>
      </c>
      <c r="G2570" s="55">
        <v>12.1</v>
      </c>
      <c r="I2570" s="55"/>
      <c r="J2570" s="55">
        <v>9.8000000000000007</v>
      </c>
      <c r="L2570" s="52" t="s">
        <v>101</v>
      </c>
      <c r="N2570" s="65" t="s">
        <v>138</v>
      </c>
      <c r="O2570" s="62">
        <f>(3.1416/6)*J2570^2*G2570</f>
        <v>608.46718240000007</v>
      </c>
      <c r="P2570" s="64">
        <f t="shared" ref="P2570" si="1125">O2570*0.6</f>
        <v>365.08030944000001</v>
      </c>
      <c r="Q2570" s="62">
        <f>0.216*P2570^0.939</f>
        <v>55.022012106038027</v>
      </c>
    </row>
    <row r="2571" spans="1:17">
      <c r="A2571" s="83" t="s">
        <v>360</v>
      </c>
      <c r="B2571" s="57">
        <v>30</v>
      </c>
      <c r="C2571" s="53" t="s">
        <v>404</v>
      </c>
      <c r="D2571" s="59" t="s">
        <v>442</v>
      </c>
      <c r="F2571" s="69" t="s">
        <v>377</v>
      </c>
      <c r="I2571" s="55"/>
      <c r="J2571" s="55">
        <v>4.0999999999999996</v>
      </c>
      <c r="L2571" s="52" t="s">
        <v>114</v>
      </c>
      <c r="N2571" s="61" t="s">
        <v>137</v>
      </c>
      <c r="O2571" s="62">
        <f>3.1416/6*J2571^3</f>
        <v>36.087035599999993</v>
      </c>
      <c r="Q2571" s="62">
        <f t="shared" ref="Q2571:Q2574" si="1126">0.216*O2571^0.939</f>
        <v>6.263347901123967</v>
      </c>
    </row>
    <row r="2572" spans="1:17">
      <c r="A2572" s="83" t="s">
        <v>360</v>
      </c>
      <c r="B2572" s="57">
        <v>30</v>
      </c>
      <c r="C2572" s="53" t="s">
        <v>404</v>
      </c>
      <c r="D2572" s="59" t="s">
        <v>442</v>
      </c>
      <c r="F2572" s="69" t="s">
        <v>377</v>
      </c>
      <c r="I2572" s="55"/>
      <c r="J2572" s="55">
        <v>4.5</v>
      </c>
      <c r="L2572" s="52" t="s">
        <v>114</v>
      </c>
      <c r="N2572" s="61" t="s">
        <v>137</v>
      </c>
      <c r="O2572" s="62">
        <f>3.1416/6*J2572^3</f>
        <v>47.713049999999996</v>
      </c>
      <c r="Q2572" s="62">
        <f t="shared" si="1126"/>
        <v>8.1413056988589698</v>
      </c>
    </row>
    <row r="2573" spans="1:17">
      <c r="A2573" s="83" t="s">
        <v>360</v>
      </c>
      <c r="B2573" s="57">
        <v>30</v>
      </c>
      <c r="C2573" s="53" t="s">
        <v>404</v>
      </c>
      <c r="D2573" s="59" t="s">
        <v>442</v>
      </c>
      <c r="F2573" s="73" t="s">
        <v>109</v>
      </c>
      <c r="G2573" s="55">
        <v>10.9</v>
      </c>
      <c r="I2573" s="55"/>
      <c r="J2573" s="55">
        <v>8.6999999999999993</v>
      </c>
      <c r="L2573" s="52" t="s">
        <v>101</v>
      </c>
      <c r="N2573" s="65" t="s">
        <v>138</v>
      </c>
      <c r="O2573" s="62">
        <f>(3.1416/6)*J2573^2*G2573</f>
        <v>431.98099559999986</v>
      </c>
      <c r="Q2573" s="62">
        <f t="shared" si="1126"/>
        <v>64.439928385988637</v>
      </c>
    </row>
    <row r="2574" spans="1:17" s="69" customFormat="1">
      <c r="A2574" s="83" t="s">
        <v>360</v>
      </c>
      <c r="B2574" s="70">
        <v>30</v>
      </c>
      <c r="C2574" s="72" t="s">
        <v>404</v>
      </c>
      <c r="D2574" s="59" t="s">
        <v>442</v>
      </c>
      <c r="E2574" s="67"/>
      <c r="F2574" s="69" t="s">
        <v>377</v>
      </c>
      <c r="G2574" s="56">
        <v>9.3000000000000007</v>
      </c>
      <c r="H2574" s="56"/>
      <c r="I2574" s="56"/>
      <c r="J2574" s="56">
        <v>6.3</v>
      </c>
      <c r="L2574" s="69" t="s">
        <v>101</v>
      </c>
      <c r="N2574" s="65" t="s">
        <v>138</v>
      </c>
      <c r="O2574" s="66">
        <f>(3.1416/6)*J2574^2*G2574</f>
        <v>193.2696612</v>
      </c>
      <c r="Q2574" s="62">
        <f t="shared" si="1126"/>
        <v>30.280389112554484</v>
      </c>
    </row>
    <row r="2575" spans="1:17">
      <c r="A2575" s="83" t="s">
        <v>360</v>
      </c>
      <c r="B2575" s="57">
        <v>34</v>
      </c>
      <c r="C2575" s="53" t="s">
        <v>404</v>
      </c>
      <c r="D2575" s="54" t="s">
        <v>142</v>
      </c>
      <c r="F2575" s="73" t="s">
        <v>102</v>
      </c>
      <c r="I2575" s="55"/>
      <c r="J2575" s="55">
        <v>9.4</v>
      </c>
      <c r="L2575" s="52" t="s">
        <v>114</v>
      </c>
      <c r="N2575" s="61" t="s">
        <v>137</v>
      </c>
      <c r="O2575" s="62">
        <f>3.1416/6*J2575^3</f>
        <v>434.89378240000008</v>
      </c>
      <c r="P2575" s="64">
        <f t="shared" ref="P2575" si="1127">O2575*0.6</f>
        <v>260.93626944000005</v>
      </c>
      <c r="Q2575" s="62">
        <f>0.216*P2575^0.939</f>
        <v>40.140206171743223</v>
      </c>
    </row>
    <row r="2576" spans="1:17" s="69" customFormat="1">
      <c r="A2576" s="83" t="s">
        <v>360</v>
      </c>
      <c r="B2576" s="70">
        <v>34</v>
      </c>
      <c r="C2576" s="72" t="s">
        <v>404</v>
      </c>
      <c r="D2576" s="59" t="s">
        <v>141</v>
      </c>
      <c r="E2576" s="75" t="s">
        <v>595</v>
      </c>
      <c r="F2576" s="77" t="s">
        <v>549</v>
      </c>
      <c r="G2576" s="56">
        <v>14.6</v>
      </c>
      <c r="H2576" s="56">
        <v>4.2</v>
      </c>
      <c r="I2576" s="76">
        <f>H2576*0.9</f>
        <v>3.7800000000000002</v>
      </c>
      <c r="J2576" s="56"/>
      <c r="L2576" s="69" t="s">
        <v>577</v>
      </c>
      <c r="M2576" s="75" t="s">
        <v>673</v>
      </c>
      <c r="N2576" s="61" t="s">
        <v>140</v>
      </c>
      <c r="O2576" s="66">
        <f>G2576*H2576*I2576</f>
        <v>231.78960000000001</v>
      </c>
      <c r="Q2576" s="62">
        <f>0.288*O2576^0.811</f>
        <v>23.849741596846503</v>
      </c>
    </row>
    <row r="2577" spans="1:19">
      <c r="A2577" s="83" t="s">
        <v>360</v>
      </c>
      <c r="B2577" s="57">
        <v>35</v>
      </c>
      <c r="C2577" s="53" t="s">
        <v>404</v>
      </c>
      <c r="D2577" s="54" t="s">
        <v>142</v>
      </c>
      <c r="F2577" s="73" t="s">
        <v>8</v>
      </c>
      <c r="I2577" s="55"/>
      <c r="J2577" s="55">
        <v>5.4</v>
      </c>
      <c r="L2577" s="52" t="s">
        <v>114</v>
      </c>
      <c r="N2577" s="61" t="s">
        <v>137</v>
      </c>
      <c r="O2577" s="62">
        <f>3.1416/6*J2577^3</f>
        <v>82.448150400000003</v>
      </c>
      <c r="P2577" s="64">
        <f>O2577*0.3</f>
        <v>24.73444512</v>
      </c>
      <c r="Q2577" s="62">
        <f t="shared" ref="Q2577:Q2578" si="1128">0.216*P2577^0.939</f>
        <v>4.3930332535939298</v>
      </c>
      <c r="S2577" s="63"/>
    </row>
    <row r="2578" spans="1:19">
      <c r="A2578" s="83" t="s">
        <v>360</v>
      </c>
      <c r="B2578" s="57">
        <v>35</v>
      </c>
      <c r="C2578" s="53" t="s">
        <v>404</v>
      </c>
      <c r="D2578" s="54" t="s">
        <v>142</v>
      </c>
      <c r="F2578" s="73" t="s">
        <v>3</v>
      </c>
      <c r="I2578" s="55"/>
      <c r="J2578" s="55">
        <v>8.1</v>
      </c>
      <c r="L2578" s="52" t="s">
        <v>258</v>
      </c>
      <c r="N2578" s="61" t="s">
        <v>544</v>
      </c>
      <c r="O2578" s="62">
        <f>(3.1416/6*J2578^3)*0.5</f>
        <v>139.13125379999997</v>
      </c>
      <c r="P2578" s="64">
        <f t="shared" ref="P2578" si="1129">O2578*0.6</f>
        <v>83.478752279999981</v>
      </c>
      <c r="Q2578" s="62">
        <f t="shared" si="1128"/>
        <v>13.766183917840529</v>
      </c>
    </row>
    <row r="2579" spans="1:19">
      <c r="A2579" s="83" t="s">
        <v>360</v>
      </c>
      <c r="B2579" s="57">
        <v>35</v>
      </c>
      <c r="C2579" s="53" t="s">
        <v>404</v>
      </c>
      <c r="D2579" s="59" t="s">
        <v>442</v>
      </c>
      <c r="F2579" s="73" t="s">
        <v>109</v>
      </c>
      <c r="I2579" s="55"/>
      <c r="J2579" s="55">
        <v>8.1999999999999993</v>
      </c>
      <c r="L2579" s="52" t="s">
        <v>114</v>
      </c>
      <c r="N2579" s="61" t="s">
        <v>137</v>
      </c>
      <c r="O2579" s="62">
        <f>3.1416/6*J2579^3</f>
        <v>288.69628479999994</v>
      </c>
      <c r="Q2579" s="62">
        <f t="shared" ref="Q2579:Q2580" si="1130">0.216*O2579^0.939</f>
        <v>44.137530764820774</v>
      </c>
    </row>
    <row r="2580" spans="1:19">
      <c r="A2580" s="83" t="s">
        <v>360</v>
      </c>
      <c r="B2580" s="57">
        <v>35</v>
      </c>
      <c r="C2580" s="53" t="s">
        <v>404</v>
      </c>
      <c r="D2580" s="59" t="s">
        <v>442</v>
      </c>
      <c r="F2580" s="73" t="s">
        <v>109</v>
      </c>
      <c r="I2580" s="55"/>
      <c r="J2580" s="55">
        <v>6.1</v>
      </c>
      <c r="L2580" s="52" t="s">
        <v>114</v>
      </c>
      <c r="N2580" s="61" t="s">
        <v>137</v>
      </c>
      <c r="O2580" s="62">
        <f>3.1416/6*J2580^3</f>
        <v>118.84725159999995</v>
      </c>
      <c r="Q2580" s="62">
        <f t="shared" si="1130"/>
        <v>19.180881238708892</v>
      </c>
    </row>
    <row r="2581" spans="1:19">
      <c r="A2581" s="83" t="s">
        <v>360</v>
      </c>
      <c r="B2581" s="57">
        <v>37</v>
      </c>
      <c r="C2581" s="53" t="s">
        <v>404</v>
      </c>
      <c r="D2581" s="67" t="s">
        <v>557</v>
      </c>
      <c r="E2581" s="67"/>
      <c r="F2581" s="73" t="s">
        <v>397</v>
      </c>
      <c r="G2581" s="55">
        <v>11</v>
      </c>
      <c r="I2581" s="55"/>
      <c r="J2581" s="55">
        <v>9.5</v>
      </c>
      <c r="L2581" s="52" t="s">
        <v>101</v>
      </c>
      <c r="N2581" s="65" t="s">
        <v>138</v>
      </c>
      <c r="O2581" s="62">
        <f>(3.1416/6)*J2581^2*G2581</f>
        <v>519.8039</v>
      </c>
      <c r="Q2581" s="62">
        <f>0.216*O2581^0.939</f>
        <v>76.670284221371361</v>
      </c>
    </row>
    <row r="2582" spans="1:19">
      <c r="A2582" s="83" t="s">
        <v>360</v>
      </c>
      <c r="B2582" s="57">
        <v>37</v>
      </c>
      <c r="C2582" s="53" t="s">
        <v>404</v>
      </c>
      <c r="D2582" s="54" t="s">
        <v>142</v>
      </c>
      <c r="F2582" s="60" t="s">
        <v>679</v>
      </c>
      <c r="I2582" s="55"/>
      <c r="J2582" s="55">
        <v>9</v>
      </c>
      <c r="L2582" s="52" t="s">
        <v>114</v>
      </c>
      <c r="N2582" s="61" t="s">
        <v>137</v>
      </c>
      <c r="O2582" s="62">
        <f>3.1416/6*J2582^3</f>
        <v>381.70439999999996</v>
      </c>
      <c r="P2582" s="64">
        <f t="shared" ref="P2582:P2583" si="1131">O2582*0.6</f>
        <v>229.02263999999997</v>
      </c>
      <c r="Q2582" s="62">
        <f t="shared" ref="Q2582:Q2583" si="1132">0.216*P2582^0.939</f>
        <v>35.512364063982929</v>
      </c>
    </row>
    <row r="2583" spans="1:19">
      <c r="A2583" s="83" t="s">
        <v>360</v>
      </c>
      <c r="B2583" s="57">
        <v>37</v>
      </c>
      <c r="C2583" s="53" t="s">
        <v>404</v>
      </c>
      <c r="D2583" s="54" t="s">
        <v>142</v>
      </c>
      <c r="F2583" s="60" t="s">
        <v>679</v>
      </c>
      <c r="I2583" s="55"/>
      <c r="J2583" s="55">
        <v>9.9</v>
      </c>
      <c r="L2583" s="52" t="s">
        <v>114</v>
      </c>
      <c r="N2583" s="61" t="s">
        <v>137</v>
      </c>
      <c r="O2583" s="62">
        <f>3.1416/6*J2583^3</f>
        <v>508.0485564</v>
      </c>
      <c r="P2583" s="64">
        <f t="shared" si="1131"/>
        <v>304.82913384</v>
      </c>
      <c r="Q2583" s="62">
        <f t="shared" si="1132"/>
        <v>46.449685561791682</v>
      </c>
    </row>
    <row r="2584" spans="1:19">
      <c r="A2584" s="83" t="s">
        <v>363</v>
      </c>
      <c r="B2584" s="57">
        <v>1</v>
      </c>
      <c r="C2584" s="53" t="s">
        <v>404</v>
      </c>
      <c r="D2584" s="67" t="s">
        <v>557</v>
      </c>
      <c r="E2584" s="67"/>
      <c r="F2584" s="73" t="s">
        <v>669</v>
      </c>
      <c r="I2584" s="55"/>
      <c r="J2584" s="55">
        <v>18</v>
      </c>
      <c r="L2584" s="52" t="s">
        <v>114</v>
      </c>
      <c r="N2584" s="61" t="s">
        <v>137</v>
      </c>
      <c r="O2584" s="62">
        <f>3.1416/6*J2584^3</f>
        <v>3053.6351999999997</v>
      </c>
      <c r="Q2584" s="62">
        <f>0.216*O2584^0.939</f>
        <v>404.29377829301677</v>
      </c>
    </row>
    <row r="2585" spans="1:19">
      <c r="A2585" s="83" t="s">
        <v>363</v>
      </c>
      <c r="B2585" s="57">
        <v>5</v>
      </c>
      <c r="C2585" s="53" t="s">
        <v>406</v>
      </c>
      <c r="D2585" s="54" t="s">
        <v>142</v>
      </c>
      <c r="F2585" s="73" t="s">
        <v>14</v>
      </c>
      <c r="G2585" s="55">
        <v>34.9</v>
      </c>
      <c r="I2585" s="55"/>
      <c r="J2585" s="55">
        <v>26</v>
      </c>
      <c r="L2585" s="52" t="s">
        <v>101</v>
      </c>
      <c r="N2585" s="65" t="s">
        <v>138</v>
      </c>
      <c r="O2585" s="62">
        <f>(3.1416/6)*J2585^2*G2585</f>
        <v>12352.98064</v>
      </c>
      <c r="P2585" s="64">
        <f t="shared" ref="P2585:P2586" si="1133">O2585*0.6</f>
        <v>7411.7883839999995</v>
      </c>
      <c r="Q2585" s="62">
        <f t="shared" ref="Q2585:Q2601" si="1134">0.216*P2585^0.939</f>
        <v>929.63284326865994</v>
      </c>
    </row>
    <row r="2586" spans="1:19">
      <c r="A2586" s="83" t="s">
        <v>363</v>
      </c>
      <c r="B2586" s="57">
        <v>5</v>
      </c>
      <c r="C2586" s="53" t="s">
        <v>406</v>
      </c>
      <c r="D2586" s="54" t="s">
        <v>142</v>
      </c>
      <c r="F2586" s="60" t="s">
        <v>679</v>
      </c>
      <c r="I2586" s="55"/>
      <c r="J2586" s="55">
        <v>18.2</v>
      </c>
      <c r="L2586" s="52" t="s">
        <v>114</v>
      </c>
      <c r="N2586" s="61" t="s">
        <v>137</v>
      </c>
      <c r="O2586" s="62">
        <f>3.1416/6*J2586^3</f>
        <v>3156.5582047999992</v>
      </c>
      <c r="P2586" s="64">
        <f t="shared" si="1133"/>
        <v>1893.9349228799995</v>
      </c>
      <c r="Q2586" s="62">
        <f t="shared" si="1134"/>
        <v>258.16629085976257</v>
      </c>
    </row>
    <row r="2587" spans="1:19">
      <c r="A2587" s="83" t="s">
        <v>363</v>
      </c>
      <c r="B2587" s="57">
        <v>5</v>
      </c>
      <c r="C2587" s="53" t="s">
        <v>406</v>
      </c>
      <c r="D2587" s="54" t="s">
        <v>142</v>
      </c>
      <c r="F2587" s="73" t="s">
        <v>8</v>
      </c>
      <c r="I2587" s="55"/>
      <c r="J2587" s="55">
        <v>4.8</v>
      </c>
      <c r="L2587" s="52" t="s">
        <v>114</v>
      </c>
      <c r="N2587" s="61" t="s">
        <v>137</v>
      </c>
      <c r="O2587" s="62">
        <f>3.1416/6*J2587^3</f>
        <v>57.905971199999996</v>
      </c>
      <c r="P2587" s="64">
        <f>O2587*0.3</f>
        <v>17.37179136</v>
      </c>
      <c r="Q2587" s="62">
        <f t="shared" si="1134"/>
        <v>3.1525924778685157</v>
      </c>
      <c r="S2587" s="63"/>
    </row>
    <row r="2588" spans="1:19">
      <c r="A2588" s="83" t="s">
        <v>363</v>
      </c>
      <c r="B2588" s="57">
        <v>6</v>
      </c>
      <c r="C2588" s="53" t="s">
        <v>406</v>
      </c>
      <c r="D2588" s="54" t="s">
        <v>142</v>
      </c>
      <c r="F2588" s="60" t="s">
        <v>679</v>
      </c>
      <c r="G2588" s="55">
        <v>11.9</v>
      </c>
      <c r="I2588" s="55"/>
      <c r="J2588" s="55">
        <v>9</v>
      </c>
      <c r="L2588" s="52" t="s">
        <v>101</v>
      </c>
      <c r="N2588" s="65" t="s">
        <v>138</v>
      </c>
      <c r="O2588" s="62">
        <f>(3.1416/6)*J2588^2*G2588</f>
        <v>504.69803999999993</v>
      </c>
      <c r="P2588" s="64">
        <f t="shared" ref="P2588" si="1135">O2588*0.6</f>
        <v>302.81882399999995</v>
      </c>
      <c r="Q2588" s="62">
        <f t="shared" si="1134"/>
        <v>46.161983848439704</v>
      </c>
    </row>
    <row r="2589" spans="1:19">
      <c r="A2589" s="83" t="s">
        <v>363</v>
      </c>
      <c r="B2589" s="57">
        <v>6</v>
      </c>
      <c r="C2589" s="53" t="s">
        <v>406</v>
      </c>
      <c r="D2589" s="54" t="s">
        <v>142</v>
      </c>
      <c r="F2589" s="73" t="s">
        <v>8</v>
      </c>
      <c r="I2589" s="55"/>
      <c r="J2589" s="55">
        <v>6.27</v>
      </c>
      <c r="L2589" s="52" t="s">
        <v>114</v>
      </c>
      <c r="N2589" s="61" t="s">
        <v>137</v>
      </c>
      <c r="O2589" s="62">
        <f>3.1416/6*J2589^3</f>
        <v>129.06314993879997</v>
      </c>
      <c r="P2589" s="64">
        <f>O2589*0.3</f>
        <v>38.718944981639986</v>
      </c>
      <c r="Q2589" s="62">
        <f t="shared" si="1134"/>
        <v>6.691352850283514</v>
      </c>
      <c r="S2589" s="63"/>
    </row>
    <row r="2590" spans="1:19">
      <c r="A2590" s="83" t="s">
        <v>363</v>
      </c>
      <c r="B2590" s="57">
        <v>6</v>
      </c>
      <c r="C2590" s="53" t="s">
        <v>406</v>
      </c>
      <c r="D2590" s="54" t="s">
        <v>142</v>
      </c>
      <c r="F2590" s="73" t="s">
        <v>102</v>
      </c>
      <c r="I2590" s="55"/>
      <c r="J2590" s="55">
        <v>7.5</v>
      </c>
      <c r="L2590" s="52" t="s">
        <v>114</v>
      </c>
      <c r="N2590" s="61" t="s">
        <v>137</v>
      </c>
      <c r="O2590" s="62">
        <f>3.1416/6*J2590^3</f>
        <v>220.89374999999998</v>
      </c>
      <c r="P2590" s="64">
        <f t="shared" ref="P2590:P2601" si="1136">O2590*0.6</f>
        <v>132.53625</v>
      </c>
      <c r="Q2590" s="62">
        <f t="shared" si="1134"/>
        <v>21.24838927871081</v>
      </c>
    </row>
    <row r="2591" spans="1:19">
      <c r="A2591" s="83" t="s">
        <v>363</v>
      </c>
      <c r="B2591" s="57">
        <v>6</v>
      </c>
      <c r="C2591" s="53" t="s">
        <v>406</v>
      </c>
      <c r="D2591" s="54" t="s">
        <v>142</v>
      </c>
      <c r="F2591" s="73" t="s">
        <v>3</v>
      </c>
      <c r="G2591" s="55">
        <v>16.2</v>
      </c>
      <c r="I2591" s="55"/>
      <c r="J2591" s="55">
        <v>8</v>
      </c>
      <c r="L2591" s="52" t="s">
        <v>101</v>
      </c>
      <c r="N2591" s="65" t="s">
        <v>138</v>
      </c>
      <c r="O2591" s="62">
        <f>(3.1416/6)*J2591^2*G2591</f>
        <v>542.86847999999998</v>
      </c>
      <c r="P2591" s="64">
        <f t="shared" si="1136"/>
        <v>325.72108799999995</v>
      </c>
      <c r="Q2591" s="62">
        <f t="shared" si="1134"/>
        <v>49.432893192848468</v>
      </c>
    </row>
    <row r="2592" spans="1:19">
      <c r="A2592" s="83" t="s">
        <v>363</v>
      </c>
      <c r="B2592" s="57">
        <v>7</v>
      </c>
      <c r="C2592" s="53" t="s">
        <v>406</v>
      </c>
      <c r="D2592" s="54" t="s">
        <v>142</v>
      </c>
      <c r="F2592" s="73" t="s">
        <v>14</v>
      </c>
      <c r="G2592" s="55">
        <v>26.8</v>
      </c>
      <c r="I2592" s="55"/>
      <c r="J2592" s="55">
        <v>20.7</v>
      </c>
      <c r="L2592" s="52" t="s">
        <v>101</v>
      </c>
      <c r="N2592" s="65" t="s">
        <v>138</v>
      </c>
      <c r="O2592" s="62">
        <f>(3.1416/6)*J2592^2*G2592</f>
        <v>6012.777355199999</v>
      </c>
      <c r="P2592" s="64">
        <f t="shared" si="1136"/>
        <v>3607.6664131199991</v>
      </c>
      <c r="Q2592" s="62">
        <f t="shared" si="1134"/>
        <v>472.81289833820028</v>
      </c>
    </row>
    <row r="2593" spans="1:17">
      <c r="A2593" s="83" t="s">
        <v>363</v>
      </c>
      <c r="B2593" s="57">
        <v>7</v>
      </c>
      <c r="C2593" s="53" t="s">
        <v>406</v>
      </c>
      <c r="D2593" s="54" t="s">
        <v>142</v>
      </c>
      <c r="E2593" s="59"/>
      <c r="F2593" s="73" t="s">
        <v>252</v>
      </c>
      <c r="I2593" s="55"/>
      <c r="J2593" s="55">
        <v>9.8000000000000007</v>
      </c>
      <c r="L2593" s="52" t="s">
        <v>322</v>
      </c>
      <c r="N2593" s="61" t="s">
        <v>538</v>
      </c>
      <c r="O2593" s="62">
        <f>(3.1416/6*J2593^3)*0.8</f>
        <v>394.2465049600001</v>
      </c>
      <c r="P2593" s="64">
        <f t="shared" si="1136"/>
        <v>236.54790297600005</v>
      </c>
      <c r="Q2593" s="62">
        <f t="shared" si="1134"/>
        <v>36.606970414130821</v>
      </c>
    </row>
    <row r="2594" spans="1:17">
      <c r="A2594" s="83" t="s">
        <v>363</v>
      </c>
      <c r="B2594" s="57">
        <v>8</v>
      </c>
      <c r="C2594" s="53" t="s">
        <v>406</v>
      </c>
      <c r="D2594" s="54" t="s">
        <v>142</v>
      </c>
      <c r="F2594" s="60" t="s">
        <v>671</v>
      </c>
      <c r="I2594" s="55"/>
      <c r="J2594" s="55">
        <v>8.6999999999999993</v>
      </c>
      <c r="L2594" s="52" t="s">
        <v>114</v>
      </c>
      <c r="N2594" s="61" t="s">
        <v>137</v>
      </c>
      <c r="O2594" s="62">
        <f>3.1416/6*J2594^3</f>
        <v>344.79217079999989</v>
      </c>
      <c r="P2594" s="64">
        <f t="shared" si="1136"/>
        <v>206.87530247999993</v>
      </c>
      <c r="Q2594" s="62">
        <f t="shared" si="1134"/>
        <v>32.277818102788679</v>
      </c>
    </row>
    <row r="2595" spans="1:17">
      <c r="A2595" s="83" t="s">
        <v>363</v>
      </c>
      <c r="B2595" s="57">
        <v>9</v>
      </c>
      <c r="C2595" s="53" t="s">
        <v>406</v>
      </c>
      <c r="D2595" s="59" t="s">
        <v>142</v>
      </c>
      <c r="F2595" s="75" t="s">
        <v>593</v>
      </c>
      <c r="G2595" s="55">
        <v>15.24</v>
      </c>
      <c r="I2595" s="55"/>
      <c r="J2595" s="55">
        <v>14.28</v>
      </c>
      <c r="L2595" s="52" t="s">
        <v>101</v>
      </c>
      <c r="N2595" s="65" t="s">
        <v>138</v>
      </c>
      <c r="O2595" s="62">
        <f>(3.1416/6)*J2595^2*G2595</f>
        <v>1627.2003154175998</v>
      </c>
      <c r="P2595" s="64">
        <f t="shared" si="1136"/>
        <v>976.32018925055979</v>
      </c>
      <c r="Q2595" s="62">
        <f t="shared" si="1134"/>
        <v>138.5737254550437</v>
      </c>
    </row>
    <row r="2596" spans="1:17">
      <c r="A2596" s="83" t="s">
        <v>363</v>
      </c>
      <c r="B2596" s="57">
        <v>9</v>
      </c>
      <c r="C2596" s="53" t="s">
        <v>406</v>
      </c>
      <c r="D2596" s="54" t="s">
        <v>142</v>
      </c>
      <c r="F2596" s="73" t="s">
        <v>102</v>
      </c>
      <c r="I2596" s="55"/>
      <c r="J2596" s="55">
        <v>7.7</v>
      </c>
      <c r="L2596" s="52" t="s">
        <v>114</v>
      </c>
      <c r="N2596" s="61" t="s">
        <v>137</v>
      </c>
      <c r="O2596" s="62">
        <f>3.1416/6*J2596^3</f>
        <v>239.04067880000002</v>
      </c>
      <c r="P2596" s="64">
        <f t="shared" si="1136"/>
        <v>143.42440728</v>
      </c>
      <c r="Q2596" s="62">
        <f t="shared" si="1134"/>
        <v>22.88351886832675</v>
      </c>
    </row>
    <row r="2597" spans="1:17">
      <c r="A2597" s="83" t="s">
        <v>363</v>
      </c>
      <c r="B2597" s="57">
        <v>10</v>
      </c>
      <c r="C2597" s="53" t="s">
        <v>404</v>
      </c>
      <c r="D2597" s="59" t="s">
        <v>142</v>
      </c>
      <c r="F2597" s="73" t="s">
        <v>626</v>
      </c>
      <c r="I2597" s="55"/>
      <c r="J2597" s="55">
        <v>4.55</v>
      </c>
      <c r="L2597" s="52" t="s">
        <v>114</v>
      </c>
      <c r="N2597" s="61" t="s">
        <v>137</v>
      </c>
      <c r="O2597" s="62">
        <f>3.1416/6*J2597^3</f>
        <v>49.321221949999988</v>
      </c>
      <c r="P2597" s="64">
        <f t="shared" si="1136"/>
        <v>29.592733169999992</v>
      </c>
      <c r="Q2597" s="62">
        <f t="shared" si="1134"/>
        <v>5.1987213454137127</v>
      </c>
    </row>
    <row r="2598" spans="1:17">
      <c r="A2598" s="83" t="s">
        <v>363</v>
      </c>
      <c r="B2598" s="57" t="s">
        <v>272</v>
      </c>
      <c r="C2598" s="53" t="s">
        <v>406</v>
      </c>
      <c r="D2598" s="54" t="s">
        <v>142</v>
      </c>
      <c r="F2598" s="73" t="s">
        <v>102</v>
      </c>
      <c r="I2598" s="55"/>
      <c r="J2598" s="55">
        <v>7.69</v>
      </c>
      <c r="L2598" s="52" t="s">
        <v>114</v>
      </c>
      <c r="N2598" s="61" t="s">
        <v>137</v>
      </c>
      <c r="O2598" s="62">
        <f>3.1416/6*J2598^3</f>
        <v>238.11056047240001</v>
      </c>
      <c r="P2598" s="64">
        <f t="shared" si="1136"/>
        <v>142.86633628344001</v>
      </c>
      <c r="Q2598" s="62">
        <f t="shared" si="1134"/>
        <v>22.799899593345113</v>
      </c>
    </row>
    <row r="2599" spans="1:17">
      <c r="A2599" s="83" t="s">
        <v>363</v>
      </c>
      <c r="B2599" s="57">
        <v>12</v>
      </c>
      <c r="C2599" s="53" t="s">
        <v>406</v>
      </c>
      <c r="D2599" s="54" t="s">
        <v>142</v>
      </c>
      <c r="F2599" s="73" t="s">
        <v>102</v>
      </c>
      <c r="I2599" s="55"/>
      <c r="J2599" s="55">
        <v>12.9</v>
      </c>
      <c r="L2599" s="52" t="s">
        <v>114</v>
      </c>
      <c r="N2599" s="61" t="s">
        <v>137</v>
      </c>
      <c r="O2599" s="62">
        <f>3.1416/6*J2599^3</f>
        <v>1124.0063603999997</v>
      </c>
      <c r="P2599" s="64">
        <f t="shared" si="1136"/>
        <v>674.40381623999986</v>
      </c>
      <c r="Q2599" s="62">
        <f t="shared" si="1134"/>
        <v>97.90607699503505</v>
      </c>
    </row>
    <row r="2600" spans="1:17">
      <c r="A2600" s="83" t="s">
        <v>363</v>
      </c>
      <c r="B2600" s="57">
        <v>12</v>
      </c>
      <c r="C2600" s="53" t="s">
        <v>406</v>
      </c>
      <c r="D2600" s="54" t="s">
        <v>142</v>
      </c>
      <c r="F2600" s="60" t="s">
        <v>671</v>
      </c>
      <c r="I2600" s="55"/>
      <c r="J2600" s="55">
        <v>12</v>
      </c>
      <c r="L2600" s="52" t="s">
        <v>114</v>
      </c>
      <c r="N2600" s="61" t="s">
        <v>137</v>
      </c>
      <c r="O2600" s="62">
        <f>3.1416/6*J2600^3</f>
        <v>904.78079999999989</v>
      </c>
      <c r="P2600" s="64">
        <f t="shared" si="1136"/>
        <v>542.86847999999986</v>
      </c>
      <c r="Q2600" s="62">
        <f t="shared" si="1134"/>
        <v>79.860496395236609</v>
      </c>
    </row>
    <row r="2601" spans="1:17">
      <c r="A2601" s="83" t="s">
        <v>363</v>
      </c>
      <c r="B2601" s="57">
        <v>14</v>
      </c>
      <c r="C2601" s="53" t="s">
        <v>406</v>
      </c>
      <c r="D2601" s="54" t="s">
        <v>142</v>
      </c>
      <c r="F2601" s="73" t="s">
        <v>102</v>
      </c>
      <c r="G2601" s="55">
        <v>9</v>
      </c>
      <c r="I2601" s="55"/>
      <c r="J2601" s="55">
        <v>7.7</v>
      </c>
      <c r="L2601" s="52" t="s">
        <v>101</v>
      </c>
      <c r="N2601" s="65" t="s">
        <v>138</v>
      </c>
      <c r="O2601" s="62">
        <f>(3.1416/6)*J2601^2*G2601</f>
        <v>279.39819599999998</v>
      </c>
      <c r="P2601" s="64">
        <f t="shared" si="1136"/>
        <v>167.63891759999998</v>
      </c>
      <c r="Q2601" s="62">
        <f t="shared" si="1134"/>
        <v>26.493646266028563</v>
      </c>
    </row>
    <row r="2602" spans="1:17">
      <c r="A2602" s="83" t="s">
        <v>363</v>
      </c>
      <c r="B2602" s="57">
        <v>16</v>
      </c>
      <c r="C2602" s="53" t="s">
        <v>404</v>
      </c>
      <c r="D2602" s="59" t="s">
        <v>442</v>
      </c>
      <c r="F2602" s="73" t="s">
        <v>624</v>
      </c>
      <c r="I2602" s="55"/>
      <c r="J2602" s="55">
        <v>5.4</v>
      </c>
      <c r="L2602" s="52" t="s">
        <v>114</v>
      </c>
      <c r="N2602" s="61" t="s">
        <v>137</v>
      </c>
      <c r="O2602" s="62">
        <f>3.1416/6*J2602^3</f>
        <v>82.448150400000003</v>
      </c>
      <c r="Q2602" s="62">
        <f t="shared" ref="Q2602" si="1137">0.216*O2602^0.939</f>
        <v>13.606537801137277</v>
      </c>
    </row>
    <row r="2603" spans="1:17">
      <c r="A2603" s="83" t="s">
        <v>363</v>
      </c>
      <c r="B2603" s="57">
        <v>16</v>
      </c>
      <c r="C2603" s="53" t="s">
        <v>404</v>
      </c>
      <c r="D2603" s="54" t="s">
        <v>142</v>
      </c>
      <c r="F2603" s="73" t="s">
        <v>102</v>
      </c>
      <c r="G2603" s="55">
        <v>10.31</v>
      </c>
      <c r="I2603" s="55"/>
      <c r="J2603" s="55">
        <v>9.4</v>
      </c>
      <c r="L2603" s="52" t="s">
        <v>101</v>
      </c>
      <c r="N2603" s="65" t="s">
        <v>138</v>
      </c>
      <c r="O2603" s="62">
        <f>(3.1416/6)*J2603^2*G2603</f>
        <v>476.9952017600001</v>
      </c>
      <c r="P2603" s="64">
        <f t="shared" ref="P2603" si="1138">O2603*0.6</f>
        <v>286.19712105600007</v>
      </c>
      <c r="Q2603" s="62">
        <f>0.216*P2603^0.939</f>
        <v>43.778656639880005</v>
      </c>
    </row>
    <row r="2604" spans="1:17">
      <c r="A2604" s="83" t="s">
        <v>363</v>
      </c>
      <c r="B2604" s="57">
        <v>16</v>
      </c>
      <c r="C2604" s="53" t="s">
        <v>404</v>
      </c>
      <c r="D2604" s="59" t="s">
        <v>442</v>
      </c>
      <c r="F2604" s="73" t="s">
        <v>625</v>
      </c>
      <c r="I2604" s="55"/>
      <c r="J2604" s="55">
        <v>4.55</v>
      </c>
      <c r="L2604" s="52" t="s">
        <v>114</v>
      </c>
      <c r="N2604" s="61" t="s">
        <v>137</v>
      </c>
      <c r="O2604" s="62">
        <f>3.1416/6*J2604^3</f>
        <v>49.321221949999988</v>
      </c>
      <c r="Q2604" s="62">
        <f t="shared" ref="Q2604:Q2605" si="1139">0.216*O2604^0.939</f>
        <v>8.3987086421499395</v>
      </c>
    </row>
    <row r="2605" spans="1:17">
      <c r="A2605" s="83" t="s">
        <v>363</v>
      </c>
      <c r="B2605" s="57">
        <v>16</v>
      </c>
      <c r="C2605" s="53" t="s">
        <v>404</v>
      </c>
      <c r="D2605" s="59" t="s">
        <v>442</v>
      </c>
      <c r="F2605" s="73" t="s">
        <v>625</v>
      </c>
      <c r="I2605" s="55"/>
      <c r="J2605" s="55">
        <v>3</v>
      </c>
      <c r="L2605" s="52" t="s">
        <v>114</v>
      </c>
      <c r="N2605" s="61" t="s">
        <v>137</v>
      </c>
      <c r="O2605" s="62">
        <f>3.1416/6*J2605^3</f>
        <v>14.137199999999998</v>
      </c>
      <c r="Q2605" s="62">
        <f t="shared" si="1139"/>
        <v>2.5980349293758094</v>
      </c>
    </row>
    <row r="2606" spans="1:17">
      <c r="A2606" s="83" t="s">
        <v>363</v>
      </c>
      <c r="B2606" s="57">
        <v>17</v>
      </c>
      <c r="C2606" s="53" t="s">
        <v>406</v>
      </c>
      <c r="D2606" s="54" t="s">
        <v>142</v>
      </c>
      <c r="F2606" s="73" t="s">
        <v>102</v>
      </c>
      <c r="G2606" s="55">
        <v>10</v>
      </c>
      <c r="I2606" s="55"/>
      <c r="J2606" s="55">
        <v>9.3000000000000007</v>
      </c>
      <c r="L2606" s="52" t="s">
        <v>101</v>
      </c>
      <c r="N2606" s="65" t="s">
        <v>138</v>
      </c>
      <c r="O2606" s="62">
        <f>(3.1416/6)*J2606^2*G2606</f>
        <v>452.86163999999997</v>
      </c>
      <c r="P2606" s="64">
        <f t="shared" ref="P2606:P2613" si="1140">O2606*0.6</f>
        <v>271.71698399999997</v>
      </c>
      <c r="Q2606" s="62">
        <f t="shared" ref="Q2606:Q2613" si="1141">0.216*P2606^0.939</f>
        <v>41.695521743746681</v>
      </c>
    </row>
    <row r="2607" spans="1:17">
      <c r="A2607" s="83" t="s">
        <v>363</v>
      </c>
      <c r="B2607" s="57">
        <v>17</v>
      </c>
      <c r="C2607" s="53" t="s">
        <v>406</v>
      </c>
      <c r="D2607" s="54" t="s">
        <v>142</v>
      </c>
      <c r="F2607" s="60" t="s">
        <v>679</v>
      </c>
      <c r="I2607" s="55"/>
      <c r="J2607" s="55">
        <v>11</v>
      </c>
      <c r="L2607" s="52" t="s">
        <v>114</v>
      </c>
      <c r="N2607" s="61" t="s">
        <v>137</v>
      </c>
      <c r="O2607" s="62">
        <f>3.1416/6*J2607^3</f>
        <v>696.91159999999991</v>
      </c>
      <c r="P2607" s="64">
        <f t="shared" si="1140"/>
        <v>418.14695999999992</v>
      </c>
      <c r="Q2607" s="62">
        <f t="shared" si="1141"/>
        <v>62.500231982415187</v>
      </c>
    </row>
    <row r="2608" spans="1:17">
      <c r="A2608" s="83" t="s">
        <v>363</v>
      </c>
      <c r="B2608" s="57">
        <v>17</v>
      </c>
      <c r="C2608" s="53" t="s">
        <v>406</v>
      </c>
      <c r="D2608" s="54" t="s">
        <v>142</v>
      </c>
      <c r="F2608" s="60" t="s">
        <v>679</v>
      </c>
      <c r="G2608" s="55">
        <v>9.6999999999999993</v>
      </c>
      <c r="I2608" s="55"/>
      <c r="J2608" s="55">
        <v>6</v>
      </c>
      <c r="L2608" s="52" t="s">
        <v>101</v>
      </c>
      <c r="N2608" s="65" t="s">
        <v>138</v>
      </c>
      <c r="O2608" s="62">
        <f>(3.1416/6)*J2608^2*G2608</f>
        <v>182.84111999999996</v>
      </c>
      <c r="P2608" s="64">
        <f t="shared" si="1140"/>
        <v>109.70467199999997</v>
      </c>
      <c r="Q2608" s="62">
        <f t="shared" si="1141"/>
        <v>17.79201524092699</v>
      </c>
    </row>
    <row r="2609" spans="1:17">
      <c r="A2609" s="83" t="s">
        <v>363</v>
      </c>
      <c r="B2609" s="57">
        <v>18</v>
      </c>
      <c r="C2609" s="53" t="s">
        <v>404</v>
      </c>
      <c r="D2609" s="54" t="s">
        <v>142</v>
      </c>
      <c r="F2609" s="73" t="s">
        <v>3</v>
      </c>
      <c r="G2609" s="55">
        <v>7.2</v>
      </c>
      <c r="I2609" s="55"/>
      <c r="J2609" s="55">
        <v>4.9000000000000004</v>
      </c>
      <c r="L2609" s="52" t="s">
        <v>101</v>
      </c>
      <c r="N2609" s="65" t="s">
        <v>138</v>
      </c>
      <c r="O2609" s="62">
        <f>(3.1416/6)*J2609^2*G2609</f>
        <v>90.515779200000011</v>
      </c>
      <c r="P2609" s="64">
        <f t="shared" si="1140"/>
        <v>54.309467520000005</v>
      </c>
      <c r="Q2609" s="62">
        <f t="shared" si="1141"/>
        <v>9.1939447096629721</v>
      </c>
    </row>
    <row r="2610" spans="1:17">
      <c r="A2610" s="83" t="s">
        <v>363</v>
      </c>
      <c r="B2610" s="57">
        <v>19</v>
      </c>
      <c r="C2610" s="53" t="s">
        <v>406</v>
      </c>
      <c r="D2610" s="54" t="s">
        <v>142</v>
      </c>
      <c r="F2610" s="73" t="s">
        <v>252</v>
      </c>
      <c r="G2610" s="55">
        <v>9.5</v>
      </c>
      <c r="I2610" s="55"/>
      <c r="J2610" s="55">
        <v>7.8</v>
      </c>
      <c r="L2610" s="52" t="s">
        <v>101</v>
      </c>
      <c r="N2610" s="65" t="s">
        <v>138</v>
      </c>
      <c r="O2610" s="62">
        <f>(3.1416/6)*J2610^2*G2610</f>
        <v>302.63032799999996</v>
      </c>
      <c r="P2610" s="64">
        <f t="shared" si="1140"/>
        <v>181.57819679999997</v>
      </c>
      <c r="Q2610" s="62">
        <f t="shared" si="1141"/>
        <v>28.557130386292499</v>
      </c>
    </row>
    <row r="2611" spans="1:17">
      <c r="A2611" s="83" t="s">
        <v>363</v>
      </c>
      <c r="B2611" s="57">
        <v>19</v>
      </c>
      <c r="C2611" s="53" t="s">
        <v>406</v>
      </c>
      <c r="D2611" s="54" t="s">
        <v>142</v>
      </c>
      <c r="F2611" s="73" t="s">
        <v>102</v>
      </c>
      <c r="G2611" s="55">
        <v>13.4</v>
      </c>
      <c r="I2611" s="55"/>
      <c r="J2611" s="55">
        <v>12.3</v>
      </c>
      <c r="L2611" s="52" t="s">
        <v>101</v>
      </c>
      <c r="N2611" s="65" t="s">
        <v>138</v>
      </c>
      <c r="O2611" s="62">
        <f>(3.1416/6)*J2611^2*G2611</f>
        <v>1061.4869496000001</v>
      </c>
      <c r="P2611" s="64">
        <f t="shared" si="1140"/>
        <v>636.89216976</v>
      </c>
      <c r="Q2611" s="62">
        <f t="shared" si="1141"/>
        <v>92.783689955924714</v>
      </c>
    </row>
    <row r="2612" spans="1:17">
      <c r="A2612" s="83" t="s">
        <v>363</v>
      </c>
      <c r="B2612" s="57">
        <v>20</v>
      </c>
      <c r="C2612" s="53" t="s">
        <v>406</v>
      </c>
      <c r="D2612" s="54" t="s">
        <v>142</v>
      </c>
      <c r="F2612" s="73" t="s">
        <v>3</v>
      </c>
      <c r="G2612" s="55">
        <v>6.59</v>
      </c>
      <c r="I2612" s="55"/>
      <c r="J2612" s="55">
        <v>5</v>
      </c>
      <c r="L2612" s="52" t="s">
        <v>314</v>
      </c>
      <c r="N2612" s="65" t="s">
        <v>543</v>
      </c>
      <c r="O2612" s="66">
        <f>((3.1416/6)*J2612^2*G2612)*0.5</f>
        <v>43.13154999999999</v>
      </c>
      <c r="P2612" s="64">
        <f t="shared" si="1140"/>
        <v>25.878929999999993</v>
      </c>
      <c r="Q2612" s="62">
        <f t="shared" si="1141"/>
        <v>4.5836383221337762</v>
      </c>
    </row>
    <row r="2613" spans="1:17">
      <c r="A2613" s="83" t="s">
        <v>363</v>
      </c>
      <c r="B2613" s="57">
        <v>21</v>
      </c>
      <c r="C2613" s="53" t="s">
        <v>404</v>
      </c>
      <c r="D2613" s="54" t="s">
        <v>142</v>
      </c>
      <c r="F2613" s="73" t="s">
        <v>102</v>
      </c>
      <c r="I2613" s="55"/>
      <c r="J2613" s="55">
        <v>13.5</v>
      </c>
      <c r="L2613" s="52" t="s">
        <v>114</v>
      </c>
      <c r="N2613" s="61" t="s">
        <v>137</v>
      </c>
      <c r="O2613" s="62">
        <f>3.1416/6*J2613^3</f>
        <v>1288.25235</v>
      </c>
      <c r="P2613" s="64">
        <f t="shared" si="1140"/>
        <v>772.95141000000001</v>
      </c>
      <c r="Q2613" s="62">
        <f t="shared" si="1141"/>
        <v>111.2829580022314</v>
      </c>
    </row>
    <row r="2614" spans="1:17">
      <c r="A2614" s="83" t="s">
        <v>363</v>
      </c>
      <c r="B2614" s="57">
        <v>21</v>
      </c>
      <c r="C2614" s="53" t="s">
        <v>404</v>
      </c>
      <c r="D2614" s="59" t="s">
        <v>442</v>
      </c>
      <c r="F2614" s="69" t="s">
        <v>377</v>
      </c>
      <c r="G2614" s="55">
        <v>7.7</v>
      </c>
      <c r="I2614" s="55"/>
      <c r="J2614" s="55">
        <v>5.8</v>
      </c>
      <c r="L2614" s="52" t="s">
        <v>101</v>
      </c>
      <c r="N2614" s="65" t="s">
        <v>138</v>
      </c>
      <c r="O2614" s="62">
        <f>(3.1416/6)*J2614^2*G2614</f>
        <v>135.62706079999998</v>
      </c>
      <c r="Q2614" s="62">
        <f t="shared" ref="Q2614" si="1142">0.216*O2614^0.939</f>
        <v>21.713357054727503</v>
      </c>
    </row>
    <row r="2615" spans="1:17">
      <c r="A2615" s="83" t="s">
        <v>363</v>
      </c>
      <c r="B2615" s="57">
        <v>22</v>
      </c>
      <c r="C2615" s="53" t="s">
        <v>404</v>
      </c>
      <c r="D2615" s="54" t="s">
        <v>142</v>
      </c>
      <c r="F2615" s="73" t="s">
        <v>102</v>
      </c>
      <c r="I2615" s="55"/>
      <c r="J2615" s="55">
        <v>9.6</v>
      </c>
      <c r="L2615" s="52" t="s">
        <v>114</v>
      </c>
      <c r="N2615" s="61" t="s">
        <v>137</v>
      </c>
      <c r="O2615" s="62">
        <f>3.1416/6*J2615^3</f>
        <v>463.24776959999997</v>
      </c>
      <c r="P2615" s="64">
        <f t="shared" ref="P2615:P2616" si="1143">O2615*0.6</f>
        <v>277.94866175999999</v>
      </c>
      <c r="Q2615" s="62">
        <f t="shared" ref="Q2615:Q2616" si="1144">0.216*P2615^0.939</f>
        <v>42.592830175963414</v>
      </c>
    </row>
    <row r="2616" spans="1:17">
      <c r="A2616" s="83" t="s">
        <v>363</v>
      </c>
      <c r="B2616" s="57">
        <v>22</v>
      </c>
      <c r="C2616" s="53" t="s">
        <v>404</v>
      </c>
      <c r="D2616" s="54" t="s">
        <v>142</v>
      </c>
      <c r="F2616" s="60" t="s">
        <v>679</v>
      </c>
      <c r="I2616" s="55"/>
      <c r="J2616" s="55">
        <v>4.8</v>
      </c>
      <c r="L2616" s="52" t="s">
        <v>114</v>
      </c>
      <c r="N2616" s="61" t="s">
        <v>137</v>
      </c>
      <c r="O2616" s="62">
        <f>3.1416/6*J2616^3</f>
        <v>57.905971199999996</v>
      </c>
      <c r="P2616" s="64">
        <f t="shared" si="1143"/>
        <v>34.743582719999999</v>
      </c>
      <c r="Q2616" s="62">
        <f t="shared" si="1144"/>
        <v>6.0441467581638806</v>
      </c>
    </row>
    <row r="2617" spans="1:17">
      <c r="A2617" s="83" t="s">
        <v>363</v>
      </c>
      <c r="B2617" s="57">
        <v>22</v>
      </c>
      <c r="C2617" s="53" t="s">
        <v>404</v>
      </c>
      <c r="D2617" s="59" t="s">
        <v>442</v>
      </c>
      <c r="F2617" s="73" t="s">
        <v>109</v>
      </c>
      <c r="G2617" s="55">
        <v>9.1999999999999993</v>
      </c>
      <c r="I2617" s="55"/>
      <c r="J2617" s="55">
        <v>9.6999999999999993</v>
      </c>
      <c r="L2617" s="52" t="s">
        <v>101</v>
      </c>
      <c r="N2617" s="65" t="s">
        <v>138</v>
      </c>
      <c r="O2617" s="62">
        <f>(3.1416/6)*J2617^2*G2617</f>
        <v>453.24282079999989</v>
      </c>
      <c r="Q2617" s="62">
        <f t="shared" ref="Q2617" si="1145">0.216*O2617^0.939</f>
        <v>67.413751831290654</v>
      </c>
    </row>
    <row r="2618" spans="1:17">
      <c r="A2618" s="83" t="s">
        <v>363</v>
      </c>
      <c r="B2618" s="57">
        <v>23</v>
      </c>
      <c r="C2618" s="53" t="s">
        <v>406</v>
      </c>
      <c r="D2618" s="59" t="s">
        <v>142</v>
      </c>
      <c r="F2618" s="73" t="s">
        <v>626</v>
      </c>
      <c r="G2618" s="55">
        <v>6.4</v>
      </c>
      <c r="I2618" s="55"/>
      <c r="J2618" s="55">
        <v>5.7</v>
      </c>
      <c r="L2618" s="52" t="s">
        <v>101</v>
      </c>
      <c r="N2618" s="65" t="s">
        <v>138</v>
      </c>
      <c r="O2618" s="62">
        <f>(3.1416/6)*J2618^2*G2618</f>
        <v>108.8752896</v>
      </c>
      <c r="P2618" s="64">
        <f t="shared" ref="P2618:P2620" si="1146">O2618*0.6</f>
        <v>65.325173759999998</v>
      </c>
      <c r="Q2618" s="62">
        <f t="shared" ref="Q2618:Q2620" si="1147">0.216*P2618^0.939</f>
        <v>10.934889777463116</v>
      </c>
    </row>
    <row r="2619" spans="1:17">
      <c r="A2619" s="83" t="s">
        <v>363</v>
      </c>
      <c r="B2619" s="57">
        <v>24</v>
      </c>
      <c r="C2619" s="53" t="s">
        <v>404</v>
      </c>
      <c r="D2619" s="54" t="s">
        <v>142</v>
      </c>
      <c r="F2619" s="73" t="s">
        <v>3</v>
      </c>
      <c r="G2619" s="55">
        <v>10.3</v>
      </c>
      <c r="I2619" s="55"/>
      <c r="J2619" s="55">
        <v>4.3</v>
      </c>
      <c r="L2619" s="52" t="s">
        <v>314</v>
      </c>
      <c r="N2619" s="65" t="s">
        <v>543</v>
      </c>
      <c r="O2619" s="66">
        <f>((3.1416/6)*J2619^2*G2619)*0.5</f>
        <v>49.859024599999998</v>
      </c>
      <c r="P2619" s="64">
        <f t="shared" si="1146"/>
        <v>29.915414759999997</v>
      </c>
      <c r="Q2619" s="62">
        <f t="shared" si="1147"/>
        <v>5.2519330702550038</v>
      </c>
    </row>
    <row r="2620" spans="1:17">
      <c r="A2620" s="83" t="s">
        <v>363</v>
      </c>
      <c r="B2620" s="57">
        <v>24</v>
      </c>
      <c r="C2620" s="53" t="s">
        <v>404</v>
      </c>
      <c r="D2620" s="59" t="s">
        <v>142</v>
      </c>
      <c r="E2620" s="59"/>
      <c r="F2620" s="60" t="s">
        <v>679</v>
      </c>
      <c r="I2620" s="55">
        <v>12.7</v>
      </c>
      <c r="J2620" s="55">
        <v>9.9</v>
      </c>
      <c r="L2620" s="52" t="s">
        <v>100</v>
      </c>
      <c r="N2620" s="61" t="s">
        <v>536</v>
      </c>
      <c r="O2620" s="66">
        <f>3.1416/12*(J2620^2)*I2620</f>
        <v>325.86952859999997</v>
      </c>
      <c r="P2620" s="64">
        <f t="shared" si="1146"/>
        <v>195.52171715999998</v>
      </c>
      <c r="Q2620" s="62">
        <f t="shared" si="1147"/>
        <v>30.61158794262451</v>
      </c>
    </row>
    <row r="2621" spans="1:17">
      <c r="A2621" s="83" t="s">
        <v>363</v>
      </c>
      <c r="B2621" s="57">
        <v>25</v>
      </c>
      <c r="C2621" s="53" t="s">
        <v>404</v>
      </c>
      <c r="D2621" s="59" t="s">
        <v>641</v>
      </c>
      <c r="E2621" s="54" t="s">
        <v>644</v>
      </c>
      <c r="F2621" s="73" t="s">
        <v>5</v>
      </c>
      <c r="G2621" s="55">
        <v>5.8</v>
      </c>
      <c r="I2621" s="55"/>
      <c r="J2621" s="55">
        <v>4.3</v>
      </c>
      <c r="L2621" s="52" t="s">
        <v>101</v>
      </c>
      <c r="N2621" s="65" t="s">
        <v>138</v>
      </c>
      <c r="O2621" s="62">
        <f>(3.1416/6)*J2621^2*G2621</f>
        <v>56.151911199999986</v>
      </c>
      <c r="Q2621" s="62">
        <f t="shared" ref="Q2621" si="1148">0.216*O2621^0.939</f>
        <v>9.4865228395985799</v>
      </c>
    </row>
    <row r="2622" spans="1:17">
      <c r="A2622" s="83" t="s">
        <v>363</v>
      </c>
      <c r="B2622" s="57">
        <v>25</v>
      </c>
      <c r="C2622" s="53" t="s">
        <v>404</v>
      </c>
      <c r="D2622" s="54" t="s">
        <v>142</v>
      </c>
      <c r="F2622" s="73" t="s">
        <v>102</v>
      </c>
      <c r="G2622" s="55">
        <v>9.3000000000000007</v>
      </c>
      <c r="I2622" s="55"/>
      <c r="J2622" s="55">
        <v>7.9</v>
      </c>
      <c r="L2622" s="52" t="s">
        <v>101</v>
      </c>
      <c r="N2622" s="65" t="s">
        <v>138</v>
      </c>
      <c r="O2622" s="62">
        <f>(3.1416/6)*J2622^2*G2622</f>
        <v>303.90424680000001</v>
      </c>
      <c r="P2622" s="64">
        <f t="shared" ref="P2622:P2623" si="1149">O2622*0.6</f>
        <v>182.34254808</v>
      </c>
      <c r="Q2622" s="62">
        <f t="shared" ref="Q2622:Q2623" si="1150">0.216*P2622^0.939</f>
        <v>28.669993954230698</v>
      </c>
    </row>
    <row r="2623" spans="1:17">
      <c r="A2623" s="83" t="s">
        <v>363</v>
      </c>
      <c r="B2623" s="57">
        <v>26</v>
      </c>
      <c r="C2623" s="53" t="s">
        <v>406</v>
      </c>
      <c r="D2623" s="59" t="s">
        <v>142</v>
      </c>
      <c r="F2623" s="73" t="s">
        <v>590</v>
      </c>
      <c r="G2623" s="55">
        <v>12.25</v>
      </c>
      <c r="I2623" s="55"/>
      <c r="J2623" s="55">
        <v>8.8000000000000007</v>
      </c>
      <c r="L2623" s="52" t="s">
        <v>101</v>
      </c>
      <c r="N2623" s="65" t="s">
        <v>138</v>
      </c>
      <c r="O2623" s="62">
        <f>(3.1416/6)*J2623^2*G2623</f>
        <v>496.70790399999998</v>
      </c>
      <c r="P2623" s="64">
        <f t="shared" si="1149"/>
        <v>298.02474239999998</v>
      </c>
      <c r="Q2623" s="62">
        <f t="shared" si="1150"/>
        <v>45.475416023504366</v>
      </c>
    </row>
    <row r="2624" spans="1:17">
      <c r="A2624" s="83" t="s">
        <v>363</v>
      </c>
      <c r="B2624" s="57">
        <v>27</v>
      </c>
      <c r="C2624" s="53" t="s">
        <v>404</v>
      </c>
      <c r="D2624" s="59" t="s">
        <v>442</v>
      </c>
      <c r="F2624" s="73" t="s">
        <v>109</v>
      </c>
      <c r="I2624" s="55">
        <v>3.2</v>
      </c>
      <c r="J2624" s="55">
        <v>1.7</v>
      </c>
      <c r="L2624" s="52" t="s">
        <v>232</v>
      </c>
      <c r="N2624" s="61" t="s">
        <v>139</v>
      </c>
      <c r="O2624" s="66">
        <f>3.1416/4*(J2624^2)*I2624</f>
        <v>7.2633791999999993</v>
      </c>
      <c r="Q2624" s="62">
        <f t="shared" ref="Q2624:Q2628" si="1151">0.216*O2624^0.939</f>
        <v>1.3901542999127257</v>
      </c>
    </row>
    <row r="2625" spans="1:19">
      <c r="A2625" s="83" t="s">
        <v>363</v>
      </c>
      <c r="B2625" s="57">
        <v>27</v>
      </c>
      <c r="C2625" s="53" t="s">
        <v>404</v>
      </c>
      <c r="D2625" s="59" t="s">
        <v>442</v>
      </c>
      <c r="F2625" s="69" t="s">
        <v>377</v>
      </c>
      <c r="G2625" s="55">
        <v>8.9</v>
      </c>
      <c r="I2625" s="55"/>
      <c r="J2625" s="55">
        <v>7.5</v>
      </c>
      <c r="L2625" s="52" t="s">
        <v>101</v>
      </c>
      <c r="N2625" s="65" t="s">
        <v>138</v>
      </c>
      <c r="O2625" s="62">
        <f>(3.1416/6)*J2625^2*G2625</f>
        <v>262.12725</v>
      </c>
      <c r="Q2625" s="62">
        <f t="shared" si="1151"/>
        <v>40.312216707998381</v>
      </c>
    </row>
    <row r="2626" spans="1:19">
      <c r="A2626" s="83" t="s">
        <v>363</v>
      </c>
      <c r="B2626" s="57">
        <v>27</v>
      </c>
      <c r="C2626" s="53" t="s">
        <v>404</v>
      </c>
      <c r="D2626" s="59" t="s">
        <v>442</v>
      </c>
      <c r="F2626" s="73" t="s">
        <v>109</v>
      </c>
      <c r="I2626" s="55">
        <v>2.7</v>
      </c>
      <c r="J2626" s="55">
        <v>1.4</v>
      </c>
      <c r="L2626" s="52" t="s">
        <v>232</v>
      </c>
      <c r="N2626" s="61" t="s">
        <v>139</v>
      </c>
      <c r="O2626" s="66">
        <f>3.1416/4*(J2626^2)*I2626</f>
        <v>4.1563368000000001</v>
      </c>
      <c r="Q2626" s="62">
        <f t="shared" si="1151"/>
        <v>0.82304414340384402</v>
      </c>
    </row>
    <row r="2627" spans="1:19">
      <c r="A2627" s="83" t="s">
        <v>363</v>
      </c>
      <c r="B2627" s="57">
        <v>27</v>
      </c>
      <c r="C2627" s="53" t="s">
        <v>404</v>
      </c>
      <c r="D2627" s="59" t="s">
        <v>442</v>
      </c>
      <c r="F2627" s="73" t="s">
        <v>109</v>
      </c>
      <c r="G2627" s="55">
        <v>3.4</v>
      </c>
      <c r="I2627" s="55"/>
      <c r="J2627" s="55">
        <v>2.2999999999999998</v>
      </c>
      <c r="L2627" s="52" t="s">
        <v>101</v>
      </c>
      <c r="N2627" s="65" t="s">
        <v>138</v>
      </c>
      <c r="O2627" s="62">
        <f>(3.1416/6)*J2627^2*G2627</f>
        <v>9.4174695999999987</v>
      </c>
      <c r="Q2627" s="62">
        <f t="shared" si="1151"/>
        <v>1.7740995685002423</v>
      </c>
    </row>
    <row r="2628" spans="1:19" s="69" customFormat="1">
      <c r="A2628" s="83" t="s">
        <v>363</v>
      </c>
      <c r="B2628" s="70">
        <v>27</v>
      </c>
      <c r="C2628" s="72" t="s">
        <v>404</v>
      </c>
      <c r="D2628" s="54" t="s">
        <v>622</v>
      </c>
      <c r="E2628" s="67" t="s">
        <v>596</v>
      </c>
      <c r="F2628" s="60" t="s">
        <v>616</v>
      </c>
      <c r="G2628" s="56">
        <v>12.1</v>
      </c>
      <c r="H2628" s="56"/>
      <c r="I2628" s="56"/>
      <c r="J2628" s="56">
        <v>6</v>
      </c>
      <c r="L2628" s="69" t="s">
        <v>101</v>
      </c>
      <c r="N2628" s="65" t="s">
        <v>138</v>
      </c>
      <c r="O2628" s="66">
        <f>(3.1416/6)*J2628^2*G2628</f>
        <v>228.08015999999998</v>
      </c>
      <c r="Q2628" s="62">
        <f t="shared" si="1151"/>
        <v>35.37512002539178</v>
      </c>
    </row>
    <row r="2629" spans="1:19">
      <c r="A2629" s="83" t="s">
        <v>363</v>
      </c>
      <c r="B2629" s="57">
        <v>28</v>
      </c>
      <c r="C2629" s="53" t="s">
        <v>406</v>
      </c>
      <c r="D2629" s="54" t="s">
        <v>142</v>
      </c>
      <c r="F2629" s="73" t="s">
        <v>102</v>
      </c>
      <c r="I2629" s="55"/>
      <c r="J2629" s="55">
        <v>8.76</v>
      </c>
      <c r="L2629" s="52" t="s">
        <v>114</v>
      </c>
      <c r="N2629" s="61" t="s">
        <v>137</v>
      </c>
      <c r="O2629" s="62">
        <f>3.1416/6*J2629^3</f>
        <v>351.97511247359995</v>
      </c>
      <c r="P2629" s="64">
        <f t="shared" ref="P2629:P2635" si="1152">O2629*0.6</f>
        <v>211.18506748415996</v>
      </c>
      <c r="Q2629" s="62">
        <f t="shared" ref="Q2629:Q2635" si="1153">0.216*P2629^0.939</f>
        <v>32.908834554624654</v>
      </c>
    </row>
    <row r="2630" spans="1:19">
      <c r="A2630" s="83" t="s">
        <v>363</v>
      </c>
      <c r="B2630" s="57">
        <v>28</v>
      </c>
      <c r="C2630" s="53" t="s">
        <v>406</v>
      </c>
      <c r="D2630" s="54" t="s">
        <v>142</v>
      </c>
      <c r="F2630" s="73" t="s">
        <v>252</v>
      </c>
      <c r="G2630" s="55">
        <v>7.6</v>
      </c>
      <c r="I2630" s="55"/>
      <c r="J2630" s="55">
        <v>6.6</v>
      </c>
      <c r="L2630" s="52" t="s">
        <v>314</v>
      </c>
      <c r="N2630" s="65" t="s">
        <v>543</v>
      </c>
      <c r="O2630" s="66">
        <f>((3.1416/6)*J2630^2*G2630)*0.5</f>
        <v>86.670460799999972</v>
      </c>
      <c r="P2630" s="64">
        <f t="shared" si="1152"/>
        <v>52.002276479999985</v>
      </c>
      <c r="Q2630" s="62">
        <f t="shared" si="1153"/>
        <v>8.8267076677308243</v>
      </c>
    </row>
    <row r="2631" spans="1:19">
      <c r="A2631" s="83" t="s">
        <v>363</v>
      </c>
      <c r="B2631" s="57">
        <v>28</v>
      </c>
      <c r="C2631" s="53" t="s">
        <v>406</v>
      </c>
      <c r="D2631" s="54" t="s">
        <v>142</v>
      </c>
      <c r="F2631" s="73" t="s">
        <v>252</v>
      </c>
      <c r="G2631" s="55">
        <v>7.23</v>
      </c>
      <c r="I2631" s="55"/>
      <c r="J2631" s="55">
        <v>6.4</v>
      </c>
      <c r="L2631" s="52" t="s">
        <v>314</v>
      </c>
      <c r="N2631" s="65" t="s">
        <v>543</v>
      </c>
      <c r="O2631" s="66">
        <f>((3.1416/6)*J2631^2*G2631)*0.5</f>
        <v>77.529661440000012</v>
      </c>
      <c r="P2631" s="64">
        <f t="shared" si="1152"/>
        <v>46.517796864000005</v>
      </c>
      <c r="Q2631" s="62">
        <f t="shared" si="1153"/>
        <v>7.9496520730014639</v>
      </c>
    </row>
    <row r="2632" spans="1:19">
      <c r="A2632" s="83" t="s">
        <v>363</v>
      </c>
      <c r="B2632" s="57">
        <v>28</v>
      </c>
      <c r="C2632" s="53" t="s">
        <v>406</v>
      </c>
      <c r="D2632" s="54" t="s">
        <v>142</v>
      </c>
      <c r="F2632" s="73" t="s">
        <v>252</v>
      </c>
      <c r="G2632" s="55">
        <v>6.98</v>
      </c>
      <c r="I2632" s="55"/>
      <c r="J2632" s="55">
        <v>4</v>
      </c>
      <c r="L2632" s="52" t="s">
        <v>314</v>
      </c>
      <c r="N2632" s="65" t="s">
        <v>543</v>
      </c>
      <c r="O2632" s="66">
        <f>((3.1416/6)*J2632^2*G2632)*0.5</f>
        <v>29.237824</v>
      </c>
      <c r="P2632" s="64">
        <f t="shared" si="1152"/>
        <v>17.542694399999998</v>
      </c>
      <c r="Q2632" s="62">
        <f t="shared" si="1153"/>
        <v>3.1817069371489803</v>
      </c>
    </row>
    <row r="2633" spans="1:19">
      <c r="A2633" s="83" t="s">
        <v>363</v>
      </c>
      <c r="B2633" s="57">
        <v>29</v>
      </c>
      <c r="C2633" s="53" t="s">
        <v>404</v>
      </c>
      <c r="D2633" s="54" t="s">
        <v>142</v>
      </c>
      <c r="F2633" s="73" t="s">
        <v>252</v>
      </c>
      <c r="G2633" s="55">
        <v>9.2799999999999994</v>
      </c>
      <c r="I2633" s="55"/>
      <c r="J2633" s="55">
        <v>7.37</v>
      </c>
      <c r="L2633" s="52" t="s">
        <v>314</v>
      </c>
      <c r="N2633" s="65" t="s">
        <v>543</v>
      </c>
      <c r="O2633" s="66">
        <f>((3.1416/6)*J2633^2*G2633)*0.5</f>
        <v>131.9631258176</v>
      </c>
      <c r="P2633" s="64">
        <f t="shared" si="1152"/>
        <v>79.177875490559998</v>
      </c>
      <c r="Q2633" s="62">
        <f t="shared" si="1153"/>
        <v>13.099139317895197</v>
      </c>
    </row>
    <row r="2634" spans="1:19">
      <c r="A2634" s="83" t="s">
        <v>363</v>
      </c>
      <c r="B2634" s="57">
        <v>30</v>
      </c>
      <c r="C2634" s="53" t="s">
        <v>406</v>
      </c>
      <c r="D2634" s="54" t="s">
        <v>142</v>
      </c>
      <c r="F2634" s="73" t="s">
        <v>3</v>
      </c>
      <c r="I2634" s="55"/>
      <c r="J2634" s="55">
        <v>6.9</v>
      </c>
      <c r="L2634" s="52" t="s">
        <v>258</v>
      </c>
      <c r="N2634" s="61" t="s">
        <v>544</v>
      </c>
      <c r="O2634" s="62">
        <f>(3.1416/6*J2634^3)*0.5</f>
        <v>86.003656200000009</v>
      </c>
      <c r="P2634" s="64">
        <f t="shared" si="1152"/>
        <v>51.602193720000002</v>
      </c>
      <c r="Q2634" s="62">
        <f t="shared" si="1153"/>
        <v>8.762926275857847</v>
      </c>
    </row>
    <row r="2635" spans="1:19">
      <c r="A2635" s="83" t="s">
        <v>363</v>
      </c>
      <c r="B2635" s="57">
        <v>31</v>
      </c>
      <c r="C2635" s="53" t="s">
        <v>406</v>
      </c>
      <c r="D2635" s="54" t="s">
        <v>142</v>
      </c>
      <c r="F2635" s="73" t="s">
        <v>3</v>
      </c>
      <c r="I2635" s="55"/>
      <c r="J2635" s="55">
        <v>9.6</v>
      </c>
      <c r="L2635" s="52" t="s">
        <v>258</v>
      </c>
      <c r="N2635" s="61" t="s">
        <v>544</v>
      </c>
      <c r="O2635" s="62">
        <f>(3.1416/6*J2635^3)*0.5</f>
        <v>231.62388479999998</v>
      </c>
      <c r="P2635" s="64">
        <f t="shared" si="1152"/>
        <v>138.97433088</v>
      </c>
      <c r="Q2635" s="62">
        <f t="shared" si="1153"/>
        <v>22.216177302859691</v>
      </c>
    </row>
    <row r="2636" spans="1:19">
      <c r="A2636" s="83" t="s">
        <v>363</v>
      </c>
      <c r="B2636" s="57">
        <v>32</v>
      </c>
      <c r="C2636" s="53" t="s">
        <v>404</v>
      </c>
      <c r="D2636" s="59" t="s">
        <v>442</v>
      </c>
      <c r="F2636" s="69" t="s">
        <v>377</v>
      </c>
      <c r="G2636" s="55">
        <v>7.11</v>
      </c>
      <c r="I2636" s="55"/>
      <c r="J2636" s="55">
        <v>4.9000000000000004</v>
      </c>
      <c r="L2636" s="52" t="s">
        <v>101</v>
      </c>
      <c r="M2636" s="52" t="s">
        <v>361</v>
      </c>
      <c r="N2636" s="65" t="s">
        <v>138</v>
      </c>
      <c r="O2636" s="62">
        <f>(3.1416/6)*J2636^2*G2636</f>
        <v>89.384331960000011</v>
      </c>
      <c r="Q2636" s="62">
        <f t="shared" ref="Q2636:Q2637" si="1154">0.216*O2636^0.939</f>
        <v>14.678720615396855</v>
      </c>
    </row>
    <row r="2637" spans="1:19">
      <c r="A2637" s="83" t="s">
        <v>363</v>
      </c>
      <c r="B2637" s="57">
        <v>32</v>
      </c>
      <c r="C2637" s="53" t="s">
        <v>404</v>
      </c>
      <c r="D2637" s="59" t="s">
        <v>442</v>
      </c>
      <c r="F2637" s="69" t="s">
        <v>377</v>
      </c>
      <c r="G2637" s="55">
        <v>3.9</v>
      </c>
      <c r="I2637" s="55"/>
      <c r="J2637" s="55">
        <v>3.4</v>
      </c>
      <c r="L2637" s="52" t="s">
        <v>101</v>
      </c>
      <c r="N2637" s="65" t="s">
        <v>138</v>
      </c>
      <c r="O2637" s="62">
        <f>(3.1416/6)*J2637^2*G2637</f>
        <v>23.605982399999995</v>
      </c>
      <c r="Q2637" s="62">
        <f t="shared" si="1154"/>
        <v>4.2045689938346049</v>
      </c>
    </row>
    <row r="2638" spans="1:19">
      <c r="A2638" s="83" t="s">
        <v>363</v>
      </c>
      <c r="B2638" s="57">
        <v>32</v>
      </c>
      <c r="C2638" s="53" t="s">
        <v>404</v>
      </c>
      <c r="D2638" s="54" t="s">
        <v>142</v>
      </c>
      <c r="F2638" s="73" t="s">
        <v>102</v>
      </c>
      <c r="G2638" s="55">
        <v>8.86</v>
      </c>
      <c r="I2638" s="55"/>
      <c r="J2638" s="55">
        <v>5.8</v>
      </c>
      <c r="L2638" s="52" t="s">
        <v>101</v>
      </c>
      <c r="N2638" s="65" t="s">
        <v>138</v>
      </c>
      <c r="O2638" s="62">
        <f>(3.1416/6)*J2638^2*G2638</f>
        <v>156.05918943999998</v>
      </c>
      <c r="P2638" s="64">
        <f t="shared" ref="P2638:P2639" si="1155">O2638*0.6</f>
        <v>93.635513663999987</v>
      </c>
      <c r="Q2638" s="62">
        <f t="shared" ref="Q2638:Q2641" si="1156">0.216*P2638^0.939</f>
        <v>15.333329627249105</v>
      </c>
    </row>
    <row r="2639" spans="1:19">
      <c r="A2639" s="83" t="s">
        <v>363</v>
      </c>
      <c r="B2639" s="57">
        <v>33</v>
      </c>
      <c r="C2639" s="53" t="s">
        <v>404</v>
      </c>
      <c r="D2639" s="54" t="s">
        <v>142</v>
      </c>
      <c r="F2639" s="73" t="s">
        <v>3</v>
      </c>
      <c r="G2639" s="55">
        <v>8.26</v>
      </c>
      <c r="I2639" s="55"/>
      <c r="J2639" s="55">
        <v>3.5</v>
      </c>
      <c r="L2639" s="52" t="s">
        <v>314</v>
      </c>
      <c r="N2639" s="65" t="s">
        <v>543</v>
      </c>
      <c r="O2639" s="66">
        <f>((3.1416/6)*J2639^2*G2639)*0.5</f>
        <v>26.490232999999996</v>
      </c>
      <c r="P2639" s="64">
        <f t="shared" si="1155"/>
        <v>15.894139799999998</v>
      </c>
      <c r="Q2639" s="62">
        <f t="shared" si="1156"/>
        <v>2.9001156774216921</v>
      </c>
    </row>
    <row r="2640" spans="1:19">
      <c r="A2640" s="83" t="s">
        <v>363</v>
      </c>
      <c r="B2640" s="57">
        <v>33</v>
      </c>
      <c r="C2640" s="53" t="s">
        <v>404</v>
      </c>
      <c r="D2640" s="54" t="s">
        <v>142</v>
      </c>
      <c r="F2640" s="73" t="s">
        <v>8</v>
      </c>
      <c r="I2640" s="55"/>
      <c r="J2640" s="55">
        <v>4.3499999999999996</v>
      </c>
      <c r="L2640" s="52" t="s">
        <v>114</v>
      </c>
      <c r="N2640" s="61" t="s">
        <v>137</v>
      </c>
      <c r="O2640" s="62">
        <f>3.1416/6*J2640^3</f>
        <v>43.099021349999987</v>
      </c>
      <c r="P2640" s="64">
        <f>O2640*0.3</f>
        <v>12.929706404999996</v>
      </c>
      <c r="Q2640" s="62">
        <f t="shared" si="1156"/>
        <v>2.389106479481744</v>
      </c>
      <c r="S2640" s="63"/>
    </row>
    <row r="2641" spans="1:19">
      <c r="A2641" s="83" t="s">
        <v>363</v>
      </c>
      <c r="B2641" s="57">
        <v>33</v>
      </c>
      <c r="C2641" s="53" t="s">
        <v>404</v>
      </c>
      <c r="D2641" s="54" t="s">
        <v>142</v>
      </c>
      <c r="F2641" s="60" t="s">
        <v>679</v>
      </c>
      <c r="I2641" s="55"/>
      <c r="J2641" s="55">
        <v>4.93</v>
      </c>
      <c r="L2641" s="52" t="s">
        <v>114</v>
      </c>
      <c r="N2641" s="61" t="s">
        <v>137</v>
      </c>
      <c r="O2641" s="62">
        <f>3.1416/6*J2641^3</f>
        <v>62.739405005199984</v>
      </c>
      <c r="P2641" s="64">
        <f t="shared" ref="P2641" si="1157">O2641*0.6</f>
        <v>37.64364300311999</v>
      </c>
      <c r="Q2641" s="62">
        <f t="shared" si="1156"/>
        <v>6.5167071780917061</v>
      </c>
    </row>
    <row r="2642" spans="1:19">
      <c r="A2642" s="83" t="s">
        <v>363</v>
      </c>
      <c r="B2642" s="57">
        <v>33</v>
      </c>
      <c r="C2642" s="53" t="s">
        <v>404</v>
      </c>
      <c r="D2642" s="67" t="s">
        <v>641</v>
      </c>
      <c r="E2642" s="67" t="s">
        <v>643</v>
      </c>
      <c r="F2642" s="73" t="s">
        <v>65</v>
      </c>
      <c r="G2642" s="55">
        <v>18.8</v>
      </c>
      <c r="I2642" s="55"/>
      <c r="J2642" s="55">
        <v>14.4</v>
      </c>
      <c r="L2642" s="52" t="s">
        <v>314</v>
      </c>
      <c r="M2642" s="52" t="s">
        <v>364</v>
      </c>
      <c r="N2642" s="65" t="s">
        <v>543</v>
      </c>
      <c r="O2642" s="66">
        <f>((3.1416/6)*J2642^2*G2642)*0.5</f>
        <v>1020.5927424</v>
      </c>
      <c r="Q2642" s="62">
        <f t="shared" ref="Q2642" si="1158">0.216*O2642^0.939</f>
        <v>144.46619216007031</v>
      </c>
    </row>
    <row r="2643" spans="1:19">
      <c r="A2643" s="83" t="s">
        <v>363</v>
      </c>
      <c r="B2643" s="57">
        <v>34</v>
      </c>
      <c r="C2643" s="53" t="s">
        <v>404</v>
      </c>
      <c r="D2643" s="59" t="s">
        <v>142</v>
      </c>
      <c r="F2643" s="71" t="s">
        <v>525</v>
      </c>
      <c r="I2643" s="55"/>
      <c r="J2643" s="55">
        <v>14.2</v>
      </c>
      <c r="L2643" s="52" t="s">
        <v>114</v>
      </c>
      <c r="N2643" s="61" t="s">
        <v>137</v>
      </c>
      <c r="O2643" s="62">
        <f>3.1416/6*J2643^3</f>
        <v>1499.2175967999997</v>
      </c>
      <c r="P2643" s="64">
        <f t="shared" ref="P2643:P2644" si="1159">O2643*0.6</f>
        <v>899.53055807999976</v>
      </c>
      <c r="Q2643" s="62">
        <f t="shared" ref="Q2643:Q2646" si="1160">0.216*P2643^0.939</f>
        <v>128.31419431365308</v>
      </c>
    </row>
    <row r="2644" spans="1:19">
      <c r="A2644" s="83" t="s">
        <v>363</v>
      </c>
      <c r="B2644" s="57">
        <v>34</v>
      </c>
      <c r="C2644" s="53" t="s">
        <v>404</v>
      </c>
      <c r="D2644" s="54" t="s">
        <v>142</v>
      </c>
      <c r="F2644" s="73" t="s">
        <v>3</v>
      </c>
      <c r="G2644" s="55">
        <v>9.2799999999999994</v>
      </c>
      <c r="I2644" s="55"/>
      <c r="J2644" s="55">
        <v>5.7</v>
      </c>
      <c r="L2644" s="52" t="s">
        <v>314</v>
      </c>
      <c r="N2644" s="65" t="s">
        <v>543</v>
      </c>
      <c r="O2644" s="66">
        <f>((3.1416/6)*J2644^2*G2644)*0.5</f>
        <v>78.934584959999995</v>
      </c>
      <c r="P2644" s="64">
        <f t="shared" si="1159"/>
        <v>47.360750975999999</v>
      </c>
      <c r="Q2644" s="62">
        <f t="shared" si="1160"/>
        <v>8.0848468569984853</v>
      </c>
    </row>
    <row r="2645" spans="1:19">
      <c r="A2645" s="83" t="s">
        <v>363</v>
      </c>
      <c r="B2645" s="57">
        <v>34</v>
      </c>
      <c r="C2645" s="53" t="s">
        <v>404</v>
      </c>
      <c r="D2645" s="54" t="s">
        <v>142</v>
      </c>
      <c r="F2645" s="73" t="s">
        <v>8</v>
      </c>
      <c r="G2645" s="55">
        <v>4.46</v>
      </c>
      <c r="I2645" s="55"/>
      <c r="J2645" s="55">
        <v>3.5</v>
      </c>
      <c r="L2645" s="52" t="s">
        <v>101</v>
      </c>
      <c r="N2645" s="65" t="s">
        <v>138</v>
      </c>
      <c r="O2645" s="62">
        <f>(3.1416/6)*J2645^2*G2645</f>
        <v>28.606885999999996</v>
      </c>
      <c r="P2645" s="64">
        <f>O2645*0.3</f>
        <v>8.5820657999999987</v>
      </c>
      <c r="Q2645" s="62">
        <f t="shared" si="1160"/>
        <v>1.6259099504640839</v>
      </c>
      <c r="S2645" s="63"/>
    </row>
    <row r="2646" spans="1:19">
      <c r="A2646" s="83" t="s">
        <v>363</v>
      </c>
      <c r="B2646" s="57">
        <v>34</v>
      </c>
      <c r="C2646" s="53" t="s">
        <v>404</v>
      </c>
      <c r="D2646" s="54" t="s">
        <v>142</v>
      </c>
      <c r="F2646" s="73" t="s">
        <v>102</v>
      </c>
      <c r="G2646" s="55">
        <v>8.24</v>
      </c>
      <c r="I2646" s="55"/>
      <c r="J2646" s="55">
        <v>7.42</v>
      </c>
      <c r="L2646" s="52" t="s">
        <v>101</v>
      </c>
      <c r="N2646" s="65" t="s">
        <v>138</v>
      </c>
      <c r="O2646" s="62">
        <f>(3.1416/6)*J2646^2*G2646</f>
        <v>237.53885576959999</v>
      </c>
      <c r="P2646" s="64">
        <f t="shared" ref="P2646" si="1161">O2646*0.6</f>
        <v>142.52331346175998</v>
      </c>
      <c r="Q2646" s="62">
        <f t="shared" si="1160"/>
        <v>22.748492450881994</v>
      </c>
    </row>
    <row r="2647" spans="1:19">
      <c r="A2647" s="83" t="s">
        <v>363</v>
      </c>
      <c r="B2647" s="57">
        <v>38</v>
      </c>
      <c r="C2647" s="53" t="s">
        <v>404</v>
      </c>
      <c r="D2647" s="81" t="s">
        <v>141</v>
      </c>
      <c r="E2647" s="60" t="s">
        <v>595</v>
      </c>
      <c r="F2647" s="75" t="s">
        <v>615</v>
      </c>
      <c r="G2647" s="55">
        <v>20</v>
      </c>
      <c r="H2647" s="55">
        <v>3.5</v>
      </c>
      <c r="I2647" s="56">
        <v>1.3</v>
      </c>
      <c r="L2647" s="52" t="s">
        <v>577</v>
      </c>
      <c r="M2647" s="75"/>
      <c r="N2647" s="61" t="s">
        <v>140</v>
      </c>
      <c r="O2647" s="66">
        <f>G2647*H2647*I2647</f>
        <v>91</v>
      </c>
      <c r="Q2647" s="62">
        <f t="shared" ref="Q2647:Q2648" si="1162">0.288*O2647^0.811</f>
        <v>11.173135276506091</v>
      </c>
    </row>
    <row r="2648" spans="1:19">
      <c r="A2648" s="83" t="s">
        <v>365</v>
      </c>
      <c r="B2648" s="57">
        <v>5</v>
      </c>
      <c r="C2648" s="53" t="s">
        <v>404</v>
      </c>
      <c r="D2648" s="81" t="s">
        <v>141</v>
      </c>
      <c r="E2648" s="60" t="s">
        <v>595</v>
      </c>
      <c r="F2648" s="60" t="s">
        <v>576</v>
      </c>
      <c r="G2648" s="55">
        <v>18.899999999999999</v>
      </c>
      <c r="H2648" s="55">
        <v>3.35</v>
      </c>
      <c r="I2648" s="80">
        <v>1.3</v>
      </c>
      <c r="L2648" s="60" t="s">
        <v>578</v>
      </c>
      <c r="M2648" s="60" t="s">
        <v>554</v>
      </c>
      <c r="N2648" s="61" t="s">
        <v>580</v>
      </c>
      <c r="O2648" s="62">
        <f>G2648*H2648*I2648*0.9</f>
        <v>74.078550000000007</v>
      </c>
      <c r="Q2648" s="62">
        <f t="shared" si="1162"/>
        <v>9.4561223618448178</v>
      </c>
    </row>
    <row r="2649" spans="1:19">
      <c r="A2649" s="83" t="s">
        <v>365</v>
      </c>
      <c r="B2649" s="57">
        <v>8</v>
      </c>
      <c r="C2649" s="53" t="s">
        <v>404</v>
      </c>
      <c r="D2649" s="59" t="s">
        <v>442</v>
      </c>
      <c r="F2649" s="69" t="s">
        <v>377</v>
      </c>
      <c r="G2649" s="55">
        <v>8.4700000000000006</v>
      </c>
      <c r="I2649" s="55"/>
      <c r="J2649" s="55">
        <v>6.4</v>
      </c>
      <c r="L2649" s="52" t="s">
        <v>101</v>
      </c>
      <c r="N2649" s="65" t="s">
        <v>138</v>
      </c>
      <c r="O2649" s="62">
        <f>(3.1416/6)*J2649^2*G2649</f>
        <v>181.65317632000003</v>
      </c>
      <c r="Q2649" s="62">
        <f t="shared" ref="Q2649:Q2650" si="1163">0.216*O2649^0.939</f>
        <v>28.568203089129078</v>
      </c>
    </row>
    <row r="2650" spans="1:19">
      <c r="A2650" s="83" t="s">
        <v>365</v>
      </c>
      <c r="B2650" s="57">
        <v>8</v>
      </c>
      <c r="C2650" s="53" t="s">
        <v>404</v>
      </c>
      <c r="D2650" s="59" t="s">
        <v>442</v>
      </c>
      <c r="F2650" s="73" t="s">
        <v>624</v>
      </c>
      <c r="I2650" s="55"/>
      <c r="J2650" s="55">
        <v>5.3</v>
      </c>
      <c r="L2650" s="52" t="s">
        <v>114</v>
      </c>
      <c r="N2650" s="61" t="s">
        <v>137</v>
      </c>
      <c r="O2650" s="62">
        <f>3.1416/6*J2650^3</f>
        <v>77.95199719999998</v>
      </c>
      <c r="Q2650" s="62">
        <f t="shared" si="1163"/>
        <v>12.908611660326596</v>
      </c>
    </row>
    <row r="2651" spans="1:19" s="69" customFormat="1">
      <c r="A2651" s="83" t="s">
        <v>365</v>
      </c>
      <c r="B2651" s="70">
        <v>9</v>
      </c>
      <c r="C2651" s="72" t="s">
        <v>404</v>
      </c>
      <c r="D2651" s="67" t="s">
        <v>141</v>
      </c>
      <c r="E2651" s="67" t="s">
        <v>561</v>
      </c>
      <c r="F2651" s="77" t="s">
        <v>392</v>
      </c>
      <c r="G2651" s="56"/>
      <c r="H2651" s="56"/>
      <c r="I2651" s="56">
        <v>8.17</v>
      </c>
      <c r="J2651" s="56">
        <v>4.4000000000000004</v>
      </c>
      <c r="L2651" s="69" t="s">
        <v>232</v>
      </c>
      <c r="N2651" s="61" t="s">
        <v>139</v>
      </c>
      <c r="O2651" s="66">
        <f>3.1416/4*(J2651^2)*I2651</f>
        <v>124.22766048000001</v>
      </c>
      <c r="Q2651" s="62">
        <f>0.288*O2651^0.811</f>
        <v>14.381478431441556</v>
      </c>
    </row>
    <row r="2652" spans="1:19">
      <c r="A2652" s="83" t="s">
        <v>365</v>
      </c>
      <c r="B2652" s="57">
        <v>9</v>
      </c>
      <c r="C2652" s="53" t="s">
        <v>404</v>
      </c>
      <c r="D2652" s="59" t="s">
        <v>442</v>
      </c>
      <c r="F2652" s="69" t="s">
        <v>377</v>
      </c>
      <c r="G2652" s="55">
        <v>6.9</v>
      </c>
      <c r="I2652" s="55"/>
      <c r="J2652" s="55">
        <v>4.8</v>
      </c>
      <c r="L2652" s="52" t="s">
        <v>101</v>
      </c>
      <c r="N2652" s="65" t="s">
        <v>138</v>
      </c>
      <c r="O2652" s="62">
        <f>(3.1416/6)*J2652^2*G2652</f>
        <v>83.239833599999997</v>
      </c>
      <c r="Q2652" s="62">
        <f t="shared" ref="Q2652" si="1164">0.216*O2652^0.939</f>
        <v>13.729184808953709</v>
      </c>
    </row>
    <row r="2653" spans="1:19">
      <c r="A2653" s="83" t="s">
        <v>365</v>
      </c>
      <c r="B2653" s="57">
        <v>10</v>
      </c>
      <c r="C2653" s="53" t="s">
        <v>404</v>
      </c>
      <c r="D2653" s="81" t="s">
        <v>141</v>
      </c>
      <c r="E2653" s="60" t="s">
        <v>595</v>
      </c>
      <c r="F2653" s="75" t="s">
        <v>615</v>
      </c>
      <c r="G2653" s="55">
        <v>16.600000000000001</v>
      </c>
      <c r="H2653" s="55">
        <v>1.97</v>
      </c>
      <c r="I2653" s="56">
        <v>1.3</v>
      </c>
      <c r="L2653" s="52" t="s">
        <v>577</v>
      </c>
      <c r="M2653" s="75"/>
      <c r="N2653" s="61" t="s">
        <v>140</v>
      </c>
      <c r="O2653" s="66">
        <f>G2653*H2653*I2653</f>
        <v>42.512600000000006</v>
      </c>
      <c r="Q2653" s="62">
        <f>0.288*O2653^0.811</f>
        <v>6.0272654002390631</v>
      </c>
    </row>
    <row r="2654" spans="1:19">
      <c r="A2654" s="83" t="s">
        <v>365</v>
      </c>
      <c r="B2654" s="57">
        <v>10</v>
      </c>
      <c r="C2654" s="53" t="s">
        <v>404</v>
      </c>
      <c r="D2654" s="59" t="s">
        <v>442</v>
      </c>
      <c r="F2654" s="69" t="s">
        <v>377</v>
      </c>
      <c r="G2654" s="55">
        <v>7.2</v>
      </c>
      <c r="I2654" s="55"/>
      <c r="J2654" s="55">
        <v>5.6</v>
      </c>
      <c r="L2654" s="52" t="s">
        <v>101</v>
      </c>
      <c r="N2654" s="65" t="s">
        <v>138</v>
      </c>
      <c r="O2654" s="62">
        <f>(3.1416/6)*J2654^2*G2654</f>
        <v>118.22469119999998</v>
      </c>
      <c r="Q2654" s="62">
        <f t="shared" ref="Q2654" si="1165">0.216*O2654^0.939</f>
        <v>19.086519483991779</v>
      </c>
    </row>
    <row r="2655" spans="1:19">
      <c r="A2655" s="83" t="s">
        <v>365</v>
      </c>
      <c r="B2655" s="57">
        <v>10</v>
      </c>
      <c r="C2655" s="53" t="s">
        <v>404</v>
      </c>
      <c r="D2655" s="54" t="s">
        <v>142</v>
      </c>
      <c r="F2655" s="73" t="s">
        <v>102</v>
      </c>
      <c r="I2655" s="55"/>
      <c r="J2655" s="55">
        <v>11.5</v>
      </c>
      <c r="L2655" s="52" t="s">
        <v>114</v>
      </c>
      <c r="N2655" s="61" t="s">
        <v>137</v>
      </c>
      <c r="O2655" s="62">
        <f>3.1416/6*J2655^3</f>
        <v>796.33014999999989</v>
      </c>
      <c r="P2655" s="64">
        <f t="shared" ref="P2655" si="1166">O2655*0.6</f>
        <v>477.79808999999989</v>
      </c>
      <c r="Q2655" s="62">
        <f>0.216*P2655^0.939</f>
        <v>70.837667326902249</v>
      </c>
    </row>
    <row r="2656" spans="1:19">
      <c r="A2656" s="83" t="s">
        <v>365</v>
      </c>
      <c r="B2656" s="57">
        <v>10</v>
      </c>
      <c r="C2656" s="53" t="s">
        <v>404</v>
      </c>
      <c r="D2656" s="59" t="s">
        <v>141</v>
      </c>
      <c r="E2656" s="60" t="s">
        <v>595</v>
      </c>
      <c r="F2656" s="73" t="s">
        <v>549</v>
      </c>
      <c r="G2656" s="52">
        <v>11.9</v>
      </c>
      <c r="H2656" s="55">
        <v>4.2</v>
      </c>
      <c r="I2656" s="55">
        <v>1.9</v>
      </c>
      <c r="L2656" s="52" t="s">
        <v>577</v>
      </c>
      <c r="M2656" s="60"/>
      <c r="N2656" s="61" t="s">
        <v>140</v>
      </c>
      <c r="O2656" s="62">
        <f>G2656*H2656*I2656</f>
        <v>94.962000000000003</v>
      </c>
      <c r="Q2656" s="62">
        <f>0.288*O2656^0.811</f>
        <v>11.566059398600606</v>
      </c>
    </row>
    <row r="2657" spans="1:19">
      <c r="A2657" s="83" t="s">
        <v>365</v>
      </c>
      <c r="B2657" s="57">
        <v>11</v>
      </c>
      <c r="C2657" s="53" t="s">
        <v>404</v>
      </c>
      <c r="D2657" s="54" t="s">
        <v>142</v>
      </c>
      <c r="F2657" s="73" t="s">
        <v>79</v>
      </c>
      <c r="I2657" s="55">
        <v>22.6</v>
      </c>
      <c r="J2657" s="55">
        <v>5</v>
      </c>
      <c r="L2657" s="52" t="s">
        <v>232</v>
      </c>
      <c r="N2657" s="61" t="s">
        <v>139</v>
      </c>
      <c r="O2657" s="66">
        <f>3.1416/4*(J2657^2)*I2657</f>
        <v>443.75099999999998</v>
      </c>
      <c r="P2657" s="64">
        <f t="shared" ref="P2657:P2659" si="1167">O2657*0.6</f>
        <v>266.25059999999996</v>
      </c>
      <c r="Q2657" s="62">
        <f t="shared" ref="Q2657:Q2659" si="1168">0.216*P2657^0.939</f>
        <v>40.907375752667754</v>
      </c>
    </row>
    <row r="2658" spans="1:19">
      <c r="A2658" s="83" t="s">
        <v>365</v>
      </c>
      <c r="B2658" s="57">
        <v>12</v>
      </c>
      <c r="C2658" s="53" t="s">
        <v>404</v>
      </c>
      <c r="D2658" s="54" t="s">
        <v>142</v>
      </c>
      <c r="F2658" s="73" t="s">
        <v>102</v>
      </c>
      <c r="I2658" s="55"/>
      <c r="J2658" s="55">
        <v>10.6</v>
      </c>
      <c r="L2658" s="52" t="s">
        <v>114</v>
      </c>
      <c r="N2658" s="61" t="s">
        <v>137</v>
      </c>
      <c r="O2658" s="62">
        <f>3.1416/6*J2658^3</f>
        <v>623.61597759999984</v>
      </c>
      <c r="P2658" s="64">
        <f t="shared" si="1167"/>
        <v>374.16958655999991</v>
      </c>
      <c r="Q2658" s="62">
        <f t="shared" si="1168"/>
        <v>56.307345995660285</v>
      </c>
    </row>
    <row r="2659" spans="1:19">
      <c r="A2659" s="83" t="s">
        <v>365</v>
      </c>
      <c r="B2659" s="57">
        <v>12</v>
      </c>
      <c r="C2659" s="53" t="s">
        <v>404</v>
      </c>
      <c r="D2659" s="54" t="s">
        <v>142</v>
      </c>
      <c r="F2659" s="73" t="s">
        <v>102</v>
      </c>
      <c r="I2659" s="55"/>
      <c r="J2659" s="55">
        <v>10.199999999999999</v>
      </c>
      <c r="L2659" s="52" t="s">
        <v>114</v>
      </c>
      <c r="N2659" s="61" t="s">
        <v>137</v>
      </c>
      <c r="O2659" s="62">
        <f>3.1416/6*J2659^3</f>
        <v>555.64850879999983</v>
      </c>
      <c r="P2659" s="64">
        <f t="shared" si="1167"/>
        <v>333.38910527999991</v>
      </c>
      <c r="Q2659" s="62">
        <f t="shared" si="1168"/>
        <v>50.524860033261113</v>
      </c>
    </row>
    <row r="2660" spans="1:19">
      <c r="A2660" s="83" t="s">
        <v>365</v>
      </c>
      <c r="B2660" s="57">
        <v>13</v>
      </c>
      <c r="C2660" s="53" t="s">
        <v>404</v>
      </c>
      <c r="D2660" s="54" t="s">
        <v>637</v>
      </c>
      <c r="F2660" s="73" t="s">
        <v>94</v>
      </c>
      <c r="I2660" s="55"/>
      <c r="J2660" s="55">
        <v>19</v>
      </c>
      <c r="L2660" s="52" t="s">
        <v>114</v>
      </c>
      <c r="N2660" s="61" t="s">
        <v>137</v>
      </c>
      <c r="O2660" s="62">
        <f>3.1416/6*J2660^3</f>
        <v>3591.3723999999997</v>
      </c>
      <c r="Q2660" s="62">
        <f t="shared" ref="Q2660" si="1169">0.216*O2660^0.939</f>
        <v>470.80742675113544</v>
      </c>
    </row>
    <row r="2661" spans="1:19">
      <c r="A2661" s="83" t="s">
        <v>365</v>
      </c>
      <c r="B2661" s="57">
        <v>13</v>
      </c>
      <c r="C2661" s="53" t="s">
        <v>404</v>
      </c>
      <c r="D2661" s="59" t="s">
        <v>142</v>
      </c>
      <c r="F2661" s="73" t="s">
        <v>626</v>
      </c>
      <c r="I2661" s="55"/>
      <c r="J2661" s="55">
        <v>6.7</v>
      </c>
      <c r="L2661" s="52" t="s">
        <v>114</v>
      </c>
      <c r="N2661" s="61" t="s">
        <v>137</v>
      </c>
      <c r="O2661" s="62">
        <f>3.1416/6*J2661^3</f>
        <v>157.4795068</v>
      </c>
      <c r="P2661" s="64">
        <f t="shared" ref="P2661:P2665" si="1170">O2661*0.6</f>
        <v>94.48770408</v>
      </c>
      <c r="Q2661" s="62">
        <f t="shared" ref="Q2661:Q2668" si="1171">0.216*P2661^0.939</f>
        <v>15.464331628033708</v>
      </c>
    </row>
    <row r="2662" spans="1:19">
      <c r="A2662" s="83" t="s">
        <v>365</v>
      </c>
      <c r="B2662" s="57">
        <v>13</v>
      </c>
      <c r="C2662" s="53" t="s">
        <v>404</v>
      </c>
      <c r="D2662" s="54" t="s">
        <v>142</v>
      </c>
      <c r="F2662" s="60" t="s">
        <v>679</v>
      </c>
      <c r="I2662" s="55"/>
      <c r="J2662" s="55">
        <v>10.27</v>
      </c>
      <c r="L2662" s="52" t="s">
        <v>114</v>
      </c>
      <c r="N2662" s="61" t="s">
        <v>137</v>
      </c>
      <c r="O2662" s="62">
        <f>3.1416/6*J2662^3</f>
        <v>567.16701921879985</v>
      </c>
      <c r="P2662" s="64">
        <f t="shared" si="1170"/>
        <v>340.3002115312799</v>
      </c>
      <c r="Q2662" s="62">
        <f t="shared" si="1171"/>
        <v>51.507725772645749</v>
      </c>
    </row>
    <row r="2663" spans="1:19">
      <c r="A2663" s="83" t="s">
        <v>365</v>
      </c>
      <c r="B2663" s="57">
        <v>14</v>
      </c>
      <c r="C2663" s="53" t="s">
        <v>404</v>
      </c>
      <c r="D2663" s="54" t="s">
        <v>142</v>
      </c>
      <c r="F2663" s="73" t="s">
        <v>102</v>
      </c>
      <c r="G2663" s="55">
        <v>10.4</v>
      </c>
      <c r="I2663" s="55"/>
      <c r="J2663" s="55">
        <v>9.6</v>
      </c>
      <c r="L2663" s="52" t="s">
        <v>101</v>
      </c>
      <c r="N2663" s="65" t="s">
        <v>138</v>
      </c>
      <c r="O2663" s="62">
        <f>(3.1416/6)*J2663^2*G2663</f>
        <v>501.85175039999996</v>
      </c>
      <c r="P2663" s="64">
        <f t="shared" si="1170"/>
        <v>301.11105023999994</v>
      </c>
      <c r="Q2663" s="62">
        <f t="shared" si="1171"/>
        <v>45.917487504319318</v>
      </c>
    </row>
    <row r="2664" spans="1:19">
      <c r="A2664" s="83" t="s">
        <v>365</v>
      </c>
      <c r="B2664" s="57">
        <v>16</v>
      </c>
      <c r="C2664" s="53" t="s">
        <v>404</v>
      </c>
      <c r="D2664" s="54" t="s">
        <v>142</v>
      </c>
      <c r="F2664" s="60" t="s">
        <v>679</v>
      </c>
      <c r="G2664" s="55">
        <v>7.9</v>
      </c>
      <c r="I2664" s="55"/>
      <c r="J2664" s="55">
        <v>6.6</v>
      </c>
      <c r="L2664" s="52" t="s">
        <v>101</v>
      </c>
      <c r="N2664" s="65" t="s">
        <v>138</v>
      </c>
      <c r="O2664" s="62">
        <f>(3.1416/6)*J2664^2*G2664</f>
        <v>180.18332639999997</v>
      </c>
      <c r="P2664" s="64">
        <f t="shared" si="1170"/>
        <v>108.10999583999998</v>
      </c>
      <c r="Q2664" s="62">
        <f t="shared" si="1171"/>
        <v>17.549057012890096</v>
      </c>
    </row>
    <row r="2665" spans="1:19">
      <c r="A2665" s="83" t="s">
        <v>365</v>
      </c>
      <c r="B2665" s="57">
        <v>18</v>
      </c>
      <c r="C2665" s="53" t="s">
        <v>406</v>
      </c>
      <c r="D2665" s="54" t="s">
        <v>142</v>
      </c>
      <c r="F2665" s="73" t="s">
        <v>102</v>
      </c>
      <c r="G2665" s="55">
        <v>8.9</v>
      </c>
      <c r="I2665" s="55"/>
      <c r="J2665" s="55">
        <v>8.4</v>
      </c>
      <c r="L2665" s="52" t="s">
        <v>101</v>
      </c>
      <c r="N2665" s="65" t="s">
        <v>138</v>
      </c>
      <c r="O2665" s="62">
        <f>(3.1416/6)*J2665^2*G2665</f>
        <v>328.81242239999995</v>
      </c>
      <c r="P2665" s="64">
        <f t="shared" si="1170"/>
        <v>197.28745343999995</v>
      </c>
      <c r="Q2665" s="62">
        <f t="shared" si="1171"/>
        <v>30.871103279836554</v>
      </c>
    </row>
    <row r="2666" spans="1:19">
      <c r="A2666" s="83" t="s">
        <v>365</v>
      </c>
      <c r="B2666" s="57">
        <v>20</v>
      </c>
      <c r="C2666" s="53" t="s">
        <v>404</v>
      </c>
      <c r="D2666" s="54" t="s">
        <v>142</v>
      </c>
      <c r="F2666" s="73" t="s">
        <v>8</v>
      </c>
      <c r="I2666" s="55"/>
      <c r="J2666" s="55">
        <v>4.8</v>
      </c>
      <c r="L2666" s="52" t="s">
        <v>114</v>
      </c>
      <c r="N2666" s="61" t="s">
        <v>137</v>
      </c>
      <c r="O2666" s="62">
        <f>3.1416/6*J2666^3</f>
        <v>57.905971199999996</v>
      </c>
      <c r="P2666" s="64">
        <f t="shared" ref="P2666:P2668" si="1172">O2666*0.3</f>
        <v>17.37179136</v>
      </c>
      <c r="Q2666" s="62">
        <f t="shared" si="1171"/>
        <v>3.1525924778685157</v>
      </c>
      <c r="S2666" s="63"/>
    </row>
    <row r="2667" spans="1:19">
      <c r="A2667" s="83" t="s">
        <v>365</v>
      </c>
      <c r="B2667" s="57">
        <v>20</v>
      </c>
      <c r="C2667" s="53" t="s">
        <v>404</v>
      </c>
      <c r="D2667" s="54" t="s">
        <v>142</v>
      </c>
      <c r="F2667" s="73" t="s">
        <v>8</v>
      </c>
      <c r="I2667" s="55"/>
      <c r="J2667" s="55">
        <v>4.3</v>
      </c>
      <c r="L2667" s="52" t="s">
        <v>114</v>
      </c>
      <c r="N2667" s="61" t="s">
        <v>137</v>
      </c>
      <c r="O2667" s="62">
        <f>3.1416/6*J2667^3</f>
        <v>41.62986519999999</v>
      </c>
      <c r="P2667" s="64">
        <f t="shared" si="1172"/>
        <v>12.488959559999996</v>
      </c>
      <c r="Q2667" s="62">
        <f t="shared" si="1171"/>
        <v>2.312554138514344</v>
      </c>
      <c r="S2667" s="63"/>
    </row>
    <row r="2668" spans="1:19">
      <c r="A2668" s="83" t="s">
        <v>365</v>
      </c>
      <c r="B2668" s="57">
        <v>20</v>
      </c>
      <c r="C2668" s="53" t="s">
        <v>404</v>
      </c>
      <c r="D2668" s="54" t="s">
        <v>142</v>
      </c>
      <c r="F2668" s="73" t="s">
        <v>8</v>
      </c>
      <c r="I2668" s="55"/>
      <c r="J2668" s="55">
        <v>4.7</v>
      </c>
      <c r="L2668" s="52" t="s">
        <v>114</v>
      </c>
      <c r="N2668" s="61" t="s">
        <v>137</v>
      </c>
      <c r="O2668" s="62">
        <f>3.1416/6*J2668^3</f>
        <v>54.36172280000001</v>
      </c>
      <c r="P2668" s="64">
        <f t="shared" si="1172"/>
        <v>16.308516840000003</v>
      </c>
      <c r="Q2668" s="62">
        <f t="shared" si="1171"/>
        <v>2.9710566664467191</v>
      </c>
      <c r="S2668" s="63"/>
    </row>
    <row r="2669" spans="1:19">
      <c r="A2669" s="83" t="s">
        <v>365</v>
      </c>
      <c r="B2669" s="57">
        <v>20</v>
      </c>
      <c r="C2669" s="53" t="s">
        <v>404</v>
      </c>
      <c r="D2669" s="59" t="s">
        <v>442</v>
      </c>
      <c r="F2669" s="73" t="s">
        <v>109</v>
      </c>
      <c r="G2669" s="55">
        <v>20.6</v>
      </c>
      <c r="I2669" s="55"/>
      <c r="J2669" s="55">
        <v>6.9</v>
      </c>
      <c r="L2669" s="52" t="s">
        <v>101</v>
      </c>
      <c r="N2669" s="65" t="s">
        <v>138</v>
      </c>
      <c r="O2669" s="62">
        <f>(3.1416/6)*J2669^2*G2669</f>
        <v>513.52907760000005</v>
      </c>
      <c r="Q2669" s="62">
        <f t="shared" ref="Q2669" si="1173">0.216*O2669^0.939</f>
        <v>75.800893248523764</v>
      </c>
    </row>
    <row r="2670" spans="1:19" s="69" customFormat="1">
      <c r="A2670" s="83" t="s">
        <v>365</v>
      </c>
      <c r="B2670" s="70">
        <v>21</v>
      </c>
      <c r="C2670" s="72" t="s">
        <v>404</v>
      </c>
      <c r="D2670" s="59" t="s">
        <v>141</v>
      </c>
      <c r="E2670" s="75" t="s">
        <v>595</v>
      </c>
      <c r="F2670" s="77" t="s">
        <v>549</v>
      </c>
      <c r="G2670" s="56">
        <v>18.600000000000001</v>
      </c>
      <c r="H2670" s="56">
        <v>3</v>
      </c>
      <c r="I2670" s="76">
        <f>H2670*0.9</f>
        <v>2.7</v>
      </c>
      <c r="J2670" s="56"/>
      <c r="L2670" s="69" t="s">
        <v>577</v>
      </c>
      <c r="M2670" s="75" t="s">
        <v>673</v>
      </c>
      <c r="N2670" s="61" t="s">
        <v>140</v>
      </c>
      <c r="O2670" s="66">
        <f>G2670*H2670*I2670</f>
        <v>150.66000000000003</v>
      </c>
      <c r="Q2670" s="62">
        <f>0.288*O2670^0.811</f>
        <v>16.817012067843315</v>
      </c>
    </row>
    <row r="2671" spans="1:19">
      <c r="A2671" s="83" t="s">
        <v>365</v>
      </c>
      <c r="B2671" s="57">
        <v>22</v>
      </c>
      <c r="C2671" s="53" t="s">
        <v>404</v>
      </c>
      <c r="D2671" s="54" t="s">
        <v>142</v>
      </c>
      <c r="F2671" s="73" t="s">
        <v>102</v>
      </c>
      <c r="I2671" s="55"/>
      <c r="J2671" s="55">
        <v>8.65</v>
      </c>
      <c r="L2671" s="52" t="s">
        <v>114</v>
      </c>
      <c r="N2671" s="61" t="s">
        <v>137</v>
      </c>
      <c r="O2671" s="62">
        <f>3.1416/6*J2671^3</f>
        <v>338.88157765</v>
      </c>
      <c r="P2671" s="64">
        <f t="shared" ref="P2671:P2672" si="1174">O2671*0.6</f>
        <v>203.32894658999999</v>
      </c>
      <c r="Q2671" s="62">
        <f t="shared" ref="Q2671:Q2672" si="1175">0.216*P2671^0.939</f>
        <v>31.757975545582301</v>
      </c>
    </row>
    <row r="2672" spans="1:19">
      <c r="A2672" s="83" t="s">
        <v>365</v>
      </c>
      <c r="B2672" s="57">
        <v>25</v>
      </c>
      <c r="C2672" s="53" t="s">
        <v>404</v>
      </c>
      <c r="D2672" s="54" t="s">
        <v>142</v>
      </c>
      <c r="F2672" s="73" t="s">
        <v>11</v>
      </c>
      <c r="G2672" s="55">
        <v>27</v>
      </c>
      <c r="I2672" s="55"/>
      <c r="J2672" s="55">
        <v>24</v>
      </c>
      <c r="L2672" s="52" t="s">
        <v>101</v>
      </c>
      <c r="N2672" s="65" t="s">
        <v>138</v>
      </c>
      <c r="O2672" s="62">
        <f>(3.1416/6)*J2672^2*G2672</f>
        <v>8143.0271999999995</v>
      </c>
      <c r="P2672" s="64">
        <f t="shared" si="1174"/>
        <v>4885.8163199999999</v>
      </c>
      <c r="Q2672" s="62">
        <f t="shared" si="1175"/>
        <v>628.58747287431891</v>
      </c>
    </row>
    <row r="2673" spans="1:19">
      <c r="A2673" s="83" t="s">
        <v>365</v>
      </c>
      <c r="B2673" s="57">
        <v>27</v>
      </c>
      <c r="C2673" s="53" t="s">
        <v>404</v>
      </c>
      <c r="D2673" s="59" t="s">
        <v>442</v>
      </c>
      <c r="F2673" s="69" t="s">
        <v>377</v>
      </c>
      <c r="G2673" s="55">
        <v>7.7</v>
      </c>
      <c r="I2673" s="55"/>
      <c r="J2673" s="55">
        <v>6.1</v>
      </c>
      <c r="L2673" s="52" t="s">
        <v>101</v>
      </c>
      <c r="N2673" s="65" t="s">
        <v>138</v>
      </c>
      <c r="O2673" s="62">
        <f>(3.1416/6)*J2673^2*G2673</f>
        <v>150.02030119999995</v>
      </c>
      <c r="Q2673" s="62">
        <f t="shared" ref="Q2673" si="1176">0.216*O2673^0.939</f>
        <v>23.87034149669983</v>
      </c>
    </row>
    <row r="2674" spans="1:19">
      <c r="A2674" s="83" t="s">
        <v>365</v>
      </c>
      <c r="B2674" s="57">
        <v>29</v>
      </c>
      <c r="C2674" s="53" t="s">
        <v>404</v>
      </c>
      <c r="D2674" s="81" t="s">
        <v>141</v>
      </c>
      <c r="E2674" s="60" t="s">
        <v>595</v>
      </c>
      <c r="F2674" s="60" t="s">
        <v>576</v>
      </c>
      <c r="G2674" s="55">
        <v>15.75</v>
      </c>
      <c r="H2674" s="55">
        <v>3.8</v>
      </c>
      <c r="I2674" s="55">
        <v>1</v>
      </c>
      <c r="L2674" s="60" t="s">
        <v>578</v>
      </c>
      <c r="N2674" s="61" t="s">
        <v>580</v>
      </c>
      <c r="O2674" s="62">
        <f>G2674*H2674*I2674*0.9</f>
        <v>53.864999999999995</v>
      </c>
      <c r="Q2674" s="62">
        <f>0.288*O2674^0.811</f>
        <v>7.3026786872834304</v>
      </c>
    </row>
    <row r="2675" spans="1:19">
      <c r="A2675" s="83" t="s">
        <v>365</v>
      </c>
      <c r="B2675" s="57">
        <v>30</v>
      </c>
      <c r="C2675" s="53" t="s">
        <v>404</v>
      </c>
      <c r="D2675" s="54" t="s">
        <v>142</v>
      </c>
      <c r="F2675" s="73" t="s">
        <v>102</v>
      </c>
      <c r="I2675" s="55"/>
      <c r="J2675" s="55">
        <v>11.2</v>
      </c>
      <c r="L2675" s="52" t="s">
        <v>114</v>
      </c>
      <c r="N2675" s="61" t="s">
        <v>137</v>
      </c>
      <c r="O2675" s="62">
        <f t="shared" ref="O2675:O2681" si="1177">3.1416/6*J2675^3</f>
        <v>735.62030079999977</v>
      </c>
      <c r="P2675" s="64">
        <f t="shared" ref="P2675" si="1178">O2675*0.6</f>
        <v>441.37218047999983</v>
      </c>
      <c r="Q2675" s="62">
        <f>0.216*P2675^0.939</f>
        <v>65.754518981658322</v>
      </c>
    </row>
    <row r="2676" spans="1:19">
      <c r="A2676" s="83" t="s">
        <v>365</v>
      </c>
      <c r="B2676" s="57">
        <v>30</v>
      </c>
      <c r="C2676" s="53" t="s">
        <v>404</v>
      </c>
      <c r="D2676" s="59" t="s">
        <v>442</v>
      </c>
      <c r="F2676" s="73" t="s">
        <v>109</v>
      </c>
      <c r="I2676" s="55"/>
      <c r="J2676" s="55">
        <v>8.1199999999999992</v>
      </c>
      <c r="L2676" s="52" t="s">
        <v>114</v>
      </c>
      <c r="N2676" s="61" t="s">
        <v>137</v>
      </c>
      <c r="O2676" s="62">
        <f t="shared" si="1177"/>
        <v>280.32880494079984</v>
      </c>
      <c r="Q2676" s="62">
        <f t="shared" ref="Q2676" si="1179">0.216*O2676^0.939</f>
        <v>42.935225232444701</v>
      </c>
    </row>
    <row r="2677" spans="1:19">
      <c r="A2677" s="83" t="s">
        <v>365</v>
      </c>
      <c r="B2677" s="57">
        <v>31</v>
      </c>
      <c r="C2677" s="53" t="s">
        <v>406</v>
      </c>
      <c r="D2677" s="54" t="s">
        <v>142</v>
      </c>
      <c r="F2677" s="73" t="s">
        <v>8</v>
      </c>
      <c r="I2677" s="55"/>
      <c r="J2677" s="55">
        <v>5.9</v>
      </c>
      <c r="L2677" s="52" t="s">
        <v>114</v>
      </c>
      <c r="N2677" s="61" t="s">
        <v>137</v>
      </c>
      <c r="O2677" s="62">
        <f t="shared" si="1177"/>
        <v>107.53644440000001</v>
      </c>
      <c r="P2677" s="64">
        <f t="shared" ref="P2677:P2681" si="1180">O2677*0.3</f>
        <v>32.260933319999999</v>
      </c>
      <c r="Q2677" s="62">
        <f t="shared" ref="Q2677:Q2690" si="1181">0.216*P2677^0.939</f>
        <v>5.6376925246153453</v>
      </c>
      <c r="S2677" s="63"/>
    </row>
    <row r="2678" spans="1:19">
      <c r="A2678" s="83" t="s">
        <v>365</v>
      </c>
      <c r="B2678" s="57">
        <v>31</v>
      </c>
      <c r="C2678" s="53" t="s">
        <v>406</v>
      </c>
      <c r="D2678" s="54" t="s">
        <v>142</v>
      </c>
      <c r="F2678" s="73" t="s">
        <v>8</v>
      </c>
      <c r="I2678" s="55"/>
      <c r="J2678" s="55">
        <v>4</v>
      </c>
      <c r="L2678" s="52" t="s">
        <v>114</v>
      </c>
      <c r="N2678" s="61" t="s">
        <v>137</v>
      </c>
      <c r="O2678" s="62">
        <f t="shared" si="1177"/>
        <v>33.510399999999997</v>
      </c>
      <c r="P2678" s="64">
        <f t="shared" si="1180"/>
        <v>10.053119999999998</v>
      </c>
      <c r="Q2678" s="62">
        <f t="shared" si="1181"/>
        <v>1.8863152023952485</v>
      </c>
      <c r="S2678" s="63"/>
    </row>
    <row r="2679" spans="1:19">
      <c r="A2679" s="83" t="s">
        <v>365</v>
      </c>
      <c r="B2679" s="57">
        <v>31</v>
      </c>
      <c r="C2679" s="53" t="s">
        <v>406</v>
      </c>
      <c r="D2679" s="54" t="s">
        <v>142</v>
      </c>
      <c r="F2679" s="73" t="s">
        <v>8</v>
      </c>
      <c r="I2679" s="55"/>
      <c r="J2679" s="55">
        <v>5.2</v>
      </c>
      <c r="L2679" s="52" t="s">
        <v>114</v>
      </c>
      <c r="N2679" s="61" t="s">
        <v>137</v>
      </c>
      <c r="O2679" s="62">
        <f t="shared" si="1177"/>
        <v>73.622348800000012</v>
      </c>
      <c r="P2679" s="64">
        <f t="shared" si="1180"/>
        <v>22.086704640000004</v>
      </c>
      <c r="Q2679" s="62">
        <f t="shared" si="1181"/>
        <v>3.9499599148210418</v>
      </c>
      <c r="S2679" s="63"/>
    </row>
    <row r="2680" spans="1:19">
      <c r="A2680" s="83" t="s">
        <v>365</v>
      </c>
      <c r="B2680" s="57">
        <v>31</v>
      </c>
      <c r="C2680" s="53" t="s">
        <v>406</v>
      </c>
      <c r="D2680" s="54" t="s">
        <v>142</v>
      </c>
      <c r="F2680" s="73" t="s">
        <v>8</v>
      </c>
      <c r="I2680" s="55"/>
      <c r="J2680" s="55">
        <v>6.9</v>
      </c>
      <c r="L2680" s="52" t="s">
        <v>114</v>
      </c>
      <c r="N2680" s="61" t="s">
        <v>137</v>
      </c>
      <c r="O2680" s="62">
        <f t="shared" si="1177"/>
        <v>172.00731240000002</v>
      </c>
      <c r="P2680" s="64">
        <f t="shared" si="1180"/>
        <v>51.602193720000002</v>
      </c>
      <c r="Q2680" s="62">
        <f t="shared" si="1181"/>
        <v>8.762926275857847</v>
      </c>
      <c r="S2680" s="63"/>
    </row>
    <row r="2681" spans="1:19">
      <c r="A2681" s="83" t="s">
        <v>365</v>
      </c>
      <c r="B2681" s="57">
        <v>31</v>
      </c>
      <c r="C2681" s="53" t="s">
        <v>406</v>
      </c>
      <c r="D2681" s="54" t="s">
        <v>142</v>
      </c>
      <c r="F2681" s="73" t="s">
        <v>8</v>
      </c>
      <c r="I2681" s="55"/>
      <c r="J2681" s="55">
        <v>5.2</v>
      </c>
      <c r="L2681" s="52" t="s">
        <v>114</v>
      </c>
      <c r="N2681" s="61" t="s">
        <v>137</v>
      </c>
      <c r="O2681" s="62">
        <f t="shared" si="1177"/>
        <v>73.622348800000012</v>
      </c>
      <c r="P2681" s="64">
        <f t="shared" si="1180"/>
        <v>22.086704640000004</v>
      </c>
      <c r="Q2681" s="62">
        <f t="shared" si="1181"/>
        <v>3.9499599148210418</v>
      </c>
      <c r="S2681" s="63"/>
    </row>
    <row r="2682" spans="1:19">
      <c r="A2682" s="83" t="s">
        <v>365</v>
      </c>
      <c r="B2682" s="57">
        <v>31</v>
      </c>
      <c r="C2682" s="53" t="s">
        <v>406</v>
      </c>
      <c r="D2682" s="54" t="s">
        <v>142</v>
      </c>
      <c r="F2682" s="73" t="s">
        <v>102</v>
      </c>
      <c r="G2682" s="55">
        <v>10.8</v>
      </c>
      <c r="I2682" s="55"/>
      <c r="J2682" s="55">
        <v>8.6</v>
      </c>
      <c r="L2682" s="52" t="s">
        <v>101</v>
      </c>
      <c r="N2682" s="65" t="s">
        <v>138</v>
      </c>
      <c r="O2682" s="62">
        <f>(3.1416/6)*J2682^2*G2682</f>
        <v>418.23492479999999</v>
      </c>
      <c r="P2682" s="64">
        <f t="shared" ref="P2682" si="1182">O2682*0.6</f>
        <v>250.94095487999999</v>
      </c>
      <c r="Q2682" s="62">
        <f t="shared" si="1181"/>
        <v>38.694695468769318</v>
      </c>
    </row>
    <row r="2683" spans="1:19">
      <c r="A2683" s="83" t="s">
        <v>365</v>
      </c>
      <c r="B2683" s="57">
        <v>32</v>
      </c>
      <c r="C2683" s="53" t="s">
        <v>406</v>
      </c>
      <c r="D2683" s="54" t="s">
        <v>142</v>
      </c>
      <c r="F2683" s="73" t="s">
        <v>8</v>
      </c>
      <c r="I2683" s="55"/>
      <c r="J2683" s="55">
        <v>4.3</v>
      </c>
      <c r="L2683" s="52" t="s">
        <v>114</v>
      </c>
      <c r="N2683" s="61" t="s">
        <v>137</v>
      </c>
      <c r="O2683" s="62">
        <f t="shared" ref="O2683:P2688" si="1183">3.1416/6*J2683^3</f>
        <v>41.62986519999999</v>
      </c>
      <c r="P2683" s="64">
        <f t="shared" ref="P2683:P2686" si="1184">O2683*0.3</f>
        <v>12.488959559999996</v>
      </c>
      <c r="Q2683" s="62">
        <f t="shared" si="1181"/>
        <v>2.312554138514344</v>
      </c>
      <c r="S2683" s="63"/>
    </row>
    <row r="2684" spans="1:19">
      <c r="A2684" s="83" t="s">
        <v>365</v>
      </c>
      <c r="B2684" s="57">
        <v>32</v>
      </c>
      <c r="C2684" s="53" t="s">
        <v>406</v>
      </c>
      <c r="D2684" s="54" t="s">
        <v>142</v>
      </c>
      <c r="F2684" s="73" t="s">
        <v>8</v>
      </c>
      <c r="I2684" s="55"/>
      <c r="J2684" s="55">
        <v>6.47</v>
      </c>
      <c r="L2684" s="52" t="s">
        <v>114</v>
      </c>
      <c r="N2684" s="61" t="s">
        <v>137</v>
      </c>
      <c r="O2684" s="62">
        <f t="shared" si="1183"/>
        <v>141.81183604279997</v>
      </c>
      <c r="P2684" s="64">
        <f t="shared" si="1184"/>
        <v>42.543550812839989</v>
      </c>
      <c r="Q2684" s="62">
        <f t="shared" si="1181"/>
        <v>7.3101893779022928</v>
      </c>
      <c r="S2684" s="63"/>
    </row>
    <row r="2685" spans="1:19">
      <c r="A2685" s="83" t="s">
        <v>365</v>
      </c>
      <c r="B2685" s="57">
        <v>32</v>
      </c>
      <c r="C2685" s="53" t="s">
        <v>406</v>
      </c>
      <c r="D2685" s="54" t="s">
        <v>142</v>
      </c>
      <c r="F2685" s="73" t="s">
        <v>8</v>
      </c>
      <c r="I2685" s="55"/>
      <c r="J2685" s="55">
        <v>4.68</v>
      </c>
      <c r="L2685" s="52" t="s">
        <v>114</v>
      </c>
      <c r="N2685" s="61" t="s">
        <v>137</v>
      </c>
      <c r="O2685" s="62">
        <f t="shared" si="1183"/>
        <v>53.67069227519999</v>
      </c>
      <c r="P2685" s="64">
        <f t="shared" si="1184"/>
        <v>16.101207682559995</v>
      </c>
      <c r="Q2685" s="62">
        <f t="shared" si="1181"/>
        <v>2.9355794403569648</v>
      </c>
      <c r="S2685" s="63"/>
    </row>
    <row r="2686" spans="1:19">
      <c r="A2686" s="83" t="s">
        <v>365</v>
      </c>
      <c r="B2686" s="57">
        <v>32</v>
      </c>
      <c r="C2686" s="53" t="s">
        <v>406</v>
      </c>
      <c r="D2686" s="54" t="s">
        <v>142</v>
      </c>
      <c r="F2686" s="73" t="s">
        <v>8</v>
      </c>
      <c r="I2686" s="55"/>
      <c r="J2686" s="55">
        <v>5.5</v>
      </c>
      <c r="L2686" s="52" t="s">
        <v>114</v>
      </c>
      <c r="N2686" s="61" t="s">
        <v>137</v>
      </c>
      <c r="O2686" s="62">
        <f t="shared" si="1183"/>
        <v>87.113949999999988</v>
      </c>
      <c r="P2686" s="64">
        <f t="shared" si="1184"/>
        <v>26.134184999999995</v>
      </c>
      <c r="Q2686" s="62">
        <f t="shared" si="1181"/>
        <v>4.626078154440048</v>
      </c>
      <c r="S2686" s="63"/>
    </row>
    <row r="2687" spans="1:19">
      <c r="A2687" s="83" t="s">
        <v>365</v>
      </c>
      <c r="B2687" s="57">
        <v>33</v>
      </c>
      <c r="C2687" s="53" t="s">
        <v>406</v>
      </c>
      <c r="D2687" s="54" t="s">
        <v>142</v>
      </c>
      <c r="F2687" s="73" t="s">
        <v>8</v>
      </c>
      <c r="I2687" s="55"/>
      <c r="J2687" s="55">
        <v>5.3</v>
      </c>
      <c r="K2687" s="52">
        <v>3.1</v>
      </c>
      <c r="L2687" s="52" t="s">
        <v>114</v>
      </c>
      <c r="N2687" s="61" t="s">
        <v>137</v>
      </c>
      <c r="O2687" s="62">
        <f t="shared" si="1183"/>
        <v>77.95199719999998</v>
      </c>
      <c r="P2687" s="62">
        <f t="shared" si="1183"/>
        <v>15.598567600000001</v>
      </c>
      <c r="Q2687" s="62">
        <f t="shared" si="1181"/>
        <v>2.8494451575544315</v>
      </c>
      <c r="S2687" s="63"/>
    </row>
    <row r="2688" spans="1:19">
      <c r="A2688" s="83" t="s">
        <v>365</v>
      </c>
      <c r="B2688" s="57">
        <v>33</v>
      </c>
      <c r="C2688" s="53" t="s">
        <v>406</v>
      </c>
      <c r="D2688" s="54" t="s">
        <v>142</v>
      </c>
      <c r="F2688" s="73" t="s">
        <v>8</v>
      </c>
      <c r="I2688" s="55"/>
      <c r="J2688" s="55">
        <v>4.4000000000000004</v>
      </c>
      <c r="L2688" s="52" t="s">
        <v>114</v>
      </c>
      <c r="N2688" s="61" t="s">
        <v>137</v>
      </c>
      <c r="O2688" s="62">
        <f t="shared" si="1183"/>
        <v>44.602342400000012</v>
      </c>
      <c r="P2688" s="64">
        <f>O2688*0.3</f>
        <v>13.380702720000004</v>
      </c>
      <c r="Q2688" s="62">
        <f t="shared" si="1181"/>
        <v>2.4672744361322532</v>
      </c>
      <c r="S2688" s="63"/>
    </row>
    <row r="2689" spans="1:19">
      <c r="A2689" s="83" t="s">
        <v>365</v>
      </c>
      <c r="B2689" s="57">
        <v>33</v>
      </c>
      <c r="C2689" s="53" t="s">
        <v>406</v>
      </c>
      <c r="D2689" s="54" t="s">
        <v>142</v>
      </c>
      <c r="F2689" s="73" t="s">
        <v>152</v>
      </c>
      <c r="G2689" s="55">
        <v>18.7</v>
      </c>
      <c r="I2689" s="55"/>
      <c r="J2689" s="55">
        <v>12.5</v>
      </c>
      <c r="L2689" s="52" t="s">
        <v>101</v>
      </c>
      <c r="N2689" s="65" t="s">
        <v>138</v>
      </c>
      <c r="O2689" s="62">
        <f>(3.1416/6)*J2689^2*G2689</f>
        <v>1529.8937499999997</v>
      </c>
      <c r="P2689" s="64">
        <f t="shared" ref="P2689" si="1185">O2689*0.6</f>
        <v>917.93624999999986</v>
      </c>
      <c r="Q2689" s="62">
        <f t="shared" si="1181"/>
        <v>130.77800506622131</v>
      </c>
    </row>
    <row r="2690" spans="1:19">
      <c r="A2690" s="83" t="s">
        <v>365</v>
      </c>
      <c r="B2690" s="57">
        <v>33</v>
      </c>
      <c r="C2690" s="53" t="s">
        <v>406</v>
      </c>
      <c r="D2690" s="54" t="s">
        <v>142</v>
      </c>
      <c r="F2690" s="73" t="s">
        <v>8</v>
      </c>
      <c r="I2690" s="55"/>
      <c r="J2690" s="55">
        <v>5.54</v>
      </c>
      <c r="K2690" s="52">
        <v>3.47</v>
      </c>
      <c r="L2690" s="52" t="s">
        <v>114</v>
      </c>
      <c r="N2690" s="61" t="s">
        <v>137</v>
      </c>
      <c r="O2690" s="62">
        <f>3.1416/6*J2690^3</f>
        <v>89.028474550399991</v>
      </c>
      <c r="P2690" s="62">
        <f>3.1416/6*K2690^3</f>
        <v>21.877014882800001</v>
      </c>
      <c r="Q2690" s="62">
        <f t="shared" si="1181"/>
        <v>3.9147365584776206</v>
      </c>
      <c r="S2690" s="63"/>
    </row>
    <row r="2691" spans="1:19">
      <c r="A2691" s="83" t="s">
        <v>365</v>
      </c>
      <c r="B2691" s="57">
        <v>34</v>
      </c>
      <c r="C2691" s="53" t="s">
        <v>404</v>
      </c>
      <c r="D2691" s="59" t="s">
        <v>442</v>
      </c>
      <c r="F2691" s="69" t="s">
        <v>377</v>
      </c>
      <c r="I2691" s="55"/>
      <c r="J2691" s="55">
        <v>5.7</v>
      </c>
      <c r="L2691" s="52" t="s">
        <v>114</v>
      </c>
      <c r="N2691" s="61" t="s">
        <v>137</v>
      </c>
      <c r="O2691" s="62">
        <f>3.1416/6*J2691^3</f>
        <v>96.9670548</v>
      </c>
      <c r="Q2691" s="62">
        <f t="shared" ref="Q2691" si="1186">0.216*O2691^0.939</f>
        <v>15.845059689497919</v>
      </c>
    </row>
    <row r="2692" spans="1:19">
      <c r="A2692" s="83" t="s">
        <v>365</v>
      </c>
      <c r="B2692" s="57">
        <v>36</v>
      </c>
      <c r="C2692" s="53" t="s">
        <v>406</v>
      </c>
      <c r="D2692" s="54" t="s">
        <v>142</v>
      </c>
      <c r="F2692" s="60" t="s">
        <v>679</v>
      </c>
      <c r="G2692" s="55">
        <v>11.47</v>
      </c>
      <c r="I2692" s="55"/>
      <c r="J2692" s="55">
        <v>10.3</v>
      </c>
      <c r="L2692" s="52" t="s">
        <v>101</v>
      </c>
      <c r="N2692" s="65" t="s">
        <v>138</v>
      </c>
      <c r="O2692" s="62">
        <f>(3.1416/6)*J2692^2*G2692</f>
        <v>637.14386428000012</v>
      </c>
      <c r="P2692" s="64">
        <f t="shared" ref="P2692" si="1187">O2692*0.6</f>
        <v>382.28631856800007</v>
      </c>
      <c r="Q2692" s="62">
        <f t="shared" ref="Q2692:Q2704" si="1188">0.216*P2692^0.939</f>
        <v>57.453539964369604</v>
      </c>
    </row>
    <row r="2693" spans="1:19">
      <c r="A2693" s="83" t="s">
        <v>365</v>
      </c>
      <c r="B2693" s="57">
        <v>36</v>
      </c>
      <c r="C2693" s="53" t="s">
        <v>406</v>
      </c>
      <c r="D2693" s="54" t="s">
        <v>142</v>
      </c>
      <c r="F2693" s="73" t="s">
        <v>8</v>
      </c>
      <c r="I2693" s="55"/>
      <c r="J2693" s="55">
        <v>4.8</v>
      </c>
      <c r="L2693" s="52" t="s">
        <v>114</v>
      </c>
      <c r="N2693" s="61" t="s">
        <v>137</v>
      </c>
      <c r="O2693" s="62">
        <f>3.1416/6*J2693^3</f>
        <v>57.905971199999996</v>
      </c>
      <c r="P2693" s="64">
        <f>O2693*0.3</f>
        <v>17.37179136</v>
      </c>
      <c r="Q2693" s="62">
        <f t="shared" si="1188"/>
        <v>3.1525924778685157</v>
      </c>
      <c r="S2693" s="63"/>
    </row>
    <row r="2694" spans="1:19">
      <c r="A2694" s="83" t="s">
        <v>365</v>
      </c>
      <c r="B2694" s="57">
        <v>36</v>
      </c>
      <c r="C2694" s="53" t="s">
        <v>406</v>
      </c>
      <c r="D2694" s="54" t="s">
        <v>142</v>
      </c>
      <c r="F2694" s="60" t="s">
        <v>679</v>
      </c>
      <c r="I2694" s="55"/>
      <c r="J2694" s="55">
        <v>3.7</v>
      </c>
      <c r="L2694" s="52" t="s">
        <v>114</v>
      </c>
      <c r="N2694" s="61" t="s">
        <v>137</v>
      </c>
      <c r="O2694" s="62">
        <f>3.1416/6*J2694^3</f>
        <v>26.521910800000001</v>
      </c>
      <c r="P2694" s="64">
        <f t="shared" ref="P2694:P2696" si="1189">O2694*0.6</f>
        <v>15.91314648</v>
      </c>
      <c r="Q2694" s="62">
        <f t="shared" si="1188"/>
        <v>2.9033720516880872</v>
      </c>
    </row>
    <row r="2695" spans="1:19">
      <c r="A2695" s="83" t="s">
        <v>365</v>
      </c>
      <c r="B2695" s="57">
        <v>36</v>
      </c>
      <c r="C2695" s="53" t="s">
        <v>406</v>
      </c>
      <c r="D2695" s="54" t="s">
        <v>142</v>
      </c>
      <c r="F2695" s="60" t="s">
        <v>679</v>
      </c>
      <c r="I2695" s="55"/>
      <c r="J2695" s="55">
        <v>8.5</v>
      </c>
      <c r="L2695" s="52" t="s">
        <v>114</v>
      </c>
      <c r="N2695" s="61" t="s">
        <v>137</v>
      </c>
      <c r="O2695" s="62">
        <f>3.1416/6*J2695^3</f>
        <v>321.55584999999996</v>
      </c>
      <c r="P2695" s="64">
        <f t="shared" si="1189"/>
        <v>192.93350999999998</v>
      </c>
      <c r="Q2695" s="62">
        <f t="shared" si="1188"/>
        <v>30.230932874669961</v>
      </c>
    </row>
    <row r="2696" spans="1:19">
      <c r="A2696" s="83" t="s">
        <v>365</v>
      </c>
      <c r="B2696" s="57">
        <v>37</v>
      </c>
      <c r="C2696" s="53" t="s">
        <v>406</v>
      </c>
      <c r="D2696" s="54" t="s">
        <v>142</v>
      </c>
      <c r="F2696" s="60" t="s">
        <v>671</v>
      </c>
      <c r="G2696" s="55">
        <v>9</v>
      </c>
      <c r="I2696" s="55"/>
      <c r="J2696" s="55">
        <v>7.9</v>
      </c>
      <c r="L2696" s="52" t="s">
        <v>101</v>
      </c>
      <c r="N2696" s="65" t="s">
        <v>138</v>
      </c>
      <c r="O2696" s="62">
        <f>(3.1416/6)*J2696^2*G2696</f>
        <v>294.10088399999995</v>
      </c>
      <c r="P2696" s="64">
        <f t="shared" si="1189"/>
        <v>176.46053039999995</v>
      </c>
      <c r="Q2696" s="62">
        <f t="shared" si="1188"/>
        <v>27.800706259449502</v>
      </c>
    </row>
    <row r="2697" spans="1:19">
      <c r="A2697" s="83" t="s">
        <v>365</v>
      </c>
      <c r="B2697" s="57">
        <v>37</v>
      </c>
      <c r="C2697" s="53" t="s">
        <v>406</v>
      </c>
      <c r="D2697" s="54" t="s">
        <v>142</v>
      </c>
      <c r="F2697" s="73" t="s">
        <v>8</v>
      </c>
      <c r="I2697" s="55"/>
      <c r="J2697" s="55">
        <v>5.0999999999999996</v>
      </c>
      <c r="L2697" s="52" t="s">
        <v>114</v>
      </c>
      <c r="N2697" s="61" t="s">
        <v>137</v>
      </c>
      <c r="O2697" s="62">
        <f t="shared" ref="O2697:P2699" si="1190">3.1416/6*J2697^3</f>
        <v>69.456063599999979</v>
      </c>
      <c r="P2697" s="64">
        <f t="shared" ref="P2697:P2698" si="1191">O2697*0.3</f>
        <v>20.836819079999994</v>
      </c>
      <c r="Q2697" s="62">
        <f t="shared" si="1188"/>
        <v>3.7396973393918316</v>
      </c>
      <c r="S2697" s="63"/>
    </row>
    <row r="2698" spans="1:19">
      <c r="A2698" s="83" t="s">
        <v>365</v>
      </c>
      <c r="B2698" s="57">
        <v>37</v>
      </c>
      <c r="C2698" s="53" t="s">
        <v>406</v>
      </c>
      <c r="D2698" s="54" t="s">
        <v>142</v>
      </c>
      <c r="F2698" s="73" t="s">
        <v>8</v>
      </c>
      <c r="I2698" s="55"/>
      <c r="J2698" s="55">
        <v>5</v>
      </c>
      <c r="L2698" s="52" t="s">
        <v>114</v>
      </c>
      <c r="N2698" s="61" t="s">
        <v>137</v>
      </c>
      <c r="O2698" s="62">
        <f t="shared" si="1190"/>
        <v>65.449999999999989</v>
      </c>
      <c r="P2698" s="64">
        <f t="shared" si="1191"/>
        <v>19.634999999999994</v>
      </c>
      <c r="Q2698" s="62">
        <f t="shared" si="1188"/>
        <v>3.5367940519289136</v>
      </c>
      <c r="S2698" s="63"/>
    </row>
    <row r="2699" spans="1:19">
      <c r="A2699" s="83" t="s">
        <v>365</v>
      </c>
      <c r="B2699" s="57">
        <v>37</v>
      </c>
      <c r="C2699" s="53" t="s">
        <v>406</v>
      </c>
      <c r="D2699" s="54" t="s">
        <v>142</v>
      </c>
      <c r="F2699" s="73" t="s">
        <v>8</v>
      </c>
      <c r="I2699" s="55"/>
      <c r="J2699" s="55">
        <v>5.6</v>
      </c>
      <c r="K2699" s="52">
        <v>3.5</v>
      </c>
      <c r="L2699" s="52" t="s">
        <v>114</v>
      </c>
      <c r="N2699" s="61" t="s">
        <v>137</v>
      </c>
      <c r="O2699" s="62">
        <f t="shared" si="1190"/>
        <v>91.952537599999971</v>
      </c>
      <c r="P2699" s="62">
        <f t="shared" si="1190"/>
        <v>22.449349999999999</v>
      </c>
      <c r="Q2699" s="62">
        <f t="shared" si="1188"/>
        <v>4.0108284979630158</v>
      </c>
      <c r="S2699" s="122"/>
    </row>
    <row r="2700" spans="1:19">
      <c r="A2700" s="83" t="s">
        <v>365</v>
      </c>
      <c r="B2700" s="57">
        <v>38</v>
      </c>
      <c r="C2700" s="53" t="s">
        <v>406</v>
      </c>
      <c r="D2700" s="54" t="s">
        <v>142</v>
      </c>
      <c r="F2700" s="73" t="s">
        <v>102</v>
      </c>
      <c r="G2700" s="55">
        <v>8.4</v>
      </c>
      <c r="I2700" s="55"/>
      <c r="J2700" s="55">
        <v>7.7</v>
      </c>
      <c r="L2700" s="52" t="s">
        <v>101</v>
      </c>
      <c r="N2700" s="65" t="s">
        <v>138</v>
      </c>
      <c r="O2700" s="62">
        <f>(3.1416/6)*J2700^2*G2700</f>
        <v>260.77164959999999</v>
      </c>
      <c r="P2700" s="64">
        <f t="shared" ref="P2700:P2702" si="1192">O2700*0.6</f>
        <v>156.46298976</v>
      </c>
      <c r="Q2700" s="62">
        <f t="shared" si="1188"/>
        <v>24.831689362839516</v>
      </c>
    </row>
    <row r="2701" spans="1:19">
      <c r="A2701" s="83" t="s">
        <v>365</v>
      </c>
      <c r="B2701" s="57">
        <v>38</v>
      </c>
      <c r="C2701" s="53" t="s">
        <v>406</v>
      </c>
      <c r="D2701" s="54" t="s">
        <v>142</v>
      </c>
      <c r="F2701" s="73" t="s">
        <v>102</v>
      </c>
      <c r="G2701" s="55">
        <v>10.199999999999999</v>
      </c>
      <c r="I2701" s="55"/>
      <c r="J2701" s="55">
        <v>8.9</v>
      </c>
      <c r="L2701" s="52" t="s">
        <v>101</v>
      </c>
      <c r="N2701" s="65" t="s">
        <v>138</v>
      </c>
      <c r="O2701" s="62">
        <f>(3.1416/6)*J2701^2*G2701</f>
        <v>423.03843119999999</v>
      </c>
      <c r="P2701" s="64">
        <f t="shared" si="1192"/>
        <v>253.82305871999998</v>
      </c>
      <c r="Q2701" s="62">
        <f t="shared" si="1188"/>
        <v>39.111856332947589</v>
      </c>
    </row>
    <row r="2702" spans="1:19">
      <c r="A2702" s="83" t="s">
        <v>365</v>
      </c>
      <c r="B2702" s="57">
        <v>39</v>
      </c>
      <c r="C2702" s="53" t="s">
        <v>406</v>
      </c>
      <c r="D2702" s="54" t="s">
        <v>142</v>
      </c>
      <c r="F2702" s="73" t="s">
        <v>102</v>
      </c>
      <c r="I2702" s="55"/>
      <c r="J2702" s="55">
        <v>9</v>
      </c>
      <c r="L2702" s="52" t="s">
        <v>114</v>
      </c>
      <c r="N2702" s="61" t="s">
        <v>137</v>
      </c>
      <c r="O2702" s="62">
        <f>3.1416/6*J2702^3</f>
        <v>381.70439999999996</v>
      </c>
      <c r="P2702" s="64">
        <f t="shared" si="1192"/>
        <v>229.02263999999997</v>
      </c>
      <c r="Q2702" s="62">
        <f t="shared" si="1188"/>
        <v>35.512364063982929</v>
      </c>
    </row>
    <row r="2703" spans="1:19">
      <c r="A2703" s="83" t="s">
        <v>365</v>
      </c>
      <c r="B2703" s="57">
        <v>40</v>
      </c>
      <c r="C2703" s="53" t="s">
        <v>406</v>
      </c>
      <c r="D2703" s="54" t="s">
        <v>142</v>
      </c>
      <c r="F2703" s="73" t="s">
        <v>8</v>
      </c>
      <c r="I2703" s="55"/>
      <c r="J2703" s="55">
        <v>3.4</v>
      </c>
      <c r="L2703" s="52" t="s">
        <v>114</v>
      </c>
      <c r="N2703" s="61" t="s">
        <v>137</v>
      </c>
      <c r="O2703" s="62">
        <f>3.1416/6*J2703^3</f>
        <v>20.579574399999995</v>
      </c>
      <c r="P2703" s="64">
        <f>O2703*0.3</f>
        <v>6.1738723199999983</v>
      </c>
      <c r="Q2703" s="62">
        <f t="shared" si="1188"/>
        <v>1.1934036962149048</v>
      </c>
      <c r="S2703" s="63"/>
    </row>
    <row r="2704" spans="1:19">
      <c r="A2704" s="83" t="s">
        <v>365</v>
      </c>
      <c r="B2704" s="57">
        <v>41</v>
      </c>
      <c r="C2704" s="53" t="s">
        <v>406</v>
      </c>
      <c r="D2704" s="54" t="s">
        <v>142</v>
      </c>
      <c r="F2704" s="60" t="s">
        <v>679</v>
      </c>
      <c r="G2704" s="55">
        <v>13.9</v>
      </c>
      <c r="I2704" s="55"/>
      <c r="J2704" s="55">
        <v>12.2</v>
      </c>
      <c r="L2704" s="60" t="s">
        <v>101</v>
      </c>
      <c r="N2704" s="65" t="s">
        <v>138</v>
      </c>
      <c r="O2704" s="62">
        <f>(3.1416/6)*J2704^2*G2704</f>
        <v>1083.2634735999998</v>
      </c>
      <c r="P2704" s="64">
        <f t="shared" ref="P2704" si="1193">O2704*0.6</f>
        <v>649.95808415999988</v>
      </c>
      <c r="Q2704" s="62">
        <f t="shared" si="1188"/>
        <v>94.569935901253857</v>
      </c>
    </row>
    <row r="2705" spans="1:19">
      <c r="A2705" s="83" t="s">
        <v>365</v>
      </c>
      <c r="B2705" s="57">
        <v>41</v>
      </c>
      <c r="C2705" s="53" t="s">
        <v>404</v>
      </c>
      <c r="D2705" s="59" t="s">
        <v>442</v>
      </c>
      <c r="F2705" s="69" t="s">
        <v>377</v>
      </c>
      <c r="G2705" s="55">
        <v>10.7</v>
      </c>
      <c r="I2705" s="55"/>
      <c r="J2705" s="55">
        <v>8</v>
      </c>
      <c r="L2705" s="52" t="s">
        <v>101</v>
      </c>
      <c r="N2705" s="65" t="s">
        <v>138</v>
      </c>
      <c r="O2705" s="62">
        <f>(3.1416/6)*J2705^2*G2705</f>
        <v>358.56127999999995</v>
      </c>
      <c r="Q2705" s="62">
        <f t="shared" ref="Q2705" si="1194">0.216*O2705^0.939</f>
        <v>54.098942266507088</v>
      </c>
    </row>
    <row r="2706" spans="1:19">
      <c r="A2706" s="83" t="s">
        <v>365</v>
      </c>
      <c r="B2706" s="57">
        <v>41</v>
      </c>
      <c r="C2706" s="53" t="s">
        <v>404</v>
      </c>
      <c r="D2706" s="54" t="s">
        <v>142</v>
      </c>
      <c r="F2706" s="73" t="s">
        <v>102</v>
      </c>
      <c r="G2706" s="55">
        <v>9.6999999999999993</v>
      </c>
      <c r="I2706" s="55"/>
      <c r="J2706" s="55">
        <v>8.5</v>
      </c>
      <c r="L2706" s="52" t="s">
        <v>101</v>
      </c>
      <c r="N2706" s="65" t="s">
        <v>138</v>
      </c>
      <c r="O2706" s="62">
        <f>(3.1416/6)*J2706^2*G2706</f>
        <v>366.9519699999999</v>
      </c>
      <c r="P2706" s="64">
        <f t="shared" ref="P2706:P2708" si="1195">O2706*0.6</f>
        <v>220.17118199999993</v>
      </c>
      <c r="Q2706" s="62">
        <f t="shared" ref="Q2706:Q2710" si="1196">0.216*P2706^0.939</f>
        <v>34.222035399617361</v>
      </c>
    </row>
    <row r="2707" spans="1:19">
      <c r="A2707" s="83" t="s">
        <v>365</v>
      </c>
      <c r="B2707" s="57" t="s">
        <v>366</v>
      </c>
      <c r="C2707" s="53" t="s">
        <v>406</v>
      </c>
      <c r="D2707" s="59" t="s">
        <v>142</v>
      </c>
      <c r="F2707" s="73" t="s">
        <v>632</v>
      </c>
      <c r="I2707" s="55"/>
      <c r="J2707" s="55">
        <v>11.3</v>
      </c>
      <c r="L2707" s="52" t="s">
        <v>114</v>
      </c>
      <c r="N2707" s="61" t="s">
        <v>137</v>
      </c>
      <c r="O2707" s="62">
        <f t="shared" ref="O2707:P2711" si="1197">3.1416/6*J2707^3</f>
        <v>755.50086920000001</v>
      </c>
      <c r="P2707" s="64">
        <f t="shared" si="1195"/>
        <v>453.30052152000002</v>
      </c>
      <c r="Q2707" s="62">
        <f t="shared" si="1196"/>
        <v>67.421810488871472</v>
      </c>
    </row>
    <row r="2708" spans="1:19">
      <c r="A2708" s="83" t="s">
        <v>365</v>
      </c>
      <c r="B2708" s="57" t="s">
        <v>366</v>
      </c>
      <c r="C2708" s="53" t="s">
        <v>406</v>
      </c>
      <c r="D2708" s="54" t="s">
        <v>142</v>
      </c>
      <c r="F2708" s="60" t="s">
        <v>671</v>
      </c>
      <c r="I2708" s="55"/>
      <c r="J2708" s="55">
        <v>12.5</v>
      </c>
      <c r="L2708" s="52" t="s">
        <v>114</v>
      </c>
      <c r="N2708" s="61" t="s">
        <v>137</v>
      </c>
      <c r="O2708" s="62">
        <f t="shared" si="1197"/>
        <v>1022.6562499999999</v>
      </c>
      <c r="P2708" s="64">
        <f t="shared" si="1195"/>
        <v>613.59374999999989</v>
      </c>
      <c r="Q2708" s="62">
        <f t="shared" si="1196"/>
        <v>89.592971694752421</v>
      </c>
    </row>
    <row r="2709" spans="1:19">
      <c r="A2709" s="83" t="s">
        <v>365</v>
      </c>
      <c r="B2709" s="57" t="s">
        <v>366</v>
      </c>
      <c r="C2709" s="53" t="s">
        <v>406</v>
      </c>
      <c r="D2709" s="54" t="s">
        <v>142</v>
      </c>
      <c r="F2709" s="73" t="s">
        <v>8</v>
      </c>
      <c r="I2709" s="55"/>
      <c r="J2709" s="55">
        <v>5</v>
      </c>
      <c r="L2709" s="52" t="s">
        <v>114</v>
      </c>
      <c r="N2709" s="61" t="s">
        <v>137</v>
      </c>
      <c r="O2709" s="62">
        <f t="shared" si="1197"/>
        <v>65.449999999999989</v>
      </c>
      <c r="P2709" s="64">
        <f>O2709*0.3</f>
        <v>19.634999999999994</v>
      </c>
      <c r="Q2709" s="62">
        <f t="shared" si="1196"/>
        <v>3.5367940519289136</v>
      </c>
      <c r="S2709" s="63"/>
    </row>
    <row r="2710" spans="1:19">
      <c r="A2710" s="83" t="s">
        <v>365</v>
      </c>
      <c r="B2710" s="57">
        <v>42</v>
      </c>
      <c r="C2710" s="53" t="s">
        <v>404</v>
      </c>
      <c r="D2710" s="54" t="s">
        <v>142</v>
      </c>
      <c r="F2710" s="73" t="s">
        <v>8</v>
      </c>
      <c r="I2710" s="55"/>
      <c r="J2710" s="55">
        <v>6.8</v>
      </c>
      <c r="K2710" s="52">
        <v>4.4000000000000004</v>
      </c>
      <c r="L2710" s="52" t="s">
        <v>114</v>
      </c>
      <c r="N2710" s="61" t="s">
        <v>137</v>
      </c>
      <c r="O2710" s="62">
        <f t="shared" si="1197"/>
        <v>164.63659519999996</v>
      </c>
      <c r="P2710" s="62">
        <f t="shared" si="1197"/>
        <v>44.602342400000012</v>
      </c>
      <c r="Q2710" s="62">
        <f t="shared" si="1196"/>
        <v>7.6418868110203251</v>
      </c>
      <c r="S2710" s="63"/>
    </row>
    <row r="2711" spans="1:19">
      <c r="A2711" s="83" t="s">
        <v>365</v>
      </c>
      <c r="B2711" s="57">
        <v>42</v>
      </c>
      <c r="C2711" s="53" t="s">
        <v>404</v>
      </c>
      <c r="D2711" s="59" t="s">
        <v>442</v>
      </c>
      <c r="F2711" s="69" t="s">
        <v>377</v>
      </c>
      <c r="I2711" s="55"/>
      <c r="J2711" s="55">
        <v>5.24</v>
      </c>
      <c r="L2711" s="52" t="s">
        <v>114</v>
      </c>
      <c r="N2711" s="61" t="s">
        <v>137</v>
      </c>
      <c r="O2711" s="62">
        <f t="shared" si="1197"/>
        <v>75.334428646400013</v>
      </c>
      <c r="Q2711" s="62">
        <f t="shared" ref="Q2711:Q2712" si="1198">0.216*O2711^0.939</f>
        <v>12.501169582126391</v>
      </c>
    </row>
    <row r="2712" spans="1:19">
      <c r="A2712" s="83" t="s">
        <v>365</v>
      </c>
      <c r="B2712" s="57">
        <v>42</v>
      </c>
      <c r="C2712" s="53" t="s">
        <v>404</v>
      </c>
      <c r="D2712" s="59" t="s">
        <v>442</v>
      </c>
      <c r="F2712" s="69" t="s">
        <v>377</v>
      </c>
      <c r="G2712" s="55">
        <v>8.3000000000000007</v>
      </c>
      <c r="I2712" s="55"/>
      <c r="J2712" s="55">
        <v>7.1</v>
      </c>
      <c r="L2712" s="52" t="s">
        <v>101</v>
      </c>
      <c r="N2712" s="65" t="s">
        <v>138</v>
      </c>
      <c r="O2712" s="62">
        <f>(3.1416/6)*J2712^2*G2712</f>
        <v>219.0758108</v>
      </c>
      <c r="Q2712" s="62">
        <f t="shared" si="1198"/>
        <v>34.062139147678813</v>
      </c>
    </row>
    <row r="2713" spans="1:19">
      <c r="A2713" s="83" t="s">
        <v>365</v>
      </c>
      <c r="B2713" s="57">
        <v>43</v>
      </c>
      <c r="C2713" s="53" t="s">
        <v>406</v>
      </c>
      <c r="D2713" s="59" t="s">
        <v>142</v>
      </c>
      <c r="F2713" s="73" t="s">
        <v>632</v>
      </c>
      <c r="I2713" s="55"/>
      <c r="J2713" s="55">
        <v>22</v>
      </c>
      <c r="L2713" s="52" t="s">
        <v>367</v>
      </c>
      <c r="N2713" s="96" t="s">
        <v>539</v>
      </c>
      <c r="O2713" s="62">
        <f>3.1416/6*(J2713^3)*0.9</f>
        <v>5017.7635199999995</v>
      </c>
      <c r="P2713" s="64">
        <f t="shared" ref="P2713:P2714" si="1199">O2713*0.6</f>
        <v>3010.6581119999996</v>
      </c>
      <c r="Q2713" s="62">
        <f t="shared" ref="Q2713:Q2714" si="1200">0.216*P2713^0.939</f>
        <v>398.94850638764905</v>
      </c>
    </row>
    <row r="2714" spans="1:19">
      <c r="A2714" s="83" t="s">
        <v>365</v>
      </c>
      <c r="B2714" s="57">
        <v>43</v>
      </c>
      <c r="C2714" s="53" t="s">
        <v>406</v>
      </c>
      <c r="D2714" s="54" t="s">
        <v>142</v>
      </c>
      <c r="F2714" s="73" t="s">
        <v>102</v>
      </c>
      <c r="I2714" s="55"/>
      <c r="J2714" s="55">
        <v>12.8</v>
      </c>
      <c r="L2714" s="52" t="s">
        <v>114</v>
      </c>
      <c r="N2714" s="61" t="s">
        <v>137</v>
      </c>
      <c r="O2714" s="62">
        <f t="shared" ref="O2714:O2726" si="1201">3.1416/6*J2714^3</f>
        <v>1098.0687872000001</v>
      </c>
      <c r="P2714" s="64">
        <f t="shared" si="1199"/>
        <v>658.84127232000003</v>
      </c>
      <c r="Q2714" s="62">
        <f t="shared" si="1200"/>
        <v>95.783106824484307</v>
      </c>
    </row>
    <row r="2715" spans="1:19">
      <c r="A2715" s="83" t="s">
        <v>365</v>
      </c>
      <c r="B2715" s="57">
        <v>43</v>
      </c>
      <c r="C2715" s="53" t="s">
        <v>406</v>
      </c>
      <c r="D2715" s="67" t="s">
        <v>557</v>
      </c>
      <c r="E2715" s="67"/>
      <c r="F2715" s="73" t="s">
        <v>669</v>
      </c>
      <c r="I2715" s="55"/>
      <c r="J2715" s="55">
        <v>11.4</v>
      </c>
      <c r="L2715" s="52" t="s">
        <v>114</v>
      </c>
      <c r="N2715" s="61" t="s">
        <v>137</v>
      </c>
      <c r="O2715" s="62">
        <f t="shared" si="1201"/>
        <v>775.7364384</v>
      </c>
      <c r="Q2715" s="62">
        <f>0.216*O2715^0.939</f>
        <v>111.65942249354126</v>
      </c>
    </row>
    <row r="2716" spans="1:19">
      <c r="A2716" s="83" t="s">
        <v>365</v>
      </c>
      <c r="B2716" s="57">
        <v>44</v>
      </c>
      <c r="C2716" s="53" t="s">
        <v>406</v>
      </c>
      <c r="D2716" s="54" t="s">
        <v>142</v>
      </c>
      <c r="F2716" s="73" t="s">
        <v>8</v>
      </c>
      <c r="I2716" s="55"/>
      <c r="J2716" s="55">
        <v>6.5</v>
      </c>
      <c r="L2716" s="52" t="s">
        <v>114</v>
      </c>
      <c r="N2716" s="61" t="s">
        <v>137</v>
      </c>
      <c r="O2716" s="62">
        <f t="shared" si="1201"/>
        <v>143.79364999999999</v>
      </c>
      <c r="P2716" s="64">
        <f t="shared" ref="P2716:P2718" si="1202">O2716*0.3</f>
        <v>43.138094999999993</v>
      </c>
      <c r="Q2716" s="62">
        <f t="shared" ref="Q2716:Q2726" si="1203">0.216*P2716^0.939</f>
        <v>7.4060765212289574</v>
      </c>
      <c r="S2716" s="63"/>
    </row>
    <row r="2717" spans="1:19">
      <c r="A2717" s="83" t="s">
        <v>365</v>
      </c>
      <c r="B2717" s="57">
        <v>44</v>
      </c>
      <c r="C2717" s="53" t="s">
        <v>406</v>
      </c>
      <c r="D2717" s="54" t="s">
        <v>142</v>
      </c>
      <c r="F2717" s="73" t="s">
        <v>8</v>
      </c>
      <c r="I2717" s="55"/>
      <c r="J2717" s="55">
        <v>6.1</v>
      </c>
      <c r="L2717" s="52" t="s">
        <v>114</v>
      </c>
      <c r="N2717" s="61" t="s">
        <v>137</v>
      </c>
      <c r="O2717" s="62">
        <f t="shared" si="1201"/>
        <v>118.84725159999995</v>
      </c>
      <c r="P2717" s="64">
        <f t="shared" si="1202"/>
        <v>35.654175479999985</v>
      </c>
      <c r="Q2717" s="62">
        <f t="shared" si="1203"/>
        <v>6.19277661565319</v>
      </c>
    </row>
    <row r="2718" spans="1:19">
      <c r="A2718" s="83" t="s">
        <v>365</v>
      </c>
      <c r="B2718" s="57">
        <v>44</v>
      </c>
      <c r="C2718" s="53" t="s">
        <v>406</v>
      </c>
      <c r="D2718" s="54" t="s">
        <v>142</v>
      </c>
      <c r="F2718" s="73" t="s">
        <v>8</v>
      </c>
      <c r="I2718" s="55"/>
      <c r="J2718" s="55">
        <v>8.5</v>
      </c>
      <c r="L2718" s="52" t="s">
        <v>114</v>
      </c>
      <c r="N2718" s="61" t="s">
        <v>137</v>
      </c>
      <c r="O2718" s="62">
        <f t="shared" si="1201"/>
        <v>321.55584999999996</v>
      </c>
      <c r="P2718" s="64">
        <f t="shared" si="1202"/>
        <v>96.466754999999992</v>
      </c>
      <c r="Q2718" s="62">
        <f t="shared" si="1203"/>
        <v>15.768282173311242</v>
      </c>
    </row>
    <row r="2719" spans="1:19">
      <c r="A2719" s="83" t="s">
        <v>365</v>
      </c>
      <c r="B2719" s="57">
        <v>44</v>
      </c>
      <c r="C2719" s="53" t="s">
        <v>406</v>
      </c>
      <c r="D2719" s="54" t="s">
        <v>142</v>
      </c>
      <c r="F2719" s="73" t="s">
        <v>102</v>
      </c>
      <c r="I2719" s="55"/>
      <c r="J2719" s="55">
        <v>10.3</v>
      </c>
      <c r="L2719" s="52" t="s">
        <v>114</v>
      </c>
      <c r="N2719" s="61" t="s">
        <v>137</v>
      </c>
      <c r="O2719" s="62">
        <f t="shared" si="1201"/>
        <v>572.15185720000011</v>
      </c>
      <c r="P2719" s="64">
        <f t="shared" ref="P2719" si="1204">O2719*0.6</f>
        <v>343.29111432000008</v>
      </c>
      <c r="Q2719" s="62">
        <f t="shared" si="1203"/>
        <v>51.932699391739888</v>
      </c>
    </row>
    <row r="2720" spans="1:19">
      <c r="A2720" s="83" t="s">
        <v>365</v>
      </c>
      <c r="B2720" s="57" t="s">
        <v>368</v>
      </c>
      <c r="C2720" s="53" t="s">
        <v>406</v>
      </c>
      <c r="D2720" s="54" t="s">
        <v>142</v>
      </c>
      <c r="F2720" s="73" t="s">
        <v>8</v>
      </c>
      <c r="I2720" s="55"/>
      <c r="J2720" s="55">
        <v>4.5</v>
      </c>
      <c r="L2720" s="52" t="s">
        <v>114</v>
      </c>
      <c r="N2720" s="61" t="s">
        <v>137</v>
      </c>
      <c r="O2720" s="62">
        <f t="shared" si="1201"/>
        <v>47.713049999999996</v>
      </c>
      <c r="P2720" s="64">
        <f t="shared" ref="P2720:P2723" si="1205">O2720*0.3</f>
        <v>14.313914999999998</v>
      </c>
      <c r="Q2720" s="62">
        <f t="shared" si="1203"/>
        <v>2.6285177894241305</v>
      </c>
    </row>
    <row r="2721" spans="1:22">
      <c r="A2721" s="83" t="s">
        <v>365</v>
      </c>
      <c r="B2721" s="57" t="s">
        <v>368</v>
      </c>
      <c r="C2721" s="53" t="s">
        <v>406</v>
      </c>
      <c r="D2721" s="54" t="s">
        <v>142</v>
      </c>
      <c r="F2721" s="73" t="s">
        <v>8</v>
      </c>
      <c r="I2721" s="55"/>
      <c r="J2721" s="55">
        <v>4.8</v>
      </c>
      <c r="L2721" s="52" t="s">
        <v>114</v>
      </c>
      <c r="N2721" s="61" t="s">
        <v>137</v>
      </c>
      <c r="O2721" s="62">
        <f t="shared" si="1201"/>
        <v>57.905971199999996</v>
      </c>
      <c r="P2721" s="64">
        <f t="shared" si="1205"/>
        <v>17.37179136</v>
      </c>
      <c r="Q2721" s="62">
        <f t="shared" si="1203"/>
        <v>3.1525924778685157</v>
      </c>
    </row>
    <row r="2722" spans="1:22">
      <c r="A2722" s="83" t="s">
        <v>365</v>
      </c>
      <c r="B2722" s="57" t="s">
        <v>368</v>
      </c>
      <c r="C2722" s="53" t="s">
        <v>406</v>
      </c>
      <c r="D2722" s="54" t="s">
        <v>142</v>
      </c>
      <c r="F2722" s="73" t="s">
        <v>8</v>
      </c>
      <c r="I2722" s="55"/>
      <c r="J2722" s="55">
        <v>5.8</v>
      </c>
      <c r="L2722" s="52" t="s">
        <v>114</v>
      </c>
      <c r="N2722" s="61" t="s">
        <v>137</v>
      </c>
      <c r="O2722" s="62">
        <f t="shared" si="1201"/>
        <v>102.16064319999998</v>
      </c>
      <c r="P2722" s="64">
        <f t="shared" si="1205"/>
        <v>30.648192959999992</v>
      </c>
      <c r="Q2722" s="62">
        <f t="shared" si="1203"/>
        <v>5.3726423013891988</v>
      </c>
    </row>
    <row r="2723" spans="1:22">
      <c r="A2723" s="83" t="s">
        <v>365</v>
      </c>
      <c r="B2723" s="57" t="s">
        <v>368</v>
      </c>
      <c r="C2723" s="53" t="s">
        <v>406</v>
      </c>
      <c r="D2723" s="54" t="s">
        <v>142</v>
      </c>
      <c r="F2723" s="73" t="s">
        <v>8</v>
      </c>
      <c r="I2723" s="55"/>
      <c r="J2723" s="55">
        <v>4.5999999999999996</v>
      </c>
      <c r="L2723" s="52" t="s">
        <v>114</v>
      </c>
      <c r="N2723" s="61" t="s">
        <v>137</v>
      </c>
      <c r="O2723" s="62">
        <f t="shared" si="1201"/>
        <v>50.965129599999983</v>
      </c>
      <c r="P2723" s="64">
        <f t="shared" si="1205"/>
        <v>15.289538879999995</v>
      </c>
      <c r="Q2723" s="62">
        <f t="shared" si="1203"/>
        <v>2.7964050719056712</v>
      </c>
    </row>
    <row r="2724" spans="1:22">
      <c r="A2724" s="83" t="s">
        <v>365</v>
      </c>
      <c r="B2724" s="57" t="s">
        <v>368</v>
      </c>
      <c r="C2724" s="53" t="s">
        <v>406</v>
      </c>
      <c r="D2724" s="54" t="s">
        <v>142</v>
      </c>
      <c r="F2724" s="60" t="s">
        <v>679</v>
      </c>
      <c r="I2724" s="55"/>
      <c r="J2724" s="55">
        <v>8.5</v>
      </c>
      <c r="L2724" s="52" t="s">
        <v>114</v>
      </c>
      <c r="N2724" s="61" t="s">
        <v>137</v>
      </c>
      <c r="O2724" s="62">
        <f t="shared" si="1201"/>
        <v>321.55584999999996</v>
      </c>
      <c r="P2724" s="64">
        <f t="shared" ref="P2724:P2726" si="1206">O2724*0.6</f>
        <v>192.93350999999998</v>
      </c>
      <c r="Q2724" s="62">
        <f t="shared" si="1203"/>
        <v>30.230932874669961</v>
      </c>
    </row>
    <row r="2725" spans="1:22">
      <c r="A2725" s="83" t="s">
        <v>365</v>
      </c>
      <c r="B2725" s="57" t="s">
        <v>368</v>
      </c>
      <c r="C2725" s="53" t="s">
        <v>406</v>
      </c>
      <c r="D2725" s="54" t="s">
        <v>142</v>
      </c>
      <c r="F2725" s="73" t="s">
        <v>102</v>
      </c>
      <c r="I2725" s="55"/>
      <c r="J2725" s="55">
        <v>9.1999999999999993</v>
      </c>
      <c r="L2725" s="52" t="s">
        <v>114</v>
      </c>
      <c r="N2725" s="61" t="s">
        <v>137</v>
      </c>
      <c r="O2725" s="62">
        <f t="shared" si="1201"/>
        <v>407.72103679999987</v>
      </c>
      <c r="P2725" s="64">
        <f t="shared" si="1206"/>
        <v>244.63262207999992</v>
      </c>
      <c r="Q2725" s="62">
        <f t="shared" si="1203"/>
        <v>37.780590789016195</v>
      </c>
    </row>
    <row r="2726" spans="1:22">
      <c r="A2726" s="83" t="s">
        <v>365</v>
      </c>
      <c r="B2726" s="57">
        <v>45</v>
      </c>
      <c r="C2726" s="53" t="s">
        <v>404</v>
      </c>
      <c r="D2726" s="54" t="s">
        <v>142</v>
      </c>
      <c r="F2726" s="73" t="s">
        <v>102</v>
      </c>
      <c r="I2726" s="55"/>
      <c r="J2726" s="55">
        <v>8</v>
      </c>
      <c r="L2726" s="52" t="s">
        <v>114</v>
      </c>
      <c r="N2726" s="61" t="s">
        <v>137</v>
      </c>
      <c r="O2726" s="62">
        <f t="shared" si="1201"/>
        <v>268.08319999999998</v>
      </c>
      <c r="P2726" s="64">
        <f t="shared" si="1206"/>
        <v>160.84991999999997</v>
      </c>
      <c r="Q2726" s="62">
        <f t="shared" si="1203"/>
        <v>25.484899693816295</v>
      </c>
    </row>
    <row r="2727" spans="1:22">
      <c r="A2727" s="83" t="s">
        <v>365</v>
      </c>
      <c r="B2727" s="57">
        <v>45</v>
      </c>
      <c r="C2727" s="53" t="s">
        <v>404</v>
      </c>
      <c r="D2727" s="59" t="s">
        <v>442</v>
      </c>
      <c r="F2727" s="69" t="s">
        <v>377</v>
      </c>
      <c r="G2727" s="55">
        <v>12.2</v>
      </c>
      <c r="I2727" s="55"/>
      <c r="J2727" s="55">
        <v>9</v>
      </c>
      <c r="L2727" s="52" t="s">
        <v>101</v>
      </c>
      <c r="N2727" s="65" t="s">
        <v>138</v>
      </c>
      <c r="O2727" s="62">
        <f>(3.1416/6)*J2727^2*G2727</f>
        <v>517.42151999999987</v>
      </c>
      <c r="Q2727" s="62">
        <f t="shared" ref="Q2727:Q2728" si="1207">0.216*O2727^0.939</f>
        <v>76.340275839882992</v>
      </c>
    </row>
    <row r="2728" spans="1:22">
      <c r="A2728" s="83" t="s">
        <v>365</v>
      </c>
      <c r="B2728" s="57">
        <v>46</v>
      </c>
      <c r="C2728" s="53" t="s">
        <v>404</v>
      </c>
      <c r="D2728" s="59" t="s">
        <v>442</v>
      </c>
      <c r="F2728" s="69" t="s">
        <v>377</v>
      </c>
      <c r="G2728" s="55">
        <v>7.7</v>
      </c>
      <c r="I2728" s="55"/>
      <c r="J2728" s="55">
        <v>6.8</v>
      </c>
      <c r="L2728" s="52" t="s">
        <v>101</v>
      </c>
      <c r="N2728" s="65" t="s">
        <v>138</v>
      </c>
      <c r="O2728" s="62">
        <f>(3.1416/6)*J2728^2*G2728</f>
        <v>186.42673279999997</v>
      </c>
      <c r="Q2728" s="62">
        <f t="shared" si="1207"/>
        <v>29.272575857842245</v>
      </c>
    </row>
    <row r="2729" spans="1:22">
      <c r="A2729" s="83" t="s">
        <v>365</v>
      </c>
      <c r="B2729" s="57">
        <v>49</v>
      </c>
      <c r="C2729" s="53" t="s">
        <v>406</v>
      </c>
      <c r="D2729" s="54" t="s">
        <v>142</v>
      </c>
      <c r="F2729" s="73" t="s">
        <v>8</v>
      </c>
      <c r="I2729" s="55"/>
      <c r="J2729" s="55">
        <v>3.6</v>
      </c>
      <c r="L2729" s="52" t="s">
        <v>114</v>
      </c>
      <c r="N2729" s="61" t="s">
        <v>137</v>
      </c>
      <c r="O2729" s="62">
        <f>3.1416/6*J2729^3</f>
        <v>24.4290816</v>
      </c>
      <c r="P2729" s="64">
        <f t="shared" ref="P2729:P2730" si="1208">O2729*0.3</f>
        <v>7.32872448</v>
      </c>
      <c r="Q2729" s="62">
        <f t="shared" ref="Q2729:Q2746" si="1209">0.216*P2729^0.939</f>
        <v>1.401894764908054</v>
      </c>
      <c r="V2729" s="123"/>
    </row>
    <row r="2730" spans="1:22">
      <c r="A2730" s="83" t="s">
        <v>365</v>
      </c>
      <c r="B2730" s="57">
        <v>49</v>
      </c>
      <c r="C2730" s="53" t="s">
        <v>406</v>
      </c>
      <c r="D2730" s="54" t="s">
        <v>142</v>
      </c>
      <c r="F2730" s="73" t="s">
        <v>8</v>
      </c>
      <c r="I2730" s="55"/>
      <c r="J2730" s="55">
        <v>5.4</v>
      </c>
      <c r="L2730" s="52" t="s">
        <v>114</v>
      </c>
      <c r="N2730" s="61" t="s">
        <v>137</v>
      </c>
      <c r="O2730" s="62">
        <f>3.1416/6*J2730^3</f>
        <v>82.448150400000003</v>
      </c>
      <c r="P2730" s="64">
        <f t="shared" si="1208"/>
        <v>24.73444512</v>
      </c>
      <c r="Q2730" s="62">
        <f t="shared" si="1209"/>
        <v>4.3930332535939298</v>
      </c>
    </row>
    <row r="2731" spans="1:22">
      <c r="A2731" s="83" t="s">
        <v>365</v>
      </c>
      <c r="B2731" s="57">
        <v>49</v>
      </c>
      <c r="C2731" s="53" t="s">
        <v>406</v>
      </c>
      <c r="D2731" s="54" t="s">
        <v>142</v>
      </c>
      <c r="F2731" s="73" t="s">
        <v>102</v>
      </c>
      <c r="I2731" s="55"/>
      <c r="J2731" s="55">
        <v>7.4</v>
      </c>
      <c r="L2731" s="52" t="s">
        <v>114</v>
      </c>
      <c r="N2731" s="61" t="s">
        <v>137</v>
      </c>
      <c r="O2731" s="62">
        <f>3.1416/6*J2731^3</f>
        <v>212.1752864</v>
      </c>
      <c r="P2731" s="64">
        <f t="shared" ref="P2731" si="1210">O2731*0.6</f>
        <v>127.30517184</v>
      </c>
      <c r="Q2731" s="62">
        <f t="shared" si="1209"/>
        <v>20.45993217622598</v>
      </c>
    </row>
    <row r="2732" spans="1:22">
      <c r="A2732" s="83" t="s">
        <v>365</v>
      </c>
      <c r="B2732" s="57">
        <v>50</v>
      </c>
      <c r="C2732" s="53" t="s">
        <v>406</v>
      </c>
      <c r="D2732" s="54" t="s">
        <v>142</v>
      </c>
      <c r="F2732" s="73" t="s">
        <v>8</v>
      </c>
      <c r="I2732" s="55"/>
      <c r="J2732" s="55">
        <v>5.6</v>
      </c>
      <c r="L2732" s="52" t="s">
        <v>114</v>
      </c>
      <c r="N2732" s="61" t="s">
        <v>137</v>
      </c>
      <c r="O2732" s="62">
        <f>3.1416/6*J2732^3</f>
        <v>91.952537599999971</v>
      </c>
      <c r="P2732" s="64">
        <f t="shared" ref="P2732:P2733" si="1211">O2732*0.3</f>
        <v>27.585761279999989</v>
      </c>
      <c r="Q2732" s="62">
        <f t="shared" si="1209"/>
        <v>4.8669506363167994</v>
      </c>
    </row>
    <row r="2733" spans="1:22">
      <c r="A2733" s="83" t="s">
        <v>365</v>
      </c>
      <c r="B2733" s="57">
        <v>50</v>
      </c>
      <c r="C2733" s="53" t="s">
        <v>406</v>
      </c>
      <c r="D2733" s="54" t="s">
        <v>142</v>
      </c>
      <c r="F2733" s="73" t="s">
        <v>8</v>
      </c>
      <c r="I2733" s="55"/>
      <c r="J2733" s="55">
        <v>4.2</v>
      </c>
      <c r="L2733" s="52" t="s">
        <v>114</v>
      </c>
      <c r="N2733" s="61" t="s">
        <v>137</v>
      </c>
      <c r="O2733" s="62">
        <f>3.1416/6*J2733^3</f>
        <v>38.792476800000003</v>
      </c>
      <c r="P2733" s="64">
        <f t="shared" si="1211"/>
        <v>11.63774304</v>
      </c>
      <c r="Q2733" s="62">
        <f t="shared" si="1209"/>
        <v>2.1642355191849854</v>
      </c>
    </row>
    <row r="2734" spans="1:22">
      <c r="A2734" s="83" t="s">
        <v>365</v>
      </c>
      <c r="B2734" s="57">
        <v>50</v>
      </c>
      <c r="C2734" s="53" t="s">
        <v>406</v>
      </c>
      <c r="D2734" s="54" t="s">
        <v>142</v>
      </c>
      <c r="F2734" s="73" t="s">
        <v>102</v>
      </c>
      <c r="G2734" s="55">
        <v>8.1</v>
      </c>
      <c r="I2734" s="55"/>
      <c r="J2734" s="55">
        <v>7.3</v>
      </c>
      <c r="L2734" s="52" t="s">
        <v>101</v>
      </c>
      <c r="N2734" s="65" t="s">
        <v>138</v>
      </c>
      <c r="O2734" s="62">
        <f>(3.1416/6)*J2734^2*G2734</f>
        <v>226.01141639999997</v>
      </c>
      <c r="P2734" s="64">
        <f t="shared" ref="P2734:P2737" si="1212">O2734*0.6</f>
        <v>135.60684983999997</v>
      </c>
      <c r="Q2734" s="62">
        <f t="shared" si="1209"/>
        <v>21.710318723392703</v>
      </c>
    </row>
    <row r="2735" spans="1:22">
      <c r="A2735" s="83" t="s">
        <v>365</v>
      </c>
      <c r="B2735" s="57">
        <v>50</v>
      </c>
      <c r="C2735" s="53" t="s">
        <v>406</v>
      </c>
      <c r="D2735" s="54" t="s">
        <v>142</v>
      </c>
      <c r="F2735" s="60" t="s">
        <v>679</v>
      </c>
      <c r="I2735" s="55"/>
      <c r="J2735" s="55">
        <v>6.8</v>
      </c>
      <c r="L2735" s="52" t="s">
        <v>114</v>
      </c>
      <c r="N2735" s="61" t="s">
        <v>137</v>
      </c>
      <c r="O2735" s="62">
        <f t="shared" ref="O2735:O2744" si="1213">3.1416/6*J2735^3</f>
        <v>164.63659519999996</v>
      </c>
      <c r="P2735" s="64">
        <f t="shared" si="1212"/>
        <v>98.781957119999973</v>
      </c>
      <c r="Q2735" s="62">
        <f t="shared" si="1209"/>
        <v>16.12337824221899</v>
      </c>
    </row>
    <row r="2736" spans="1:22">
      <c r="A2736" s="83" t="s">
        <v>365</v>
      </c>
      <c r="B2736" s="57">
        <v>51</v>
      </c>
      <c r="C2736" s="53" t="s">
        <v>406</v>
      </c>
      <c r="D2736" s="54" t="s">
        <v>142</v>
      </c>
      <c r="F2736" s="60" t="s">
        <v>679</v>
      </c>
      <c r="I2736" s="55"/>
      <c r="J2736" s="55">
        <v>15.6</v>
      </c>
      <c r="L2736" s="52" t="s">
        <v>114</v>
      </c>
      <c r="N2736" s="61" t="s">
        <v>137</v>
      </c>
      <c r="O2736" s="62">
        <f t="shared" si="1213"/>
        <v>1987.8034175999996</v>
      </c>
      <c r="P2736" s="64">
        <f t="shared" si="1212"/>
        <v>1192.6820505599997</v>
      </c>
      <c r="Q2736" s="62">
        <f t="shared" si="1209"/>
        <v>167.22855180212767</v>
      </c>
    </row>
    <row r="2737" spans="1:17">
      <c r="A2737" s="83" t="s">
        <v>365</v>
      </c>
      <c r="B2737" s="57">
        <v>51</v>
      </c>
      <c r="C2737" s="53" t="s">
        <v>406</v>
      </c>
      <c r="D2737" s="54" t="s">
        <v>142</v>
      </c>
      <c r="F2737" s="73" t="s">
        <v>102</v>
      </c>
      <c r="I2737" s="55"/>
      <c r="J2737" s="55">
        <v>10.8</v>
      </c>
      <c r="L2737" s="52" t="s">
        <v>114</v>
      </c>
      <c r="N2737" s="61" t="s">
        <v>137</v>
      </c>
      <c r="O2737" s="62">
        <f t="shared" si="1213"/>
        <v>659.58520320000002</v>
      </c>
      <c r="P2737" s="64">
        <f t="shared" si="1212"/>
        <v>395.75112192</v>
      </c>
      <c r="Q2737" s="62">
        <f t="shared" si="1209"/>
        <v>59.351698845070374</v>
      </c>
    </row>
    <row r="2738" spans="1:17">
      <c r="A2738" s="83" t="s">
        <v>365</v>
      </c>
      <c r="B2738" s="57">
        <v>52</v>
      </c>
      <c r="C2738" s="53" t="s">
        <v>406</v>
      </c>
      <c r="D2738" s="54" t="s">
        <v>142</v>
      </c>
      <c r="F2738" s="73" t="s">
        <v>8</v>
      </c>
      <c r="I2738" s="55"/>
      <c r="J2738" s="55">
        <v>6</v>
      </c>
      <c r="L2738" s="52" t="s">
        <v>114</v>
      </c>
      <c r="N2738" s="61" t="s">
        <v>137</v>
      </c>
      <c r="O2738" s="62">
        <f t="shared" si="1213"/>
        <v>113.09759999999999</v>
      </c>
      <c r="P2738" s="64">
        <f t="shared" ref="P2738:P2741" si="1214">O2738*0.3</f>
        <v>33.929279999999991</v>
      </c>
      <c r="Q2738" s="62">
        <f t="shared" si="1209"/>
        <v>5.9110324243386305</v>
      </c>
    </row>
    <row r="2739" spans="1:17">
      <c r="A2739" s="83" t="s">
        <v>365</v>
      </c>
      <c r="B2739" s="57">
        <v>52</v>
      </c>
      <c r="C2739" s="53" t="s">
        <v>406</v>
      </c>
      <c r="D2739" s="54" t="s">
        <v>142</v>
      </c>
      <c r="F2739" s="73" t="s">
        <v>8</v>
      </c>
      <c r="I2739" s="55"/>
      <c r="J2739" s="55">
        <v>4.5999999999999996</v>
      </c>
      <c r="L2739" s="52" t="s">
        <v>114</v>
      </c>
      <c r="N2739" s="61" t="s">
        <v>137</v>
      </c>
      <c r="O2739" s="62">
        <f t="shared" si="1213"/>
        <v>50.965129599999983</v>
      </c>
      <c r="P2739" s="64">
        <f t="shared" si="1214"/>
        <v>15.289538879999995</v>
      </c>
      <c r="Q2739" s="62">
        <f t="shared" si="1209"/>
        <v>2.7964050719056712</v>
      </c>
    </row>
    <row r="2740" spans="1:17">
      <c r="A2740" s="83" t="s">
        <v>365</v>
      </c>
      <c r="B2740" s="57">
        <v>52</v>
      </c>
      <c r="C2740" s="53" t="s">
        <v>406</v>
      </c>
      <c r="D2740" s="54" t="s">
        <v>142</v>
      </c>
      <c r="F2740" s="73" t="s">
        <v>8</v>
      </c>
      <c r="I2740" s="55"/>
      <c r="J2740" s="55">
        <v>5.5</v>
      </c>
      <c r="L2740" s="52" t="s">
        <v>114</v>
      </c>
      <c r="N2740" s="61" t="s">
        <v>137</v>
      </c>
      <c r="O2740" s="62">
        <f t="shared" si="1213"/>
        <v>87.113949999999988</v>
      </c>
      <c r="P2740" s="64">
        <f t="shared" si="1214"/>
        <v>26.134184999999995</v>
      </c>
      <c r="Q2740" s="62">
        <f t="shared" si="1209"/>
        <v>4.626078154440048</v>
      </c>
    </row>
    <row r="2741" spans="1:17">
      <c r="A2741" s="83" t="s">
        <v>365</v>
      </c>
      <c r="B2741" s="57">
        <v>52</v>
      </c>
      <c r="C2741" s="53" t="s">
        <v>406</v>
      </c>
      <c r="D2741" s="54" t="s">
        <v>142</v>
      </c>
      <c r="F2741" s="73" t="s">
        <v>8</v>
      </c>
      <c r="I2741" s="55"/>
      <c r="J2741" s="55">
        <v>4.3</v>
      </c>
      <c r="L2741" s="52" t="s">
        <v>114</v>
      </c>
      <c r="N2741" s="61" t="s">
        <v>137</v>
      </c>
      <c r="O2741" s="62">
        <f t="shared" si="1213"/>
        <v>41.62986519999999</v>
      </c>
      <c r="P2741" s="64">
        <f t="shared" si="1214"/>
        <v>12.488959559999996</v>
      </c>
      <c r="Q2741" s="62">
        <f t="shared" si="1209"/>
        <v>2.312554138514344</v>
      </c>
    </row>
    <row r="2742" spans="1:17">
      <c r="A2742" s="83" t="s">
        <v>365</v>
      </c>
      <c r="B2742" s="57">
        <v>53</v>
      </c>
      <c r="C2742" s="53" t="s">
        <v>406</v>
      </c>
      <c r="D2742" s="54" t="s">
        <v>142</v>
      </c>
      <c r="F2742" s="73" t="s">
        <v>102</v>
      </c>
      <c r="I2742" s="55"/>
      <c r="J2742" s="55">
        <v>12.5</v>
      </c>
      <c r="L2742" s="52" t="s">
        <v>114</v>
      </c>
      <c r="N2742" s="61" t="s">
        <v>137</v>
      </c>
      <c r="O2742" s="62">
        <f t="shared" si="1213"/>
        <v>1022.6562499999999</v>
      </c>
      <c r="P2742" s="64">
        <f t="shared" ref="P2742:P2743" si="1215">O2742*0.6</f>
        <v>613.59374999999989</v>
      </c>
      <c r="Q2742" s="62">
        <f t="shared" si="1209"/>
        <v>89.592971694752421</v>
      </c>
    </row>
    <row r="2743" spans="1:17">
      <c r="A2743" s="83" t="s">
        <v>365</v>
      </c>
      <c r="B2743" s="57">
        <v>53</v>
      </c>
      <c r="C2743" s="53" t="s">
        <v>406</v>
      </c>
      <c r="D2743" s="54" t="s">
        <v>142</v>
      </c>
      <c r="F2743" s="73" t="s">
        <v>92</v>
      </c>
      <c r="I2743" s="55"/>
      <c r="J2743" s="55">
        <v>17</v>
      </c>
      <c r="L2743" s="52" t="s">
        <v>114</v>
      </c>
      <c r="N2743" s="61" t="s">
        <v>137</v>
      </c>
      <c r="O2743" s="62">
        <f t="shared" si="1213"/>
        <v>2572.4467999999997</v>
      </c>
      <c r="P2743" s="64">
        <f t="shared" si="1215"/>
        <v>1543.4680799999999</v>
      </c>
      <c r="Q2743" s="62">
        <f t="shared" si="1209"/>
        <v>213.03602336468199</v>
      </c>
    </row>
    <row r="2744" spans="1:17">
      <c r="A2744" s="83" t="s">
        <v>365</v>
      </c>
      <c r="B2744" s="57">
        <v>53</v>
      </c>
      <c r="C2744" s="53" t="s">
        <v>406</v>
      </c>
      <c r="D2744" s="54" t="s">
        <v>142</v>
      </c>
      <c r="F2744" s="73" t="s">
        <v>8</v>
      </c>
      <c r="I2744" s="55"/>
      <c r="J2744" s="55">
        <v>4.9000000000000004</v>
      </c>
      <c r="L2744" s="52" t="s">
        <v>114</v>
      </c>
      <c r="N2744" s="61" t="s">
        <v>137</v>
      </c>
      <c r="O2744" s="62">
        <f t="shared" si="1213"/>
        <v>61.601016400000013</v>
      </c>
      <c r="P2744" s="64">
        <f>O2744*0.3</f>
        <v>18.480304920000002</v>
      </c>
      <c r="Q2744" s="62">
        <f t="shared" si="1209"/>
        <v>3.34113194495673</v>
      </c>
    </row>
    <row r="2745" spans="1:17">
      <c r="A2745" s="83" t="s">
        <v>365</v>
      </c>
      <c r="B2745" s="57">
        <v>54</v>
      </c>
      <c r="C2745" s="53" t="s">
        <v>406</v>
      </c>
      <c r="D2745" s="54" t="s">
        <v>142</v>
      </c>
      <c r="F2745" s="60" t="s">
        <v>671</v>
      </c>
      <c r="G2745" s="55">
        <v>12.4</v>
      </c>
      <c r="I2745" s="55"/>
      <c r="J2745" s="55">
        <v>11.3</v>
      </c>
      <c r="L2745" s="52" t="s">
        <v>101</v>
      </c>
      <c r="N2745" s="65" t="s">
        <v>138</v>
      </c>
      <c r="O2745" s="62">
        <f>(3.1416/6)*J2745^2*G2745</f>
        <v>829.04520160000004</v>
      </c>
      <c r="P2745" s="64">
        <f t="shared" ref="P2745:P2746" si="1216">O2745*0.6</f>
        <v>497.42712096000002</v>
      </c>
      <c r="Q2745" s="62">
        <f t="shared" si="1209"/>
        <v>73.566943797765504</v>
      </c>
    </row>
    <row r="2746" spans="1:17">
      <c r="A2746" s="83" t="s">
        <v>365</v>
      </c>
      <c r="B2746" s="57">
        <v>55</v>
      </c>
      <c r="C2746" s="53" t="s">
        <v>404</v>
      </c>
      <c r="D2746" s="54" t="s">
        <v>142</v>
      </c>
      <c r="F2746" s="73" t="s">
        <v>102</v>
      </c>
      <c r="I2746" s="55"/>
      <c r="J2746" s="55">
        <v>10.6</v>
      </c>
      <c r="L2746" s="52" t="s">
        <v>114</v>
      </c>
      <c r="N2746" s="61" t="s">
        <v>137</v>
      </c>
      <c r="O2746" s="62">
        <f>3.1416/6*J2746^3</f>
        <v>623.61597759999984</v>
      </c>
      <c r="P2746" s="64">
        <f t="shared" si="1216"/>
        <v>374.16958655999991</v>
      </c>
      <c r="Q2746" s="62">
        <f t="shared" si="1209"/>
        <v>56.307345995660285</v>
      </c>
    </row>
    <row r="2747" spans="1:17">
      <c r="A2747" s="83" t="s">
        <v>365</v>
      </c>
      <c r="B2747" s="57">
        <v>56</v>
      </c>
      <c r="C2747" s="53" t="s">
        <v>404</v>
      </c>
      <c r="D2747" s="54" t="s">
        <v>622</v>
      </c>
      <c r="E2747" s="67" t="s">
        <v>596</v>
      </c>
      <c r="F2747" s="60" t="s">
        <v>616</v>
      </c>
      <c r="G2747" s="55">
        <v>17.7</v>
      </c>
      <c r="I2747" s="55"/>
      <c r="J2747" s="55">
        <v>7.6</v>
      </c>
      <c r="L2747" s="52" t="s">
        <v>101</v>
      </c>
      <c r="N2747" s="65" t="s">
        <v>138</v>
      </c>
      <c r="O2747" s="62">
        <f>(3.1416/6)*J2747^2*G2747</f>
        <v>535.3035071999999</v>
      </c>
      <c r="Q2747" s="62">
        <f t="shared" ref="Q2747:Q2749" si="1217">0.216*O2747^0.939</f>
        <v>78.815064360291231</v>
      </c>
    </row>
    <row r="2748" spans="1:17">
      <c r="A2748" s="83" t="s">
        <v>365</v>
      </c>
      <c r="B2748" s="57">
        <v>56</v>
      </c>
      <c r="C2748" s="53" t="s">
        <v>404</v>
      </c>
      <c r="D2748" s="59" t="s">
        <v>442</v>
      </c>
      <c r="F2748" s="73" t="s">
        <v>109</v>
      </c>
      <c r="G2748" s="55">
        <v>6.57</v>
      </c>
      <c r="I2748" s="55"/>
      <c r="J2748" s="55">
        <v>2.5</v>
      </c>
      <c r="L2748" s="52" t="s">
        <v>101</v>
      </c>
      <c r="N2748" s="65" t="s">
        <v>138</v>
      </c>
      <c r="O2748" s="62">
        <f>(3.1416/6)*J2748^2*G2748</f>
        <v>21.500324999999997</v>
      </c>
      <c r="Q2748" s="62">
        <f t="shared" si="1217"/>
        <v>3.8514088979290055</v>
      </c>
    </row>
    <row r="2749" spans="1:17">
      <c r="A2749" s="83" t="s">
        <v>365</v>
      </c>
      <c r="B2749" s="57">
        <v>56</v>
      </c>
      <c r="C2749" s="53" t="s">
        <v>404</v>
      </c>
      <c r="D2749" s="59" t="s">
        <v>442</v>
      </c>
      <c r="F2749" s="69" t="s">
        <v>377</v>
      </c>
      <c r="G2749" s="55">
        <v>6</v>
      </c>
      <c r="I2749" s="55"/>
      <c r="J2749" s="55">
        <v>5.2</v>
      </c>
      <c r="L2749" s="52" t="s">
        <v>101</v>
      </c>
      <c r="N2749" s="65" t="s">
        <v>138</v>
      </c>
      <c r="O2749" s="62">
        <f>(3.1416/6)*J2749^2*G2749</f>
        <v>84.948864</v>
      </c>
      <c r="Q2749" s="62">
        <f t="shared" si="1217"/>
        <v>13.993705007236965</v>
      </c>
    </row>
    <row r="2750" spans="1:17">
      <c r="A2750" s="83" t="s">
        <v>365</v>
      </c>
      <c r="B2750" s="57">
        <v>58</v>
      </c>
      <c r="C2750" s="53" t="s">
        <v>406</v>
      </c>
      <c r="D2750" s="54" t="s">
        <v>142</v>
      </c>
      <c r="F2750" s="73" t="s">
        <v>8</v>
      </c>
      <c r="I2750" s="55"/>
      <c r="J2750" s="55">
        <v>6</v>
      </c>
      <c r="L2750" s="52" t="s">
        <v>114</v>
      </c>
      <c r="N2750" s="61" t="s">
        <v>137</v>
      </c>
      <c r="O2750" s="62">
        <f>3.1416/6*J2750^3</f>
        <v>113.09759999999999</v>
      </c>
      <c r="P2750" s="64">
        <f t="shared" ref="P2750:P2751" si="1218">O2750*0.3</f>
        <v>33.929279999999991</v>
      </c>
      <c r="Q2750" s="62">
        <f t="shared" ref="Q2750:Q2754" si="1219">0.216*P2750^0.939</f>
        <v>5.9110324243386305</v>
      </c>
    </row>
    <row r="2751" spans="1:17">
      <c r="A2751" s="83" t="s">
        <v>365</v>
      </c>
      <c r="B2751" s="57">
        <v>58</v>
      </c>
      <c r="C2751" s="53" t="s">
        <v>406</v>
      </c>
      <c r="D2751" s="54" t="s">
        <v>142</v>
      </c>
      <c r="F2751" s="73" t="s">
        <v>8</v>
      </c>
      <c r="I2751" s="55"/>
      <c r="J2751" s="55">
        <v>4.2</v>
      </c>
      <c r="L2751" s="52" t="s">
        <v>114</v>
      </c>
      <c r="N2751" s="61" t="s">
        <v>137</v>
      </c>
      <c r="O2751" s="62">
        <f>3.1416/6*J2751^3</f>
        <v>38.792476800000003</v>
      </c>
      <c r="P2751" s="64">
        <f t="shared" si="1218"/>
        <v>11.63774304</v>
      </c>
      <c r="Q2751" s="62">
        <f t="shared" si="1219"/>
        <v>2.1642355191849854</v>
      </c>
    </row>
    <row r="2752" spans="1:17">
      <c r="A2752" s="83" t="s">
        <v>365</v>
      </c>
      <c r="B2752" s="57">
        <v>58</v>
      </c>
      <c r="C2752" s="53" t="s">
        <v>406</v>
      </c>
      <c r="D2752" s="54" t="s">
        <v>142</v>
      </c>
      <c r="F2752" s="60" t="s">
        <v>679</v>
      </c>
      <c r="I2752" s="55"/>
      <c r="J2752" s="55">
        <v>7.2</v>
      </c>
      <c r="L2752" s="52" t="s">
        <v>114</v>
      </c>
      <c r="N2752" s="61" t="s">
        <v>137</v>
      </c>
      <c r="O2752" s="62">
        <f>3.1416/6*J2752^3</f>
        <v>195.4326528</v>
      </c>
      <c r="P2752" s="64">
        <f t="shared" ref="P2752:P2754" si="1220">O2752*0.6</f>
        <v>117.25959168</v>
      </c>
      <c r="Q2752" s="62">
        <f t="shared" si="1219"/>
        <v>18.940178937009843</v>
      </c>
    </row>
    <row r="2753" spans="1:17">
      <c r="A2753" s="83" t="s">
        <v>365</v>
      </c>
      <c r="B2753" s="57">
        <v>58</v>
      </c>
      <c r="C2753" s="53" t="s">
        <v>406</v>
      </c>
      <c r="D2753" s="54" t="s">
        <v>142</v>
      </c>
      <c r="F2753" s="75" t="s">
        <v>588</v>
      </c>
      <c r="I2753" s="55"/>
      <c r="J2753" s="55">
        <v>5.6</v>
      </c>
      <c r="L2753" s="52" t="s">
        <v>114</v>
      </c>
      <c r="N2753" s="61" t="s">
        <v>137</v>
      </c>
      <c r="O2753" s="62">
        <f>3.1416/6*J2753^3</f>
        <v>91.952537599999971</v>
      </c>
      <c r="P2753" s="64">
        <f t="shared" si="1220"/>
        <v>55.171522559999978</v>
      </c>
      <c r="Q2753" s="62">
        <f t="shared" si="1219"/>
        <v>9.3309122942926379</v>
      </c>
    </row>
    <row r="2754" spans="1:17">
      <c r="A2754" s="83" t="s">
        <v>365</v>
      </c>
      <c r="B2754" s="57">
        <v>58</v>
      </c>
      <c r="C2754" s="53" t="s">
        <v>406</v>
      </c>
      <c r="D2754" s="54" t="s">
        <v>142</v>
      </c>
      <c r="F2754" s="73" t="s">
        <v>102</v>
      </c>
      <c r="I2754" s="55"/>
      <c r="J2754" s="55">
        <v>9.1999999999999993</v>
      </c>
      <c r="L2754" s="52" t="s">
        <v>114</v>
      </c>
      <c r="N2754" s="61" t="s">
        <v>137</v>
      </c>
      <c r="O2754" s="62">
        <f>3.1416/6*J2754^3</f>
        <v>407.72103679999987</v>
      </c>
      <c r="P2754" s="64">
        <f t="shared" si="1220"/>
        <v>244.63262207999992</v>
      </c>
      <c r="Q2754" s="62">
        <f t="shared" si="1219"/>
        <v>37.780590789016195</v>
      </c>
    </row>
    <row r="2755" spans="1:17">
      <c r="A2755" s="83" t="s">
        <v>365</v>
      </c>
      <c r="B2755" s="57">
        <v>59</v>
      </c>
      <c r="C2755" s="53" t="s">
        <v>404</v>
      </c>
      <c r="D2755" s="59" t="s">
        <v>442</v>
      </c>
      <c r="F2755" s="73" t="s">
        <v>109</v>
      </c>
      <c r="G2755" s="55">
        <v>21</v>
      </c>
      <c r="I2755" s="55"/>
      <c r="J2755" s="55">
        <v>18</v>
      </c>
      <c r="L2755" s="52" t="s">
        <v>101</v>
      </c>
      <c r="N2755" s="65" t="s">
        <v>138</v>
      </c>
      <c r="O2755" s="62">
        <f>(3.1416/6)*J2755^2*G2755</f>
        <v>3562.5743999999995</v>
      </c>
      <c r="Q2755" s="62">
        <f t="shared" ref="Q2755" si="1221">0.216*O2755^0.939</f>
        <v>467.26160182742615</v>
      </c>
    </row>
    <row r="2756" spans="1:17">
      <c r="A2756" s="83" t="s">
        <v>365</v>
      </c>
      <c r="B2756" s="57">
        <v>60</v>
      </c>
      <c r="C2756" s="53" t="s">
        <v>406</v>
      </c>
      <c r="D2756" s="59" t="s">
        <v>142</v>
      </c>
      <c r="F2756" s="73" t="s">
        <v>626</v>
      </c>
      <c r="G2756" s="55">
        <v>7.2</v>
      </c>
      <c r="I2756" s="55"/>
      <c r="J2756" s="55">
        <v>4.5</v>
      </c>
      <c r="L2756" s="52" t="s">
        <v>101</v>
      </c>
      <c r="N2756" s="65" t="s">
        <v>138</v>
      </c>
      <c r="O2756" s="62">
        <f>(3.1416/6)*J2756^2*G2756</f>
        <v>76.340879999999984</v>
      </c>
      <c r="P2756" s="64">
        <f t="shared" ref="P2756:P2758" si="1222">O2756*0.6</f>
        <v>45.804527999999991</v>
      </c>
      <c r="Q2756" s="62">
        <f t="shared" ref="Q2756:Q2758" si="1223">0.216*P2756^0.939</f>
        <v>7.8351398070569935</v>
      </c>
    </row>
    <row r="2757" spans="1:17">
      <c r="A2757" s="83" t="s">
        <v>365</v>
      </c>
      <c r="B2757" s="57">
        <v>60</v>
      </c>
      <c r="C2757" s="53" t="s">
        <v>406</v>
      </c>
      <c r="D2757" s="54" t="s">
        <v>142</v>
      </c>
      <c r="F2757" s="60" t="s">
        <v>679</v>
      </c>
      <c r="G2757" s="55">
        <v>12</v>
      </c>
      <c r="I2757" s="55"/>
      <c r="J2757" s="55">
        <v>9</v>
      </c>
      <c r="L2757" s="52" t="s">
        <v>101</v>
      </c>
      <c r="N2757" s="65" t="s">
        <v>138</v>
      </c>
      <c r="O2757" s="62">
        <f>(3.1416/6)*J2757^2*G2757</f>
        <v>508.93919999999991</v>
      </c>
      <c r="P2757" s="64">
        <f t="shared" si="1222"/>
        <v>305.36351999999994</v>
      </c>
      <c r="Q2757" s="62">
        <f t="shared" si="1223"/>
        <v>46.526143730741957</v>
      </c>
    </row>
    <row r="2758" spans="1:17">
      <c r="A2758" s="83" t="s">
        <v>365</v>
      </c>
      <c r="B2758" s="57">
        <v>60</v>
      </c>
      <c r="C2758" s="53" t="s">
        <v>406</v>
      </c>
      <c r="D2758" s="54" t="s">
        <v>142</v>
      </c>
      <c r="F2758" s="73" t="s">
        <v>80</v>
      </c>
      <c r="I2758" s="55">
        <v>57</v>
      </c>
      <c r="J2758" s="55">
        <v>6.21</v>
      </c>
      <c r="L2758" s="52" t="s">
        <v>232</v>
      </c>
      <c r="N2758" s="61" t="s">
        <v>139</v>
      </c>
      <c r="O2758" s="66">
        <f>3.1416/4*(J2758^2)*I2758</f>
        <v>1726.4299159799998</v>
      </c>
      <c r="P2758" s="64">
        <f t="shared" si="1222"/>
        <v>1035.8579495879999</v>
      </c>
      <c r="Q2758" s="62">
        <f t="shared" si="1223"/>
        <v>146.49427139353116</v>
      </c>
    </row>
    <row r="2759" spans="1:17" s="69" customFormat="1">
      <c r="A2759" s="83" t="s">
        <v>369</v>
      </c>
      <c r="B2759" s="70">
        <v>1</v>
      </c>
      <c r="C2759" s="72" t="s">
        <v>404</v>
      </c>
      <c r="D2759" s="54" t="s">
        <v>622</v>
      </c>
      <c r="E2759" s="67" t="s">
        <v>596</v>
      </c>
      <c r="F2759" s="60" t="s">
        <v>616</v>
      </c>
      <c r="G2759" s="56">
        <v>19</v>
      </c>
      <c r="H2759" s="56"/>
      <c r="I2759" s="56"/>
      <c r="J2759" s="56">
        <v>7.6</v>
      </c>
      <c r="L2759" s="69" t="s">
        <v>101</v>
      </c>
      <c r="N2759" s="65" t="s">
        <v>138</v>
      </c>
      <c r="O2759" s="66">
        <f>(3.1416/6)*J2759^2*G2759</f>
        <v>574.61958399999992</v>
      </c>
      <c r="Q2759" s="62">
        <f t="shared" ref="Q2759" si="1224">0.216*O2759^0.939</f>
        <v>84.238760646973546</v>
      </c>
    </row>
    <row r="2760" spans="1:17">
      <c r="A2760" s="83" t="s">
        <v>369</v>
      </c>
      <c r="B2760" s="57">
        <v>2</v>
      </c>
      <c r="C2760" s="53" t="s">
        <v>404</v>
      </c>
      <c r="D2760" s="67" t="s">
        <v>557</v>
      </c>
      <c r="E2760" s="67"/>
      <c r="F2760" s="73" t="s">
        <v>106</v>
      </c>
      <c r="I2760" s="55"/>
      <c r="J2760" s="55">
        <v>8.3000000000000007</v>
      </c>
      <c r="L2760" s="52" t="s">
        <v>114</v>
      </c>
      <c r="N2760" s="61" t="s">
        <v>137</v>
      </c>
      <c r="O2760" s="62">
        <f>3.1416/6*J2760^3</f>
        <v>299.38767320000005</v>
      </c>
      <c r="Q2760" s="62">
        <f>0.216*O2760^0.939</f>
        <v>45.670671522881541</v>
      </c>
    </row>
    <row r="2761" spans="1:17" s="69" customFormat="1">
      <c r="A2761" s="83" t="s">
        <v>369</v>
      </c>
      <c r="B2761" s="70">
        <v>4</v>
      </c>
      <c r="C2761" s="72" t="s">
        <v>404</v>
      </c>
      <c r="D2761" s="54" t="s">
        <v>622</v>
      </c>
      <c r="E2761" s="67" t="s">
        <v>596</v>
      </c>
      <c r="F2761" s="60" t="s">
        <v>616</v>
      </c>
      <c r="G2761" s="56">
        <v>12.3</v>
      </c>
      <c r="H2761" s="56"/>
      <c r="I2761" s="56"/>
      <c r="J2761" s="56">
        <v>6.3</v>
      </c>
      <c r="L2761" s="69" t="s">
        <v>101</v>
      </c>
      <c r="N2761" s="65" t="s">
        <v>138</v>
      </c>
      <c r="O2761" s="66">
        <f>(3.1416/6)*J2761^2*G2761</f>
        <v>255.61471319999998</v>
      </c>
      <c r="Q2761" s="62">
        <f t="shared" ref="Q2761" si="1225">0.216*O2761^0.939</f>
        <v>39.37103779252714</v>
      </c>
    </row>
    <row r="2762" spans="1:17">
      <c r="A2762" s="83" t="s">
        <v>369</v>
      </c>
      <c r="B2762" s="57">
        <v>5</v>
      </c>
      <c r="C2762" s="53" t="s">
        <v>406</v>
      </c>
      <c r="D2762" s="54" t="s">
        <v>142</v>
      </c>
      <c r="F2762" s="60" t="s">
        <v>679</v>
      </c>
      <c r="I2762" s="55"/>
      <c r="J2762" s="55">
        <v>8.6999999999999993</v>
      </c>
      <c r="L2762" s="52" t="s">
        <v>114</v>
      </c>
      <c r="N2762" s="61" t="s">
        <v>137</v>
      </c>
      <c r="O2762" s="62">
        <f>3.1416/6*J2762^3</f>
        <v>344.79217079999989</v>
      </c>
      <c r="P2762" s="64">
        <f t="shared" ref="P2762" si="1226">O2762*0.6</f>
        <v>206.87530247999993</v>
      </c>
      <c r="Q2762" s="62">
        <f>0.216*P2762^0.939</f>
        <v>32.277818102788679</v>
      </c>
    </row>
    <row r="2763" spans="1:17">
      <c r="A2763" s="83" t="s">
        <v>369</v>
      </c>
      <c r="B2763" s="57">
        <v>6</v>
      </c>
      <c r="C2763" s="53" t="s">
        <v>404</v>
      </c>
      <c r="D2763" s="59" t="s">
        <v>442</v>
      </c>
      <c r="F2763" s="77" t="s">
        <v>109</v>
      </c>
      <c r="G2763" s="55">
        <v>19.5</v>
      </c>
      <c r="I2763" s="55"/>
      <c r="J2763" s="55">
        <v>18.3</v>
      </c>
      <c r="L2763" s="69" t="s">
        <v>101</v>
      </c>
      <c r="N2763" s="65" t="s">
        <v>138</v>
      </c>
      <c r="O2763" s="62">
        <f>(3.1416/6)*J2763^2*G2763</f>
        <v>3419.2938780000004</v>
      </c>
      <c r="Q2763" s="62">
        <f t="shared" ref="Q2763" si="1227">0.216*O2763^0.939</f>
        <v>449.59353510474983</v>
      </c>
    </row>
    <row r="2764" spans="1:17">
      <c r="A2764" s="83" t="s">
        <v>369</v>
      </c>
      <c r="B2764" s="57">
        <v>7</v>
      </c>
      <c r="C2764" s="53" t="s">
        <v>406</v>
      </c>
      <c r="D2764" s="59" t="s">
        <v>142</v>
      </c>
      <c r="E2764" s="59"/>
      <c r="F2764" s="60" t="s">
        <v>671</v>
      </c>
      <c r="I2764" s="55"/>
      <c r="J2764" s="55">
        <v>16.899999999999999</v>
      </c>
      <c r="L2764" s="52" t="s">
        <v>322</v>
      </c>
      <c r="N2764" s="61" t="s">
        <v>538</v>
      </c>
      <c r="O2764" s="62">
        <f>(3.1416/6*J2764^3)*0.8</f>
        <v>2021.8537539199997</v>
      </c>
      <c r="P2764" s="64">
        <f t="shared" ref="P2764:P2765" si="1228">O2764*0.6</f>
        <v>1213.1122523519998</v>
      </c>
      <c r="Q2764" s="62">
        <f t="shared" ref="Q2764:Q2775" si="1229">0.216*P2764^0.939</f>
        <v>169.91697973580921</v>
      </c>
    </row>
    <row r="2765" spans="1:17">
      <c r="A2765" s="83" t="s">
        <v>369</v>
      </c>
      <c r="B2765" s="57">
        <v>8</v>
      </c>
      <c r="C2765" s="53" t="s">
        <v>406</v>
      </c>
      <c r="D2765" s="54" t="s">
        <v>142</v>
      </c>
      <c r="F2765" s="60" t="s">
        <v>671</v>
      </c>
      <c r="I2765" s="55"/>
      <c r="J2765" s="55">
        <v>15.6</v>
      </c>
      <c r="L2765" s="52" t="s">
        <v>114</v>
      </c>
      <c r="N2765" s="61" t="s">
        <v>137</v>
      </c>
      <c r="O2765" s="62">
        <f>3.1416/6*J2765^3</f>
        <v>1987.8034175999996</v>
      </c>
      <c r="P2765" s="64">
        <f t="shared" si="1228"/>
        <v>1192.6820505599997</v>
      </c>
      <c r="Q2765" s="62">
        <f t="shared" si="1229"/>
        <v>167.22855180212767</v>
      </c>
    </row>
    <row r="2766" spans="1:17">
      <c r="A2766" s="83" t="s">
        <v>369</v>
      </c>
      <c r="B2766" s="57">
        <v>8</v>
      </c>
      <c r="C2766" s="53" t="s">
        <v>406</v>
      </c>
      <c r="D2766" s="54" t="s">
        <v>142</v>
      </c>
      <c r="F2766" s="73" t="s">
        <v>8</v>
      </c>
      <c r="I2766" s="55"/>
      <c r="J2766" s="55">
        <v>7.7</v>
      </c>
      <c r="L2766" s="52" t="s">
        <v>114</v>
      </c>
      <c r="N2766" s="61" t="s">
        <v>137</v>
      </c>
      <c r="O2766" s="62">
        <f>3.1416/6*J2766^3</f>
        <v>239.04067880000002</v>
      </c>
      <c r="P2766" s="64">
        <f>O2766*0.3</f>
        <v>71.712203639999998</v>
      </c>
      <c r="Q2766" s="62">
        <f t="shared" si="1229"/>
        <v>11.935912931631877</v>
      </c>
    </row>
    <row r="2767" spans="1:17">
      <c r="A2767" s="83" t="s">
        <v>369</v>
      </c>
      <c r="B2767" s="57">
        <v>8</v>
      </c>
      <c r="C2767" s="53" t="s">
        <v>406</v>
      </c>
      <c r="D2767" s="54" t="s">
        <v>142</v>
      </c>
      <c r="F2767" s="60" t="s">
        <v>679</v>
      </c>
      <c r="G2767" s="55">
        <v>10.5</v>
      </c>
      <c r="I2767" s="55"/>
      <c r="J2767" s="55">
        <v>8.8000000000000007</v>
      </c>
      <c r="L2767" s="52" t="s">
        <v>101</v>
      </c>
      <c r="N2767" s="65" t="s">
        <v>138</v>
      </c>
      <c r="O2767" s="62">
        <f>(3.1416/6)*J2767^2*G2767</f>
        <v>425.74963200000002</v>
      </c>
      <c r="P2767" s="64">
        <f t="shared" ref="P2767" si="1230">O2767*0.6</f>
        <v>255.44977919999999</v>
      </c>
      <c r="Q2767" s="62">
        <f t="shared" si="1229"/>
        <v>39.347183016291737</v>
      </c>
    </row>
    <row r="2768" spans="1:17">
      <c r="A2768" s="83" t="s">
        <v>369</v>
      </c>
      <c r="B2768" s="57">
        <v>8</v>
      </c>
      <c r="C2768" s="53" t="s">
        <v>406</v>
      </c>
      <c r="D2768" s="54" t="s">
        <v>142</v>
      </c>
      <c r="F2768" s="73" t="s">
        <v>8</v>
      </c>
      <c r="I2768" s="55"/>
      <c r="J2768" s="55">
        <v>5</v>
      </c>
      <c r="L2768" s="52" t="s">
        <v>114</v>
      </c>
      <c r="N2768" s="61" t="s">
        <v>137</v>
      </c>
      <c r="O2768" s="62">
        <f>3.1416/6*J2768^3</f>
        <v>65.449999999999989</v>
      </c>
      <c r="P2768" s="64">
        <f t="shared" ref="P2768:P2771" si="1231">O2768*0.3</f>
        <v>19.634999999999994</v>
      </c>
      <c r="Q2768" s="62">
        <f t="shared" si="1229"/>
        <v>3.5367940519289136</v>
      </c>
    </row>
    <row r="2769" spans="1:17">
      <c r="A2769" s="83" t="s">
        <v>369</v>
      </c>
      <c r="B2769" s="57">
        <v>9</v>
      </c>
      <c r="C2769" s="53" t="s">
        <v>406</v>
      </c>
      <c r="D2769" s="54" t="s">
        <v>142</v>
      </c>
      <c r="F2769" s="73" t="s">
        <v>8</v>
      </c>
      <c r="I2769" s="55"/>
      <c r="J2769" s="55">
        <v>5.7</v>
      </c>
      <c r="L2769" s="52" t="s">
        <v>114</v>
      </c>
      <c r="N2769" s="61" t="s">
        <v>137</v>
      </c>
      <c r="O2769" s="62">
        <f>3.1416/6*J2769^3</f>
        <v>96.9670548</v>
      </c>
      <c r="P2769" s="64">
        <f t="shared" si="1231"/>
        <v>29.090116439999999</v>
      </c>
      <c r="Q2769" s="62">
        <f t="shared" si="1229"/>
        <v>5.1157667834742666</v>
      </c>
    </row>
    <row r="2770" spans="1:17">
      <c r="A2770" s="83" t="s">
        <v>369</v>
      </c>
      <c r="B2770" s="57">
        <v>9</v>
      </c>
      <c r="C2770" s="53" t="s">
        <v>406</v>
      </c>
      <c r="D2770" s="54" t="s">
        <v>142</v>
      </c>
      <c r="F2770" s="73" t="s">
        <v>8</v>
      </c>
      <c r="I2770" s="55"/>
      <c r="J2770" s="55">
        <v>5.9</v>
      </c>
      <c r="L2770" s="52" t="s">
        <v>114</v>
      </c>
      <c r="N2770" s="61" t="s">
        <v>137</v>
      </c>
      <c r="O2770" s="62">
        <f>3.1416/6*J2770^3</f>
        <v>107.53644440000001</v>
      </c>
      <c r="P2770" s="64">
        <f t="shared" si="1231"/>
        <v>32.260933319999999</v>
      </c>
      <c r="Q2770" s="62">
        <f t="shared" si="1229"/>
        <v>5.6376925246153453</v>
      </c>
    </row>
    <row r="2771" spans="1:17">
      <c r="A2771" s="83" t="s">
        <v>369</v>
      </c>
      <c r="B2771" s="57">
        <v>9</v>
      </c>
      <c r="C2771" s="53" t="s">
        <v>406</v>
      </c>
      <c r="D2771" s="54" t="s">
        <v>142</v>
      </c>
      <c r="F2771" s="73" t="s">
        <v>8</v>
      </c>
      <c r="G2771" s="55">
        <v>8.1</v>
      </c>
      <c r="I2771" s="55"/>
      <c r="J2771" s="55">
        <v>5.9</v>
      </c>
      <c r="L2771" s="52" t="s">
        <v>101</v>
      </c>
      <c r="N2771" s="65" t="s">
        <v>138</v>
      </c>
      <c r="O2771" s="62">
        <f>(3.1416/6)*J2771^2*G2771</f>
        <v>147.6347796</v>
      </c>
      <c r="P2771" s="64">
        <f t="shared" si="1231"/>
        <v>44.290433880000002</v>
      </c>
      <c r="Q2771" s="62">
        <f t="shared" si="1229"/>
        <v>7.5916954914107304</v>
      </c>
    </row>
    <row r="2772" spans="1:17">
      <c r="A2772" s="83" t="s">
        <v>369</v>
      </c>
      <c r="B2772" s="57">
        <v>9</v>
      </c>
      <c r="C2772" s="53" t="s">
        <v>406</v>
      </c>
      <c r="D2772" s="54" t="s">
        <v>142</v>
      </c>
      <c r="F2772" s="73" t="s">
        <v>102</v>
      </c>
      <c r="G2772" s="55">
        <v>8.4</v>
      </c>
      <c r="I2772" s="55"/>
      <c r="J2772" s="55">
        <v>7.2</v>
      </c>
      <c r="L2772" s="52" t="s">
        <v>101</v>
      </c>
      <c r="N2772" s="65" t="s">
        <v>138</v>
      </c>
      <c r="O2772" s="62">
        <f>(3.1416/6)*J2772^2*G2772</f>
        <v>228.00476159999999</v>
      </c>
      <c r="P2772" s="64">
        <f t="shared" ref="P2772:P2774" si="1232">O2772*0.6</f>
        <v>136.80285695999999</v>
      </c>
      <c r="Q2772" s="62">
        <f t="shared" si="1229"/>
        <v>21.890068124152858</v>
      </c>
    </row>
    <row r="2773" spans="1:17">
      <c r="A2773" s="83" t="s">
        <v>369</v>
      </c>
      <c r="B2773" s="57">
        <v>10</v>
      </c>
      <c r="C2773" s="53" t="s">
        <v>406</v>
      </c>
      <c r="D2773" s="59" t="s">
        <v>142</v>
      </c>
      <c r="F2773" s="52" t="s">
        <v>591</v>
      </c>
      <c r="I2773" s="55"/>
      <c r="J2773" s="55">
        <v>13.5</v>
      </c>
      <c r="L2773" s="52" t="s">
        <v>114</v>
      </c>
      <c r="N2773" s="61" t="s">
        <v>137</v>
      </c>
      <c r="O2773" s="62">
        <f t="shared" ref="O2773:O2778" si="1233">3.1416/6*J2773^3</f>
        <v>1288.25235</v>
      </c>
      <c r="P2773" s="64">
        <f t="shared" si="1232"/>
        <v>772.95141000000001</v>
      </c>
      <c r="Q2773" s="62">
        <f t="shared" si="1229"/>
        <v>111.2829580022314</v>
      </c>
    </row>
    <row r="2774" spans="1:17">
      <c r="A2774" s="83" t="s">
        <v>369</v>
      </c>
      <c r="B2774" s="57">
        <v>10</v>
      </c>
      <c r="C2774" s="53" t="s">
        <v>406</v>
      </c>
      <c r="D2774" s="54" t="s">
        <v>142</v>
      </c>
      <c r="F2774" s="73" t="s">
        <v>102</v>
      </c>
      <c r="I2774" s="55"/>
      <c r="J2774" s="55">
        <v>8.6</v>
      </c>
      <c r="L2774" s="52" t="s">
        <v>114</v>
      </c>
      <c r="N2774" s="61" t="s">
        <v>137</v>
      </c>
      <c r="O2774" s="62">
        <f t="shared" si="1233"/>
        <v>333.03892159999992</v>
      </c>
      <c r="P2774" s="64">
        <f t="shared" si="1232"/>
        <v>199.82335295999994</v>
      </c>
      <c r="Q2774" s="62">
        <f t="shared" si="1229"/>
        <v>31.243564268432806</v>
      </c>
    </row>
    <row r="2775" spans="1:17">
      <c r="A2775" s="83" t="s">
        <v>369</v>
      </c>
      <c r="B2775" s="57">
        <v>10</v>
      </c>
      <c r="C2775" s="53" t="s">
        <v>406</v>
      </c>
      <c r="D2775" s="54" t="s">
        <v>142</v>
      </c>
      <c r="F2775" s="73" t="s">
        <v>8</v>
      </c>
      <c r="I2775" s="55"/>
      <c r="J2775" s="55">
        <v>6.9</v>
      </c>
      <c r="L2775" s="52" t="s">
        <v>114</v>
      </c>
      <c r="N2775" s="61" t="s">
        <v>137</v>
      </c>
      <c r="O2775" s="62">
        <f t="shared" si="1233"/>
        <v>172.00731240000002</v>
      </c>
      <c r="P2775" s="64">
        <f>O2775*0.3</f>
        <v>51.602193720000002</v>
      </c>
      <c r="Q2775" s="62">
        <f t="shared" si="1229"/>
        <v>8.762926275857847</v>
      </c>
    </row>
    <row r="2776" spans="1:17">
      <c r="A2776" s="83" t="s">
        <v>369</v>
      </c>
      <c r="B2776" s="57">
        <v>11</v>
      </c>
      <c r="C2776" s="53" t="s">
        <v>404</v>
      </c>
      <c r="D2776" s="59" t="s">
        <v>442</v>
      </c>
      <c r="F2776" s="69" t="s">
        <v>623</v>
      </c>
      <c r="I2776" s="55"/>
      <c r="J2776" s="55">
        <v>10</v>
      </c>
      <c r="L2776" s="52" t="s">
        <v>114</v>
      </c>
      <c r="N2776" s="61" t="s">
        <v>137</v>
      </c>
      <c r="O2776" s="62">
        <f t="shared" si="1233"/>
        <v>523.59999999999991</v>
      </c>
      <c r="Q2776" s="62">
        <f t="shared" ref="Q2776" si="1234">0.216*O2776^0.939</f>
        <v>77.195931329921763</v>
      </c>
    </row>
    <row r="2777" spans="1:17">
      <c r="A2777" s="83" t="s">
        <v>369</v>
      </c>
      <c r="B2777" s="57">
        <v>12</v>
      </c>
      <c r="C2777" s="53" t="s">
        <v>406</v>
      </c>
      <c r="D2777" s="59" t="s">
        <v>142</v>
      </c>
      <c r="F2777" s="73" t="s">
        <v>627</v>
      </c>
      <c r="I2777" s="55"/>
      <c r="J2777" s="55">
        <v>13</v>
      </c>
      <c r="L2777" s="52" t="s">
        <v>114</v>
      </c>
      <c r="N2777" s="61" t="s">
        <v>137</v>
      </c>
      <c r="O2777" s="62">
        <f t="shared" si="1233"/>
        <v>1150.3491999999999</v>
      </c>
      <c r="P2777" s="64">
        <f t="shared" ref="P2777" si="1235">O2777*0.6</f>
        <v>690.20951999999988</v>
      </c>
      <c r="Q2777" s="62">
        <f>0.216*P2777^0.939</f>
        <v>100.05916138966661</v>
      </c>
    </row>
    <row r="2778" spans="1:17">
      <c r="A2778" s="83" t="s">
        <v>369</v>
      </c>
      <c r="B2778" s="57">
        <v>12</v>
      </c>
      <c r="C2778" s="53" t="s">
        <v>406</v>
      </c>
      <c r="D2778" s="59" t="s">
        <v>442</v>
      </c>
      <c r="F2778" s="73" t="s">
        <v>109</v>
      </c>
      <c r="I2778" s="55"/>
      <c r="J2778" s="55">
        <v>12.8</v>
      </c>
      <c r="L2778" s="52" t="s">
        <v>114</v>
      </c>
      <c r="N2778" s="61" t="s">
        <v>137</v>
      </c>
      <c r="O2778" s="62">
        <f t="shared" si="1233"/>
        <v>1098.0687872000001</v>
      </c>
      <c r="Q2778" s="62">
        <f t="shared" ref="Q2778" si="1236">0.216*O2778^0.939</f>
        <v>154.74082059975254</v>
      </c>
    </row>
    <row r="2779" spans="1:17">
      <c r="A2779" s="83" t="s">
        <v>369</v>
      </c>
      <c r="B2779" s="57">
        <v>13</v>
      </c>
      <c r="C2779" s="53" t="s">
        <v>406</v>
      </c>
      <c r="D2779" s="59" t="s">
        <v>142</v>
      </c>
      <c r="F2779" s="73" t="s">
        <v>590</v>
      </c>
      <c r="I2779" s="55"/>
      <c r="J2779" s="55">
        <v>15.6</v>
      </c>
      <c r="L2779" s="52" t="s">
        <v>367</v>
      </c>
      <c r="N2779" s="61" t="s">
        <v>539</v>
      </c>
      <c r="O2779" s="62">
        <f>3.1416/6*(J2779^3)*0.9</f>
        <v>1789.0230758399998</v>
      </c>
      <c r="P2779" s="64">
        <f t="shared" ref="P2779:P2785" si="1237">O2779*0.6</f>
        <v>1073.4138455039999</v>
      </c>
      <c r="Q2779" s="62">
        <f t="shared" ref="Q2779:Q2785" si="1238">0.216*P2779^0.939</f>
        <v>151.47611052865341</v>
      </c>
    </row>
    <row r="2780" spans="1:17">
      <c r="A2780" s="83" t="s">
        <v>369</v>
      </c>
      <c r="B2780" s="57">
        <v>13</v>
      </c>
      <c r="C2780" s="53" t="s">
        <v>406</v>
      </c>
      <c r="D2780" s="54" t="s">
        <v>142</v>
      </c>
      <c r="F2780" s="73" t="s">
        <v>80</v>
      </c>
      <c r="I2780" s="55">
        <v>79</v>
      </c>
      <c r="J2780" s="55">
        <v>5.2</v>
      </c>
      <c r="L2780" s="52" t="s">
        <v>232</v>
      </c>
      <c r="N2780" s="61" t="s">
        <v>139</v>
      </c>
      <c r="O2780" s="66">
        <f>3.1416/4*(J2780^2)*I2780</f>
        <v>1677.7400640000001</v>
      </c>
      <c r="P2780" s="64">
        <f t="shared" si="1237"/>
        <v>1006.6440384</v>
      </c>
      <c r="Q2780" s="62">
        <f t="shared" si="1238"/>
        <v>142.61140073165805</v>
      </c>
    </row>
    <row r="2781" spans="1:17">
      <c r="A2781" s="83" t="s">
        <v>369</v>
      </c>
      <c r="B2781" s="57">
        <v>13</v>
      </c>
      <c r="C2781" s="53" t="s">
        <v>406</v>
      </c>
      <c r="D2781" s="54" t="s">
        <v>142</v>
      </c>
      <c r="F2781" s="73" t="s">
        <v>80</v>
      </c>
      <c r="I2781" s="55">
        <v>72</v>
      </c>
      <c r="J2781" s="55">
        <v>6.1</v>
      </c>
      <c r="L2781" s="52" t="s">
        <v>232</v>
      </c>
      <c r="N2781" s="61" t="s">
        <v>139</v>
      </c>
      <c r="O2781" s="66">
        <f>3.1416/4*(J2781^2)*I2781</f>
        <v>2104.1808479999995</v>
      </c>
      <c r="P2781" s="64">
        <f t="shared" si="1237"/>
        <v>1262.5085087999996</v>
      </c>
      <c r="Q2781" s="62">
        <f t="shared" si="1238"/>
        <v>176.40576413223212</v>
      </c>
    </row>
    <row r="2782" spans="1:17">
      <c r="A2782" s="83" t="s">
        <v>369</v>
      </c>
      <c r="B2782" s="57">
        <v>14</v>
      </c>
      <c r="C2782" s="53" t="s">
        <v>406</v>
      </c>
      <c r="D2782" s="59" t="s">
        <v>142</v>
      </c>
      <c r="F2782" s="73" t="s">
        <v>632</v>
      </c>
      <c r="G2782" s="55">
        <v>27.4</v>
      </c>
      <c r="I2782" s="55"/>
      <c r="J2782" s="55">
        <v>26</v>
      </c>
      <c r="L2782" s="60" t="s">
        <v>101</v>
      </c>
      <c r="M2782" s="52" t="s">
        <v>370</v>
      </c>
      <c r="O2782" s="62">
        <f>(3.1416/6)*J2782^2*G2782</f>
        <v>9698.3286399999997</v>
      </c>
      <c r="P2782" s="64">
        <f t="shared" si="1237"/>
        <v>5818.9971839999998</v>
      </c>
      <c r="Q2782" s="62">
        <f t="shared" si="1238"/>
        <v>740.70650925812083</v>
      </c>
    </row>
    <row r="2783" spans="1:17">
      <c r="A2783" s="83" t="s">
        <v>369</v>
      </c>
      <c r="B2783" s="57">
        <v>14</v>
      </c>
      <c r="C2783" s="53" t="s">
        <v>406</v>
      </c>
      <c r="D2783" s="54" t="s">
        <v>142</v>
      </c>
      <c r="F2783" s="73" t="s">
        <v>80</v>
      </c>
      <c r="I2783" s="55">
        <v>55</v>
      </c>
      <c r="J2783" s="55">
        <v>9</v>
      </c>
      <c r="L2783" s="52" t="s">
        <v>232</v>
      </c>
      <c r="M2783" s="52" t="s">
        <v>371</v>
      </c>
      <c r="N2783" s="61" t="s">
        <v>139</v>
      </c>
      <c r="O2783" s="66">
        <f>3.1416/4*(J2783^2)*I2783</f>
        <v>3498.9569999999999</v>
      </c>
      <c r="P2783" s="64">
        <f t="shared" si="1237"/>
        <v>2099.3741999999997</v>
      </c>
      <c r="Q2783" s="62">
        <f t="shared" si="1238"/>
        <v>284.37808518978142</v>
      </c>
    </row>
    <row r="2784" spans="1:17">
      <c r="A2784" s="83" t="s">
        <v>369</v>
      </c>
      <c r="B2784" s="57">
        <v>14</v>
      </c>
      <c r="C2784" s="53" t="s">
        <v>406</v>
      </c>
      <c r="D2784" s="54" t="s">
        <v>142</v>
      </c>
      <c r="F2784" s="73" t="s">
        <v>80</v>
      </c>
      <c r="I2784" s="55">
        <v>58</v>
      </c>
      <c r="J2784" s="55">
        <v>7.3</v>
      </c>
      <c r="L2784" s="52" t="s">
        <v>232</v>
      </c>
      <c r="N2784" s="61" t="s">
        <v>139</v>
      </c>
      <c r="O2784" s="66">
        <f>3.1416/4*(J2784^2)*I2784</f>
        <v>2427.5300280000001</v>
      </c>
      <c r="P2784" s="64">
        <f t="shared" si="1237"/>
        <v>1456.5180167999999</v>
      </c>
      <c r="Q2784" s="62">
        <f t="shared" si="1238"/>
        <v>201.74712045925386</v>
      </c>
    </row>
    <row r="2785" spans="1:17">
      <c r="A2785" s="83" t="s">
        <v>369</v>
      </c>
      <c r="B2785" s="57">
        <v>14</v>
      </c>
      <c r="C2785" s="53" t="s">
        <v>406</v>
      </c>
      <c r="D2785" s="54" t="s">
        <v>142</v>
      </c>
      <c r="F2785" s="73" t="s">
        <v>80</v>
      </c>
      <c r="I2785" s="55">
        <v>51</v>
      </c>
      <c r="J2785" s="55">
        <v>7</v>
      </c>
      <c r="L2785" s="52" t="s">
        <v>232</v>
      </c>
      <c r="N2785" s="61" t="s">
        <v>139</v>
      </c>
      <c r="O2785" s="66">
        <f>3.1416/4*(J2785^2)*I2785</f>
        <v>1962.7146</v>
      </c>
      <c r="P2785" s="64">
        <f t="shared" si="1237"/>
        <v>1177.6287600000001</v>
      </c>
      <c r="Q2785" s="62">
        <f t="shared" si="1238"/>
        <v>165.24588066908515</v>
      </c>
    </row>
    <row r="2786" spans="1:17">
      <c r="A2786" s="83" t="s">
        <v>369</v>
      </c>
      <c r="B2786" s="57">
        <v>15</v>
      </c>
      <c r="C2786" s="53" t="s">
        <v>406</v>
      </c>
      <c r="D2786" s="67" t="s">
        <v>557</v>
      </c>
      <c r="E2786" s="67"/>
      <c r="F2786" s="73" t="s">
        <v>669</v>
      </c>
      <c r="I2786" s="55"/>
      <c r="J2786" s="55">
        <v>12.9</v>
      </c>
      <c r="L2786" s="52" t="s">
        <v>114</v>
      </c>
      <c r="N2786" s="61" t="s">
        <v>137</v>
      </c>
      <c r="O2786" s="62">
        <f>3.1416/6*J2786^3</f>
        <v>1124.0063603999997</v>
      </c>
      <c r="Q2786" s="62">
        <f t="shared" ref="Q2786:Q2788" si="1239">0.216*O2786^0.939</f>
        <v>158.17055009163232</v>
      </c>
    </row>
    <row r="2787" spans="1:17">
      <c r="A2787" s="83" t="s">
        <v>369</v>
      </c>
      <c r="B2787" s="57">
        <v>15</v>
      </c>
      <c r="C2787" s="53" t="s">
        <v>406</v>
      </c>
      <c r="D2787" s="67" t="s">
        <v>557</v>
      </c>
      <c r="E2787" s="67"/>
      <c r="F2787" s="73" t="s">
        <v>669</v>
      </c>
      <c r="I2787" s="55"/>
      <c r="J2787" s="55">
        <v>17.399999999999999</v>
      </c>
      <c r="L2787" s="52" t="s">
        <v>114</v>
      </c>
      <c r="N2787" s="61" t="s">
        <v>137</v>
      </c>
      <c r="O2787" s="62">
        <f>3.1416/6*J2787^3</f>
        <v>2758.3373663999992</v>
      </c>
      <c r="Q2787" s="62">
        <f t="shared" si="1239"/>
        <v>367.46979199468075</v>
      </c>
    </row>
    <row r="2788" spans="1:17">
      <c r="A2788" s="83" t="s">
        <v>369</v>
      </c>
      <c r="B2788" s="57">
        <v>16</v>
      </c>
      <c r="C2788" s="53" t="s">
        <v>404</v>
      </c>
      <c r="D2788" s="67" t="s">
        <v>557</v>
      </c>
      <c r="E2788" s="67"/>
      <c r="F2788" s="73" t="s">
        <v>669</v>
      </c>
      <c r="G2788" s="55">
        <v>13.3</v>
      </c>
      <c r="I2788" s="55"/>
      <c r="J2788" s="55">
        <v>10.199999999999999</v>
      </c>
      <c r="L2788" s="52" t="s">
        <v>101</v>
      </c>
      <c r="N2788" s="65" t="s">
        <v>138</v>
      </c>
      <c r="O2788" s="62">
        <f>(3.1416/6)*J2788^2*G2788</f>
        <v>724.5220751999999</v>
      </c>
      <c r="Q2788" s="62">
        <f t="shared" si="1239"/>
        <v>104.72303607364036</v>
      </c>
    </row>
    <row r="2789" spans="1:17">
      <c r="A2789" s="83" t="s">
        <v>369</v>
      </c>
      <c r="B2789" s="57">
        <v>15</v>
      </c>
      <c r="C2789" s="53" t="s">
        <v>406</v>
      </c>
      <c r="D2789" s="54" t="s">
        <v>142</v>
      </c>
      <c r="F2789" s="73" t="s">
        <v>152</v>
      </c>
      <c r="G2789" s="55">
        <v>11</v>
      </c>
      <c r="I2789" s="55"/>
      <c r="J2789" s="55">
        <v>7.48</v>
      </c>
      <c r="L2789" s="52" t="s">
        <v>101</v>
      </c>
      <c r="N2789" s="65" t="s">
        <v>138</v>
      </c>
      <c r="O2789" s="62">
        <f>(3.1416/6)*J2789^2*G2789</f>
        <v>322.25192384000002</v>
      </c>
      <c r="P2789" s="64">
        <f t="shared" ref="P2789" si="1240">O2789*0.6</f>
        <v>193.351154304</v>
      </c>
      <c r="Q2789" s="62">
        <f t="shared" ref="Q2789:Q2793" si="1241">0.216*P2789^0.939</f>
        <v>30.292377993132529</v>
      </c>
    </row>
    <row r="2790" spans="1:17">
      <c r="A2790" s="83" t="s">
        <v>369</v>
      </c>
      <c r="B2790" s="57">
        <v>17</v>
      </c>
      <c r="C2790" s="53" t="s">
        <v>406</v>
      </c>
      <c r="D2790" s="54" t="s">
        <v>142</v>
      </c>
      <c r="F2790" s="73" t="s">
        <v>8</v>
      </c>
      <c r="I2790" s="55"/>
      <c r="J2790" s="55">
        <v>6.3</v>
      </c>
      <c r="L2790" s="52" t="s">
        <v>114</v>
      </c>
      <c r="N2790" s="61" t="s">
        <v>137</v>
      </c>
      <c r="O2790" s="62">
        <f>3.1416/6*J2790^3</f>
        <v>130.92460919999996</v>
      </c>
      <c r="P2790" s="64">
        <f>O2790*0.3</f>
        <v>39.277382759999988</v>
      </c>
      <c r="Q2790" s="62">
        <f t="shared" si="1241"/>
        <v>6.7819345947927365</v>
      </c>
    </row>
    <row r="2791" spans="1:17">
      <c r="A2791" s="83" t="s">
        <v>369</v>
      </c>
      <c r="B2791" s="57">
        <v>17</v>
      </c>
      <c r="C2791" s="53" t="s">
        <v>406</v>
      </c>
      <c r="D2791" s="54" t="s">
        <v>142</v>
      </c>
      <c r="F2791" s="73" t="s">
        <v>152</v>
      </c>
      <c r="I2791" s="55"/>
      <c r="J2791" s="55">
        <v>15</v>
      </c>
      <c r="L2791" s="52" t="s">
        <v>114</v>
      </c>
      <c r="N2791" s="61" t="s">
        <v>137</v>
      </c>
      <c r="O2791" s="62">
        <f>3.1416/6*J2791^3</f>
        <v>1767.1499999999999</v>
      </c>
      <c r="P2791" s="64">
        <f t="shared" ref="P2791:P2793" si="1242">O2791*0.6</f>
        <v>1060.29</v>
      </c>
      <c r="Q2791" s="62">
        <f t="shared" si="1241"/>
        <v>149.73644292115523</v>
      </c>
    </row>
    <row r="2792" spans="1:17">
      <c r="A2792" s="83" t="s">
        <v>369</v>
      </c>
      <c r="B2792" s="57">
        <v>18</v>
      </c>
      <c r="C2792" s="53" t="s">
        <v>406</v>
      </c>
      <c r="D2792" s="54" t="s">
        <v>142</v>
      </c>
      <c r="F2792" s="73" t="s">
        <v>152</v>
      </c>
      <c r="G2792" s="55">
        <v>10.6</v>
      </c>
      <c r="I2792" s="55"/>
      <c r="J2792" s="55">
        <v>8.6</v>
      </c>
      <c r="L2792" s="52" t="s">
        <v>101</v>
      </c>
      <c r="N2792" s="65" t="s">
        <v>138</v>
      </c>
      <c r="O2792" s="62">
        <f>(3.1416/6)*J2792^2*G2792</f>
        <v>410.48983359999994</v>
      </c>
      <c r="P2792" s="64">
        <f t="shared" si="1242"/>
        <v>246.29390015999996</v>
      </c>
      <c r="Q2792" s="62">
        <f t="shared" si="1241"/>
        <v>38.021455155592548</v>
      </c>
    </row>
    <row r="2793" spans="1:17">
      <c r="A2793" s="83" t="s">
        <v>369</v>
      </c>
      <c r="B2793" s="57">
        <v>18</v>
      </c>
      <c r="C2793" s="53" t="s">
        <v>406</v>
      </c>
      <c r="D2793" s="54" t="s">
        <v>142</v>
      </c>
      <c r="F2793" s="73" t="s">
        <v>152</v>
      </c>
      <c r="I2793" s="55"/>
      <c r="J2793" s="55">
        <v>8.8000000000000007</v>
      </c>
      <c r="L2793" s="52" t="s">
        <v>114</v>
      </c>
      <c r="N2793" s="61" t="s">
        <v>137</v>
      </c>
      <c r="O2793" s="62">
        <f>3.1416/6*J2793^3</f>
        <v>356.8187392000001</v>
      </c>
      <c r="P2793" s="64">
        <f t="shared" si="1242"/>
        <v>214.09124352000006</v>
      </c>
      <c r="Q2793" s="62">
        <f t="shared" si="1241"/>
        <v>33.333899574209383</v>
      </c>
    </row>
    <row r="2794" spans="1:17">
      <c r="A2794" s="83" t="s">
        <v>369</v>
      </c>
      <c r="B2794" s="57">
        <v>19</v>
      </c>
      <c r="C2794" s="53" t="s">
        <v>404</v>
      </c>
      <c r="D2794" s="59" t="s">
        <v>442</v>
      </c>
      <c r="F2794" s="73" t="s">
        <v>109</v>
      </c>
      <c r="G2794" s="55">
        <v>11.72</v>
      </c>
      <c r="I2794" s="55"/>
      <c r="J2794" s="55">
        <v>4.5999999999999996</v>
      </c>
      <c r="L2794" s="52" t="s">
        <v>101</v>
      </c>
      <c r="N2794" s="65" t="s">
        <v>138</v>
      </c>
      <c r="O2794" s="62">
        <f>(3.1416/6)*J2794^2*G2794</f>
        <v>129.85028671999999</v>
      </c>
      <c r="Q2794" s="62">
        <f t="shared" ref="Q2794:Q2797" si="1243">0.216*O2794^0.939</f>
        <v>20.843787953605101</v>
      </c>
    </row>
    <row r="2795" spans="1:17">
      <c r="A2795" s="83" t="s">
        <v>369</v>
      </c>
      <c r="B2795" s="57">
        <v>19</v>
      </c>
      <c r="C2795" s="53" t="s">
        <v>404</v>
      </c>
      <c r="D2795" s="59" t="s">
        <v>442</v>
      </c>
      <c r="F2795" s="73" t="s">
        <v>109</v>
      </c>
      <c r="I2795" s="55"/>
      <c r="J2795" s="55">
        <v>5.68</v>
      </c>
      <c r="L2795" s="52" t="s">
        <v>114</v>
      </c>
      <c r="M2795" s="52" t="s">
        <v>372</v>
      </c>
      <c r="N2795" s="61" t="s">
        <v>137</v>
      </c>
      <c r="O2795" s="62">
        <f>3.1416/6*J2795^3</f>
        <v>95.949926195199993</v>
      </c>
      <c r="Q2795" s="62">
        <f t="shared" si="1243"/>
        <v>15.688942554134712</v>
      </c>
    </row>
    <row r="2796" spans="1:17">
      <c r="A2796" s="83" t="s">
        <v>369</v>
      </c>
      <c r="B2796" s="57">
        <v>19</v>
      </c>
      <c r="C2796" s="53" t="s">
        <v>404</v>
      </c>
      <c r="D2796" s="59" t="s">
        <v>442</v>
      </c>
      <c r="F2796" s="73" t="s">
        <v>109</v>
      </c>
      <c r="G2796" s="55">
        <v>12.4</v>
      </c>
      <c r="I2796" s="55"/>
      <c r="J2796" s="55">
        <v>10.5</v>
      </c>
      <c r="L2796" s="52" t="s">
        <v>101</v>
      </c>
      <c r="N2796" s="65" t="s">
        <v>138</v>
      </c>
      <c r="O2796" s="62">
        <f>(3.1416/6)*J2796^2*G2796</f>
        <v>715.81355999999994</v>
      </c>
      <c r="Q2796" s="62">
        <f t="shared" si="1243"/>
        <v>103.5406476404121</v>
      </c>
    </row>
    <row r="2797" spans="1:17">
      <c r="A2797" s="83" t="s">
        <v>369</v>
      </c>
      <c r="B2797" s="57">
        <v>20</v>
      </c>
      <c r="C2797" s="53" t="s">
        <v>404</v>
      </c>
      <c r="D2797" s="59" t="s">
        <v>442</v>
      </c>
      <c r="F2797" s="69" t="s">
        <v>377</v>
      </c>
      <c r="I2797" s="55"/>
      <c r="J2797" s="55">
        <v>8.3000000000000007</v>
      </c>
      <c r="L2797" s="52" t="s">
        <v>114</v>
      </c>
      <c r="N2797" s="61" t="s">
        <v>137</v>
      </c>
      <c r="O2797" s="62">
        <f>3.1416/6*J2797^3</f>
        <v>299.38767320000005</v>
      </c>
      <c r="Q2797" s="62">
        <f t="shared" si="1243"/>
        <v>45.670671522881541</v>
      </c>
    </row>
    <row r="2798" spans="1:17">
      <c r="A2798" s="83" t="s">
        <v>369</v>
      </c>
      <c r="B2798" s="57">
        <v>20</v>
      </c>
      <c r="C2798" s="53" t="s">
        <v>404</v>
      </c>
      <c r="D2798" s="59" t="s">
        <v>142</v>
      </c>
      <c r="F2798" s="73" t="s">
        <v>626</v>
      </c>
      <c r="G2798" s="55">
        <v>11.8</v>
      </c>
      <c r="I2798" s="55"/>
      <c r="J2798" s="55">
        <v>6.2</v>
      </c>
      <c r="L2798" s="52" t="s">
        <v>101</v>
      </c>
      <c r="N2798" s="65" t="s">
        <v>138</v>
      </c>
      <c r="O2798" s="62">
        <f>(3.1416/6)*J2798^2*G2798</f>
        <v>237.5007712</v>
      </c>
      <c r="P2798" s="64">
        <f t="shared" ref="P2798" si="1244">O2798*0.6</f>
        <v>142.50046272</v>
      </c>
      <c r="Q2798" s="62">
        <f>0.216*P2798^0.939</f>
        <v>22.745067654712965</v>
      </c>
    </row>
    <row r="2799" spans="1:17">
      <c r="A2799" s="83" t="s">
        <v>369</v>
      </c>
      <c r="B2799" s="57">
        <v>24</v>
      </c>
      <c r="C2799" s="53" t="s">
        <v>404</v>
      </c>
      <c r="D2799" s="67" t="s">
        <v>641</v>
      </c>
      <c r="E2799" s="67" t="s">
        <v>643</v>
      </c>
      <c r="F2799" s="73" t="s">
        <v>65</v>
      </c>
      <c r="G2799" s="55">
        <v>17.899999999999999</v>
      </c>
      <c r="I2799" s="55"/>
      <c r="J2799" s="55">
        <v>13.6</v>
      </c>
      <c r="L2799" s="52" t="s">
        <v>314</v>
      </c>
      <c r="N2799" s="65" t="s">
        <v>543</v>
      </c>
      <c r="O2799" s="66">
        <f>((3.1416/6)*J2799^2*G2799)*0.5</f>
        <v>866.76325119999979</v>
      </c>
      <c r="Q2799" s="62">
        <f t="shared" ref="Q2799" si="1245">0.216*O2799^0.939</f>
        <v>123.9202586430592</v>
      </c>
    </row>
    <row r="2800" spans="1:17">
      <c r="A2800" s="83" t="s">
        <v>369</v>
      </c>
      <c r="B2800" s="57">
        <v>24</v>
      </c>
      <c r="C2800" s="53" t="s">
        <v>404</v>
      </c>
      <c r="D2800" s="54" t="s">
        <v>141</v>
      </c>
      <c r="E2800" s="60" t="s">
        <v>595</v>
      </c>
      <c r="F2800" s="75" t="s">
        <v>615</v>
      </c>
      <c r="G2800" s="55">
        <v>16.5</v>
      </c>
      <c r="H2800" s="55">
        <v>3</v>
      </c>
      <c r="I2800" s="56">
        <v>1.3</v>
      </c>
      <c r="L2800" s="52" t="s">
        <v>577</v>
      </c>
      <c r="M2800" s="75"/>
      <c r="N2800" s="61" t="s">
        <v>140</v>
      </c>
      <c r="O2800" s="66">
        <f>G2800*H2800*I2800</f>
        <v>64.350000000000009</v>
      </c>
      <c r="Q2800" s="62">
        <f>0.288*O2800^0.811</f>
        <v>8.435782286904816</v>
      </c>
    </row>
    <row r="2801" spans="1:17">
      <c r="A2801" s="83" t="s">
        <v>369</v>
      </c>
      <c r="B2801" s="57">
        <v>25</v>
      </c>
      <c r="C2801" s="53" t="s">
        <v>404</v>
      </c>
      <c r="D2801" s="54" t="s">
        <v>142</v>
      </c>
      <c r="F2801" s="73" t="s">
        <v>102</v>
      </c>
      <c r="I2801" s="55"/>
      <c r="J2801" s="55">
        <v>8.5</v>
      </c>
      <c r="L2801" s="52" t="s">
        <v>114</v>
      </c>
      <c r="N2801" s="61" t="s">
        <v>137</v>
      </c>
      <c r="O2801" s="62">
        <f>3.1416/6*J2801^3</f>
        <v>321.55584999999996</v>
      </c>
      <c r="P2801" s="64">
        <f t="shared" ref="P2801:P2803" si="1246">O2801*0.6</f>
        <v>192.93350999999998</v>
      </c>
      <c r="Q2801" s="62">
        <f t="shared" ref="Q2801:Q2806" si="1247">0.216*P2801^0.939</f>
        <v>30.230932874669961</v>
      </c>
    </row>
    <row r="2802" spans="1:17">
      <c r="A2802" s="83" t="s">
        <v>369</v>
      </c>
      <c r="B2802" s="57">
        <v>26</v>
      </c>
      <c r="C2802" s="53" t="s">
        <v>404</v>
      </c>
      <c r="D2802" s="59" t="s">
        <v>142</v>
      </c>
      <c r="F2802" s="73" t="s">
        <v>627</v>
      </c>
      <c r="I2802" s="55"/>
      <c r="J2802" s="55">
        <v>3.9</v>
      </c>
      <c r="L2802" s="52" t="s">
        <v>114</v>
      </c>
      <c r="N2802" s="61" t="s">
        <v>137</v>
      </c>
      <c r="O2802" s="62">
        <f>3.1416/6*J2802^3</f>
        <v>31.059428399999994</v>
      </c>
      <c r="P2802" s="64">
        <f t="shared" si="1246"/>
        <v>18.635657039999995</v>
      </c>
      <c r="Q2802" s="62">
        <f t="shared" si="1247"/>
        <v>3.3674986727395546</v>
      </c>
    </row>
    <row r="2803" spans="1:17">
      <c r="A2803" s="83" t="s">
        <v>369</v>
      </c>
      <c r="B2803" s="57">
        <v>28</v>
      </c>
      <c r="C2803" s="53" t="s">
        <v>406</v>
      </c>
      <c r="D2803" s="54" t="s">
        <v>142</v>
      </c>
      <c r="F2803" s="73" t="s">
        <v>11</v>
      </c>
      <c r="G2803" s="55">
        <v>24</v>
      </c>
      <c r="I2803" s="55"/>
      <c r="J2803" s="55">
        <v>22</v>
      </c>
      <c r="L2803" s="52" t="s">
        <v>101</v>
      </c>
      <c r="N2803" s="65" t="s">
        <v>138</v>
      </c>
      <c r="O2803" s="62">
        <f>(3.1416/6)*J2803^2*G2803</f>
        <v>6082.1376</v>
      </c>
      <c r="P2803" s="64">
        <f t="shared" si="1246"/>
        <v>3649.2825600000001</v>
      </c>
      <c r="Q2803" s="62">
        <f t="shared" si="1247"/>
        <v>477.93252387461865</v>
      </c>
    </row>
    <row r="2804" spans="1:17">
      <c r="A2804" s="83" t="s">
        <v>369</v>
      </c>
      <c r="B2804" s="57">
        <v>28</v>
      </c>
      <c r="C2804" s="53" t="s">
        <v>406</v>
      </c>
      <c r="D2804" s="54" t="s">
        <v>142</v>
      </c>
      <c r="F2804" s="73" t="s">
        <v>8</v>
      </c>
      <c r="I2804" s="55"/>
      <c r="J2804" s="55">
        <v>5</v>
      </c>
      <c r="L2804" s="52" t="s">
        <v>114</v>
      </c>
      <c r="N2804" s="61" t="s">
        <v>137</v>
      </c>
      <c r="O2804" s="62">
        <f>3.1416/6*J2804^3</f>
        <v>65.449999999999989</v>
      </c>
      <c r="P2804" s="64">
        <f t="shared" ref="P2804:P2805" si="1248">O2804*0.3</f>
        <v>19.634999999999994</v>
      </c>
      <c r="Q2804" s="62">
        <f t="shared" si="1247"/>
        <v>3.5367940519289136</v>
      </c>
    </row>
    <row r="2805" spans="1:17">
      <c r="A2805" s="83" t="s">
        <v>369</v>
      </c>
      <c r="B2805" s="57">
        <v>28</v>
      </c>
      <c r="C2805" s="53" t="s">
        <v>406</v>
      </c>
      <c r="D2805" s="54" t="s">
        <v>142</v>
      </c>
      <c r="F2805" s="73" t="s">
        <v>8</v>
      </c>
      <c r="I2805" s="55"/>
      <c r="J2805" s="55">
        <v>8.1</v>
      </c>
      <c r="L2805" s="52" t="s">
        <v>114</v>
      </c>
      <c r="N2805" s="61" t="s">
        <v>137</v>
      </c>
      <c r="O2805" s="62">
        <f>3.1416/6*J2805^3</f>
        <v>278.26250759999994</v>
      </c>
      <c r="P2805" s="64">
        <f t="shared" si="1248"/>
        <v>83.478752279999981</v>
      </c>
      <c r="Q2805" s="62">
        <f t="shared" si="1247"/>
        <v>13.766183917840529</v>
      </c>
    </row>
    <row r="2806" spans="1:17">
      <c r="A2806" s="83" t="s">
        <v>369</v>
      </c>
      <c r="B2806" s="57">
        <v>29</v>
      </c>
      <c r="C2806" s="53" t="s">
        <v>406</v>
      </c>
      <c r="D2806" s="54" t="s">
        <v>142</v>
      </c>
      <c r="F2806" s="73" t="s">
        <v>152</v>
      </c>
      <c r="G2806" s="55">
        <v>14</v>
      </c>
      <c r="I2806" s="55"/>
      <c r="J2806" s="55">
        <v>12</v>
      </c>
      <c r="L2806" s="52" t="s">
        <v>101</v>
      </c>
      <c r="N2806" s="65" t="s">
        <v>138</v>
      </c>
      <c r="O2806" s="62">
        <f>(3.1416/6)*J2806^2*G2806</f>
        <v>1055.5775999999998</v>
      </c>
      <c r="P2806" s="64">
        <f t="shared" ref="P2806" si="1249">O2806*0.6</f>
        <v>633.34655999999984</v>
      </c>
      <c r="Q2806" s="62">
        <f t="shared" si="1247"/>
        <v>92.298584524164127</v>
      </c>
    </row>
    <row r="2807" spans="1:17">
      <c r="A2807" s="83" t="s">
        <v>369</v>
      </c>
      <c r="B2807" s="57">
        <v>29</v>
      </c>
      <c r="C2807" s="53" t="s">
        <v>406</v>
      </c>
      <c r="D2807" s="67" t="s">
        <v>557</v>
      </c>
      <c r="E2807" s="67"/>
      <c r="F2807" s="73" t="s">
        <v>669</v>
      </c>
      <c r="I2807" s="55"/>
      <c r="J2807" s="55">
        <v>12.6</v>
      </c>
      <c r="L2807" s="52" t="s">
        <v>114</v>
      </c>
      <c r="N2807" s="61" t="s">
        <v>137</v>
      </c>
      <c r="O2807" s="62">
        <f>3.1416/6*J2807^3</f>
        <v>1047.3968735999997</v>
      </c>
      <c r="Q2807" s="62">
        <f>0.216*O2807^0.939</f>
        <v>148.02607943148723</v>
      </c>
    </row>
    <row r="2808" spans="1:17">
      <c r="A2808" s="83" t="s">
        <v>369</v>
      </c>
      <c r="B2808" s="57">
        <v>31</v>
      </c>
      <c r="C2808" s="53" t="s">
        <v>406</v>
      </c>
      <c r="D2808" s="54" t="s">
        <v>142</v>
      </c>
      <c r="F2808" s="73" t="s">
        <v>152</v>
      </c>
      <c r="G2808" s="55">
        <v>10.7</v>
      </c>
      <c r="I2808" s="55"/>
      <c r="J2808" s="55">
        <v>8.3000000000000007</v>
      </c>
      <c r="L2808" s="52" t="s">
        <v>101</v>
      </c>
      <c r="N2808" s="65" t="s">
        <v>138</v>
      </c>
      <c r="O2808" s="62">
        <f>(3.1416/6)*J2808^2*G2808</f>
        <v>385.95760280000002</v>
      </c>
      <c r="P2808" s="64">
        <f t="shared" ref="P2808:P2810" si="1250">O2808*0.6</f>
        <v>231.57456167999999</v>
      </c>
      <c r="Q2808" s="62">
        <f t="shared" ref="Q2808:Q2810" si="1251">0.216*P2808^0.939</f>
        <v>35.883802685965961</v>
      </c>
    </row>
    <row r="2809" spans="1:17">
      <c r="A2809" s="83" t="s">
        <v>369</v>
      </c>
      <c r="B2809" s="57">
        <v>31</v>
      </c>
      <c r="C2809" s="53" t="s">
        <v>406</v>
      </c>
      <c r="D2809" s="54" t="s">
        <v>142</v>
      </c>
      <c r="F2809" s="73" t="s">
        <v>152</v>
      </c>
      <c r="G2809" s="55">
        <v>13.7</v>
      </c>
      <c r="I2809" s="55"/>
      <c r="J2809" s="55">
        <v>9.1999999999999993</v>
      </c>
      <c r="L2809" s="52" t="s">
        <v>101</v>
      </c>
      <c r="N2809" s="65" t="s">
        <v>138</v>
      </c>
      <c r="O2809" s="62">
        <f>(3.1416/6)*J2809^2*G2809</f>
        <v>607.14980479999986</v>
      </c>
      <c r="P2809" s="64">
        <f t="shared" si="1250"/>
        <v>364.28988287999988</v>
      </c>
      <c r="Q2809" s="62">
        <f t="shared" si="1251"/>
        <v>54.91014462087449</v>
      </c>
    </row>
    <row r="2810" spans="1:17">
      <c r="A2810" s="83" t="s">
        <v>369</v>
      </c>
      <c r="B2810" s="57">
        <v>31</v>
      </c>
      <c r="C2810" s="53" t="s">
        <v>406</v>
      </c>
      <c r="D2810" s="54" t="s">
        <v>142</v>
      </c>
      <c r="F2810" s="73" t="s">
        <v>152</v>
      </c>
      <c r="G2810" s="55">
        <v>12</v>
      </c>
      <c r="I2810" s="55"/>
      <c r="J2810" s="55">
        <v>9.6999999999999993</v>
      </c>
      <c r="L2810" s="52" t="s">
        <v>101</v>
      </c>
      <c r="N2810" s="65" t="s">
        <v>138</v>
      </c>
      <c r="O2810" s="62">
        <f>(3.1416/6)*J2810^2*G2810</f>
        <v>591.18628799999988</v>
      </c>
      <c r="P2810" s="64">
        <f t="shared" si="1250"/>
        <v>354.71177279999989</v>
      </c>
      <c r="Q2810" s="62">
        <f t="shared" si="1251"/>
        <v>53.553386888889683</v>
      </c>
    </row>
    <row r="2811" spans="1:17">
      <c r="A2811" s="83" t="s">
        <v>369</v>
      </c>
      <c r="B2811" s="57">
        <v>32</v>
      </c>
      <c r="C2811" s="53" t="s">
        <v>404</v>
      </c>
      <c r="D2811" s="67" t="s">
        <v>557</v>
      </c>
      <c r="E2811" s="67"/>
      <c r="F2811" s="73" t="s">
        <v>669</v>
      </c>
      <c r="I2811" s="55"/>
      <c r="J2811" s="55">
        <v>15.5</v>
      </c>
      <c r="L2811" s="52" t="s">
        <v>114</v>
      </c>
      <c r="N2811" s="61" t="s">
        <v>137</v>
      </c>
      <c r="O2811" s="62">
        <f>3.1416/6*J2811^3</f>
        <v>1949.8209499999998</v>
      </c>
      <c r="Q2811" s="62">
        <f>0.216*O2811^0.939</f>
        <v>265.31316768335637</v>
      </c>
    </row>
    <row r="2812" spans="1:17">
      <c r="A2812" s="83" t="s">
        <v>369</v>
      </c>
      <c r="B2812" s="57" t="s">
        <v>373</v>
      </c>
      <c r="C2812" s="53" t="s">
        <v>406</v>
      </c>
      <c r="D2812" s="54" t="s">
        <v>142</v>
      </c>
      <c r="F2812" s="73" t="s">
        <v>80</v>
      </c>
      <c r="I2812" s="55">
        <v>64</v>
      </c>
      <c r="J2812" s="55">
        <v>6.4</v>
      </c>
      <c r="L2812" s="52" t="s">
        <v>232</v>
      </c>
      <c r="N2812" s="61" t="s">
        <v>139</v>
      </c>
      <c r="O2812" s="66">
        <f>3.1416/4*(J2812^2)*I2812</f>
        <v>2058.8789760000004</v>
      </c>
      <c r="P2812" s="64">
        <f t="shared" ref="P2812:P2814" si="1252">O2812*0.6</f>
        <v>1235.3273856000003</v>
      </c>
      <c r="Q2812" s="62">
        <f t="shared" ref="Q2812:Q2822" si="1253">0.216*P2812^0.939</f>
        <v>172.83715708405282</v>
      </c>
    </row>
    <row r="2813" spans="1:17">
      <c r="A2813" s="83" t="s">
        <v>369</v>
      </c>
      <c r="B2813" s="57" t="s">
        <v>373</v>
      </c>
      <c r="C2813" s="53" t="s">
        <v>406</v>
      </c>
      <c r="D2813" s="54" t="s">
        <v>142</v>
      </c>
      <c r="F2813" s="60" t="s">
        <v>679</v>
      </c>
      <c r="I2813" s="55"/>
      <c r="J2813" s="55">
        <v>9.6999999999999993</v>
      </c>
      <c r="L2813" s="52" t="s">
        <v>114</v>
      </c>
      <c r="N2813" s="61" t="s">
        <v>137</v>
      </c>
      <c r="O2813" s="62">
        <f>3.1416/6*J2813^3</f>
        <v>477.87558279999985</v>
      </c>
      <c r="P2813" s="64">
        <f t="shared" si="1252"/>
        <v>286.72534967999991</v>
      </c>
      <c r="Q2813" s="62">
        <f t="shared" si="1253"/>
        <v>43.854524923882458</v>
      </c>
    </row>
    <row r="2814" spans="1:17">
      <c r="A2814" s="83" t="s">
        <v>369</v>
      </c>
      <c r="B2814" s="57">
        <v>33</v>
      </c>
      <c r="C2814" s="53" t="s">
        <v>406</v>
      </c>
      <c r="D2814" s="54" t="s">
        <v>142</v>
      </c>
      <c r="F2814" s="73" t="s">
        <v>152</v>
      </c>
      <c r="G2814" s="55">
        <v>12.3</v>
      </c>
      <c r="I2814" s="55"/>
      <c r="J2814" s="55">
        <v>10.25</v>
      </c>
      <c r="L2814" s="52" t="s">
        <v>101</v>
      </c>
      <c r="N2814" s="65" t="s">
        <v>138</v>
      </c>
      <c r="O2814" s="62">
        <f>(3.1416/6)*J2814^2*G2814</f>
        <v>676.63191749999999</v>
      </c>
      <c r="P2814" s="64">
        <f t="shared" si="1252"/>
        <v>405.9791505</v>
      </c>
      <c r="Q2814" s="62">
        <f t="shared" si="1253"/>
        <v>60.79092533304852</v>
      </c>
    </row>
    <row r="2815" spans="1:17">
      <c r="A2815" s="83" t="s">
        <v>369</v>
      </c>
      <c r="B2815" s="57">
        <v>33</v>
      </c>
      <c r="C2815" s="53" t="s">
        <v>406</v>
      </c>
      <c r="D2815" s="54" t="s">
        <v>142</v>
      </c>
      <c r="F2815" s="73" t="s">
        <v>8</v>
      </c>
      <c r="I2815" s="55"/>
      <c r="J2815" s="55">
        <v>5.5</v>
      </c>
      <c r="L2815" s="52" t="s">
        <v>114</v>
      </c>
      <c r="N2815" s="61" t="s">
        <v>137</v>
      </c>
      <c r="O2815" s="62">
        <f>3.1416/6*J2815^3</f>
        <v>87.113949999999988</v>
      </c>
      <c r="P2815" s="64">
        <f>O2815*0.3</f>
        <v>26.134184999999995</v>
      </c>
      <c r="Q2815" s="62">
        <f t="shared" si="1253"/>
        <v>4.626078154440048</v>
      </c>
    </row>
    <row r="2816" spans="1:17">
      <c r="A2816" s="83" t="s">
        <v>369</v>
      </c>
      <c r="B2816" s="57">
        <v>35</v>
      </c>
      <c r="C2816" s="53" t="s">
        <v>406</v>
      </c>
      <c r="D2816" s="54" t="s">
        <v>142</v>
      </c>
      <c r="F2816" s="73" t="s">
        <v>80</v>
      </c>
      <c r="I2816" s="55">
        <v>68</v>
      </c>
      <c r="J2816" s="55">
        <v>7.3</v>
      </c>
      <c r="L2816" s="52" t="s">
        <v>232</v>
      </c>
      <c r="N2816" s="61" t="s">
        <v>139</v>
      </c>
      <c r="O2816" s="66">
        <f>3.1416/4*(J2816^2)*I2816</f>
        <v>2846.069688</v>
      </c>
      <c r="P2816" s="64">
        <f t="shared" ref="P2816:P2821" si="1254">O2816*0.6</f>
        <v>1707.6418128</v>
      </c>
      <c r="Q2816" s="62">
        <f t="shared" si="1253"/>
        <v>234.24715654326468</v>
      </c>
    </row>
    <row r="2817" spans="1:17">
      <c r="A2817" s="83" t="s">
        <v>369</v>
      </c>
      <c r="B2817" s="57">
        <v>36</v>
      </c>
      <c r="C2817" s="53" t="s">
        <v>404</v>
      </c>
      <c r="D2817" s="59" t="s">
        <v>142</v>
      </c>
      <c r="F2817" s="73" t="s">
        <v>627</v>
      </c>
      <c r="G2817" s="55">
        <v>7</v>
      </c>
      <c r="I2817" s="55"/>
      <c r="J2817" s="55">
        <v>5.4</v>
      </c>
      <c r="L2817" s="52" t="s">
        <v>101</v>
      </c>
      <c r="N2817" s="65" t="s">
        <v>138</v>
      </c>
      <c r="O2817" s="62">
        <f>(3.1416/6)*J2817^2*G2817</f>
        <v>106.87723200000001</v>
      </c>
      <c r="P2817" s="64">
        <f t="shared" si="1254"/>
        <v>64.126339200000004</v>
      </c>
      <c r="Q2817" s="62">
        <f t="shared" si="1253"/>
        <v>10.746349867970318</v>
      </c>
    </row>
    <row r="2818" spans="1:17">
      <c r="A2818" s="83" t="s">
        <v>369</v>
      </c>
      <c r="B2818" s="57">
        <v>37</v>
      </c>
      <c r="C2818" s="53" t="s">
        <v>406</v>
      </c>
      <c r="D2818" s="54" t="s">
        <v>142</v>
      </c>
      <c r="F2818" s="60" t="s">
        <v>671</v>
      </c>
      <c r="G2818" s="55">
        <v>25</v>
      </c>
      <c r="I2818" s="55"/>
      <c r="J2818" s="55">
        <v>14</v>
      </c>
      <c r="L2818" s="52" t="s">
        <v>101</v>
      </c>
      <c r="N2818" s="65" t="s">
        <v>138</v>
      </c>
      <c r="O2818" s="62">
        <f>(3.1416/6)*J2818^2*G2818</f>
        <v>2565.64</v>
      </c>
      <c r="P2818" s="64">
        <f t="shared" si="1254"/>
        <v>1539.3839999999998</v>
      </c>
      <c r="Q2818" s="62">
        <f t="shared" si="1253"/>
        <v>212.50666435638203</v>
      </c>
    </row>
    <row r="2819" spans="1:17">
      <c r="A2819" s="83" t="s">
        <v>369</v>
      </c>
      <c r="B2819" s="57">
        <v>37</v>
      </c>
      <c r="C2819" s="53" t="s">
        <v>406</v>
      </c>
      <c r="D2819" s="54" t="s">
        <v>142</v>
      </c>
      <c r="F2819" s="73" t="s">
        <v>80</v>
      </c>
      <c r="I2819" s="55">
        <v>65</v>
      </c>
      <c r="J2819" s="55">
        <v>6.1</v>
      </c>
      <c r="L2819" s="52" t="s">
        <v>232</v>
      </c>
      <c r="N2819" s="61" t="s">
        <v>139</v>
      </c>
      <c r="O2819" s="66">
        <f>3.1416/4*(J2819^2)*I2819</f>
        <v>1899.6077099999995</v>
      </c>
      <c r="P2819" s="64">
        <f t="shared" si="1254"/>
        <v>1139.7646259999997</v>
      </c>
      <c r="Q2819" s="62">
        <f t="shared" si="1253"/>
        <v>160.25190448650508</v>
      </c>
    </row>
    <row r="2820" spans="1:17">
      <c r="A2820" s="83" t="s">
        <v>369</v>
      </c>
      <c r="B2820" s="57">
        <v>37</v>
      </c>
      <c r="C2820" s="53" t="s">
        <v>406</v>
      </c>
      <c r="D2820" s="54" t="s">
        <v>142</v>
      </c>
      <c r="F2820" s="60" t="s">
        <v>671</v>
      </c>
      <c r="G2820" s="55">
        <v>11.6</v>
      </c>
      <c r="I2820" s="55"/>
      <c r="J2820" s="55">
        <v>10</v>
      </c>
      <c r="L2820" s="52" t="s">
        <v>101</v>
      </c>
      <c r="N2820" s="65" t="s">
        <v>138</v>
      </c>
      <c r="O2820" s="62">
        <f>(3.1416/6)*J2820^2*G2820</f>
        <v>607.37599999999986</v>
      </c>
      <c r="P2820" s="64">
        <f t="shared" si="1254"/>
        <v>364.42559999999992</v>
      </c>
      <c r="Q2820" s="62">
        <f t="shared" si="1253"/>
        <v>54.929353444574495</v>
      </c>
    </row>
    <row r="2821" spans="1:17">
      <c r="A2821" s="83" t="s">
        <v>369</v>
      </c>
      <c r="B2821" s="57">
        <v>38</v>
      </c>
      <c r="C2821" s="53" t="s">
        <v>404</v>
      </c>
      <c r="D2821" s="54" t="s">
        <v>142</v>
      </c>
      <c r="F2821" s="73" t="s">
        <v>589</v>
      </c>
      <c r="G2821" s="55">
        <v>10.3</v>
      </c>
      <c r="I2821" s="55"/>
      <c r="J2821" s="55">
        <v>6.5</v>
      </c>
      <c r="L2821" s="52" t="s">
        <v>101</v>
      </c>
      <c r="N2821" s="65" t="s">
        <v>138</v>
      </c>
      <c r="O2821" s="62">
        <f>(3.1416/6)*J2821^2*G2821</f>
        <v>227.85763</v>
      </c>
      <c r="P2821" s="64">
        <f t="shared" si="1254"/>
        <v>136.71457799999999</v>
      </c>
      <c r="Q2821" s="62">
        <f t="shared" si="1253"/>
        <v>21.876803855913817</v>
      </c>
    </row>
    <row r="2822" spans="1:17">
      <c r="A2822" s="83" t="s">
        <v>369</v>
      </c>
      <c r="B2822" s="57">
        <v>39</v>
      </c>
      <c r="C2822" s="53" t="s">
        <v>406</v>
      </c>
      <c r="D2822" s="54" t="s">
        <v>142</v>
      </c>
      <c r="F2822" s="73" t="s">
        <v>8</v>
      </c>
      <c r="I2822" s="55"/>
      <c r="J2822" s="55">
        <v>6.6</v>
      </c>
      <c r="L2822" s="52" t="s">
        <v>114</v>
      </c>
      <c r="N2822" s="61" t="s">
        <v>137</v>
      </c>
      <c r="O2822" s="62">
        <f>3.1416/6*J2822^3</f>
        <v>150.53290559999996</v>
      </c>
      <c r="P2822" s="64">
        <f>O2822*0.3</f>
        <v>45.159871679999988</v>
      </c>
      <c r="Q2822" s="62">
        <f t="shared" si="1253"/>
        <v>7.7315494108304783</v>
      </c>
    </row>
    <row r="2823" spans="1:17">
      <c r="A2823" s="83" t="s">
        <v>369</v>
      </c>
      <c r="B2823" s="57">
        <v>39</v>
      </c>
      <c r="C2823" s="53" t="s">
        <v>406</v>
      </c>
      <c r="D2823" s="67" t="s">
        <v>557</v>
      </c>
      <c r="E2823" s="67"/>
      <c r="F2823" s="73" t="s">
        <v>669</v>
      </c>
      <c r="I2823" s="55"/>
      <c r="J2823" s="55">
        <v>11.3</v>
      </c>
      <c r="L2823" s="52" t="s">
        <v>114</v>
      </c>
      <c r="N2823" s="61" t="s">
        <v>137</v>
      </c>
      <c r="O2823" s="62">
        <f>3.1416/6*J2823^3</f>
        <v>755.50086920000001</v>
      </c>
      <c r="Q2823" s="62">
        <f>0.216*O2823^0.939</f>
        <v>108.92219543981309</v>
      </c>
    </row>
    <row r="2824" spans="1:17">
      <c r="A2824" s="83" t="s">
        <v>369</v>
      </c>
      <c r="B2824" s="57">
        <v>40</v>
      </c>
      <c r="C2824" s="53" t="s">
        <v>404</v>
      </c>
      <c r="D2824" s="59" t="s">
        <v>142</v>
      </c>
      <c r="F2824" s="52" t="s">
        <v>592</v>
      </c>
      <c r="I2824" s="55"/>
      <c r="J2824" s="55">
        <v>9.4</v>
      </c>
      <c r="L2824" s="52" t="s">
        <v>367</v>
      </c>
      <c r="N2824" s="61" t="s">
        <v>539</v>
      </c>
      <c r="O2824" s="62">
        <f>3.1416/6*(J2824^3)*0.9</f>
        <v>391.40440416000007</v>
      </c>
      <c r="P2824" s="64">
        <f t="shared" ref="P2824" si="1255">O2824*0.6</f>
        <v>234.84264249600002</v>
      </c>
      <c r="Q2824" s="62">
        <f t="shared" ref="Q2824:Q2827" si="1256">0.216*P2824^0.939</f>
        <v>36.359115959506575</v>
      </c>
    </row>
    <row r="2825" spans="1:17">
      <c r="A2825" s="83" t="s">
        <v>369</v>
      </c>
      <c r="B2825" s="57">
        <v>40</v>
      </c>
      <c r="C2825" s="53" t="s">
        <v>404</v>
      </c>
      <c r="D2825" s="54" t="s">
        <v>142</v>
      </c>
      <c r="F2825" s="73" t="s">
        <v>8</v>
      </c>
      <c r="I2825" s="55"/>
      <c r="J2825" s="55">
        <v>5.63</v>
      </c>
      <c r="L2825" s="52" t="s">
        <v>114</v>
      </c>
      <c r="N2825" s="61" t="s">
        <v>137</v>
      </c>
      <c r="O2825" s="62">
        <f>3.1416/6*J2825^3</f>
        <v>93.438277209199981</v>
      </c>
      <c r="P2825" s="64">
        <f>O2825*0.3</f>
        <v>28.031483162759994</v>
      </c>
      <c r="Q2825" s="62">
        <f t="shared" si="1256"/>
        <v>4.9407561237568922</v>
      </c>
    </row>
    <row r="2826" spans="1:17">
      <c r="A2826" s="83" t="s">
        <v>369</v>
      </c>
      <c r="B2826" s="57">
        <v>43</v>
      </c>
      <c r="C2826" s="53" t="s">
        <v>406</v>
      </c>
      <c r="D2826" s="54" t="s">
        <v>142</v>
      </c>
      <c r="F2826" s="73" t="s">
        <v>102</v>
      </c>
      <c r="I2826" s="55"/>
      <c r="J2826" s="55">
        <v>9.3000000000000007</v>
      </c>
      <c r="L2826" s="52" t="s">
        <v>114</v>
      </c>
      <c r="N2826" s="61" t="s">
        <v>137</v>
      </c>
      <c r="O2826" s="62">
        <f>3.1416/6*J2826^3</f>
        <v>421.16132520000008</v>
      </c>
      <c r="P2826" s="64">
        <f t="shared" ref="P2826:P2827" si="1257">O2826*0.6</f>
        <v>252.69679512000005</v>
      </c>
      <c r="Q2826" s="62">
        <f t="shared" si="1256"/>
        <v>38.948873500995482</v>
      </c>
    </row>
    <row r="2827" spans="1:17">
      <c r="A2827" s="83" t="s">
        <v>369</v>
      </c>
      <c r="B2827" s="57">
        <v>43</v>
      </c>
      <c r="C2827" s="53" t="s">
        <v>406</v>
      </c>
      <c r="D2827" s="54" t="s">
        <v>142</v>
      </c>
      <c r="F2827" s="73" t="s">
        <v>152</v>
      </c>
      <c r="G2827" s="55">
        <v>13.4</v>
      </c>
      <c r="I2827" s="55"/>
      <c r="J2827" s="55">
        <v>12.7</v>
      </c>
      <c r="L2827" s="52" t="s">
        <v>101</v>
      </c>
      <c r="N2827" s="65" t="s">
        <v>138</v>
      </c>
      <c r="O2827" s="62">
        <f>(3.1416/6)*J2827^2*G2827</f>
        <v>1131.6493496000001</v>
      </c>
      <c r="P2827" s="64">
        <f t="shared" si="1257"/>
        <v>678.98960976000001</v>
      </c>
      <c r="Q2827" s="62">
        <f t="shared" si="1256"/>
        <v>98.531076761984224</v>
      </c>
    </row>
    <row r="2828" spans="1:17">
      <c r="A2828" s="83" t="s">
        <v>369</v>
      </c>
      <c r="B2828" s="57">
        <v>43</v>
      </c>
      <c r="C2828" s="53" t="s">
        <v>406</v>
      </c>
      <c r="D2828" s="59" t="s">
        <v>442</v>
      </c>
      <c r="F2828" s="73" t="s">
        <v>109</v>
      </c>
      <c r="G2828" s="55">
        <v>18.5</v>
      </c>
      <c r="I2828" s="55"/>
      <c r="J2828" s="55">
        <v>17.3</v>
      </c>
      <c r="L2828" s="52" t="s">
        <v>101</v>
      </c>
      <c r="N2828" s="65" t="s">
        <v>138</v>
      </c>
      <c r="O2828" s="62">
        <f>(3.1416/6)*J2828^2*G2828</f>
        <v>2899.1025140000002</v>
      </c>
      <c r="Q2828" s="62">
        <f t="shared" ref="Q2828" si="1258">0.216*O2828^0.939</f>
        <v>385.05187787928082</v>
      </c>
    </row>
    <row r="2829" spans="1:17">
      <c r="A2829" s="83" t="s">
        <v>374</v>
      </c>
      <c r="B2829" s="57">
        <v>9</v>
      </c>
      <c r="C2829" s="53" t="s">
        <v>406</v>
      </c>
      <c r="D2829" s="54" t="s">
        <v>142</v>
      </c>
      <c r="F2829" s="60" t="s">
        <v>671</v>
      </c>
      <c r="G2829" s="55">
        <v>17</v>
      </c>
      <c r="I2829" s="55"/>
      <c r="J2829" s="55">
        <v>14.8</v>
      </c>
      <c r="L2829" s="52" t="s">
        <v>101</v>
      </c>
      <c r="N2829" s="65" t="s">
        <v>138</v>
      </c>
      <c r="O2829" s="62">
        <f>(3.1416/6)*J2829^2*G2829</f>
        <v>1949.718848</v>
      </c>
      <c r="P2829" s="64">
        <f t="shared" ref="P2829" si="1259">O2829*0.6</f>
        <v>1169.8313088</v>
      </c>
      <c r="Q2829" s="62">
        <f>0.216*P2829^0.939</f>
        <v>164.21827048601483</v>
      </c>
    </row>
    <row r="2830" spans="1:17">
      <c r="A2830" s="83" t="s">
        <v>374</v>
      </c>
      <c r="B2830" s="57">
        <v>12</v>
      </c>
      <c r="C2830" s="53" t="s">
        <v>404</v>
      </c>
      <c r="D2830" s="59" t="s">
        <v>442</v>
      </c>
      <c r="F2830" s="73" t="s">
        <v>109</v>
      </c>
      <c r="I2830" s="55"/>
      <c r="J2830" s="55">
        <v>4.3</v>
      </c>
      <c r="L2830" s="52" t="s">
        <v>114</v>
      </c>
      <c r="M2830" s="52" t="s">
        <v>378</v>
      </c>
      <c r="N2830" s="61" t="s">
        <v>137</v>
      </c>
      <c r="O2830" s="62">
        <f>3.1416/6*J2830^3</f>
        <v>41.62986519999999</v>
      </c>
      <c r="Q2830" s="62">
        <f t="shared" ref="Q2830" si="1260">0.216*O2830^0.939</f>
        <v>7.1626717774398196</v>
      </c>
    </row>
    <row r="2831" spans="1:17">
      <c r="A2831" s="83" t="s">
        <v>374</v>
      </c>
      <c r="B2831" s="57">
        <v>17</v>
      </c>
      <c r="C2831" s="53" t="s">
        <v>406</v>
      </c>
      <c r="D2831" s="54" t="s">
        <v>142</v>
      </c>
      <c r="F2831" s="73" t="s">
        <v>103</v>
      </c>
      <c r="G2831" s="55">
        <v>9.6</v>
      </c>
      <c r="I2831" s="55"/>
      <c r="J2831" s="55">
        <v>7</v>
      </c>
      <c r="L2831" s="52" t="s">
        <v>101</v>
      </c>
      <c r="N2831" s="65" t="s">
        <v>138</v>
      </c>
      <c r="O2831" s="62">
        <f>(3.1416/6)*J2831^2*G2831</f>
        <v>246.30143999999996</v>
      </c>
      <c r="P2831" s="64">
        <f t="shared" ref="P2831:P2833" si="1261">O2831*0.6</f>
        <v>147.78086399999998</v>
      </c>
      <c r="Q2831" s="62">
        <f t="shared" ref="Q2831:Q2833" si="1262">0.216*P2831^0.939</f>
        <v>23.535598256024791</v>
      </c>
    </row>
    <row r="2832" spans="1:17">
      <c r="A2832" s="83" t="s">
        <v>374</v>
      </c>
      <c r="B2832" s="57">
        <v>17</v>
      </c>
      <c r="C2832" s="53" t="s">
        <v>406</v>
      </c>
      <c r="D2832" s="54" t="s">
        <v>142</v>
      </c>
      <c r="F2832" s="60" t="s">
        <v>679</v>
      </c>
      <c r="I2832" s="55"/>
      <c r="J2832" s="55">
        <v>11.7</v>
      </c>
      <c r="L2832" s="52" t="s">
        <v>114</v>
      </c>
      <c r="N2832" s="61" t="s">
        <v>137</v>
      </c>
      <c r="O2832" s="62">
        <f>3.1416/6*J2832^3</f>
        <v>838.60456679999982</v>
      </c>
      <c r="P2832" s="64">
        <f t="shared" si="1261"/>
        <v>503.16274007999988</v>
      </c>
      <c r="Q2832" s="62">
        <f t="shared" si="1262"/>
        <v>74.363189330789169</v>
      </c>
    </row>
    <row r="2833" spans="1:17">
      <c r="A2833" s="83" t="s">
        <v>374</v>
      </c>
      <c r="B2833" s="57">
        <v>17</v>
      </c>
      <c r="C2833" s="53" t="s">
        <v>406</v>
      </c>
      <c r="D2833" s="54" t="s">
        <v>142</v>
      </c>
      <c r="F2833" s="60" t="s">
        <v>679</v>
      </c>
      <c r="I2833" s="55"/>
      <c r="J2833" s="55">
        <v>7.9</v>
      </c>
      <c r="L2833" s="52" t="s">
        <v>114</v>
      </c>
      <c r="N2833" s="61" t="s">
        <v>137</v>
      </c>
      <c r="O2833" s="62">
        <f>3.1416/6*J2833^3</f>
        <v>258.15522040000002</v>
      </c>
      <c r="P2833" s="64">
        <f t="shared" si="1261"/>
        <v>154.89313224</v>
      </c>
      <c r="Q2833" s="62">
        <f t="shared" si="1262"/>
        <v>24.597668903217016</v>
      </c>
    </row>
    <row r="2834" spans="1:17">
      <c r="A2834" s="83" t="s">
        <v>654</v>
      </c>
      <c r="B2834" s="57">
        <v>1</v>
      </c>
      <c r="C2834" s="53" t="s">
        <v>404</v>
      </c>
      <c r="D2834" s="59" t="s">
        <v>442</v>
      </c>
      <c r="F2834" s="73" t="s">
        <v>109</v>
      </c>
      <c r="I2834" s="55"/>
      <c r="J2834" s="55">
        <v>19.149999999999999</v>
      </c>
      <c r="L2834" s="52" t="s">
        <v>114</v>
      </c>
      <c r="M2834" s="52" t="s">
        <v>655</v>
      </c>
      <c r="N2834" s="61" t="s">
        <v>137</v>
      </c>
      <c r="O2834" s="62">
        <f>3.1416/6*J2834^3</f>
        <v>3677.1045041499988</v>
      </c>
      <c r="Q2834" s="62">
        <f t="shared" ref="Q2834" si="1263">0.216*O2834^0.939</f>
        <v>481.3531958827561</v>
      </c>
    </row>
    <row r="2835" spans="1:17">
      <c r="A2835" s="83" t="s">
        <v>654</v>
      </c>
      <c r="B2835" s="57">
        <v>1</v>
      </c>
      <c r="C2835" s="53" t="s">
        <v>404</v>
      </c>
      <c r="D2835" s="54" t="s">
        <v>142</v>
      </c>
      <c r="F2835" s="73" t="s">
        <v>102</v>
      </c>
      <c r="I2835" s="55"/>
      <c r="J2835" s="55">
        <v>9.1999999999999993</v>
      </c>
      <c r="L2835" s="52" t="s">
        <v>114</v>
      </c>
      <c r="N2835" s="61" t="s">
        <v>137</v>
      </c>
      <c r="O2835" s="62">
        <f>3.1416/6*J2835^3</f>
        <v>407.72103679999987</v>
      </c>
      <c r="P2835" s="64">
        <f t="shared" ref="P2835:P2838" si="1264">O2835*0.6</f>
        <v>244.63262207999992</v>
      </c>
      <c r="Q2835" s="62">
        <f t="shared" ref="Q2835:Q2840" si="1265">0.216*P2835^0.939</f>
        <v>37.780590789016195</v>
      </c>
    </row>
    <row r="2836" spans="1:17">
      <c r="A2836" s="83" t="s">
        <v>654</v>
      </c>
      <c r="B2836" s="57">
        <v>2</v>
      </c>
      <c r="C2836" s="53" t="s">
        <v>404</v>
      </c>
      <c r="D2836" s="54" t="s">
        <v>142</v>
      </c>
      <c r="F2836" s="73" t="s">
        <v>80</v>
      </c>
      <c r="I2836" s="55">
        <v>88.7</v>
      </c>
      <c r="J2836" s="55">
        <v>5.7</v>
      </c>
      <c r="L2836" s="52" t="s">
        <v>232</v>
      </c>
      <c r="N2836" s="61" t="s">
        <v>139</v>
      </c>
      <c r="O2836" s="66">
        <f>3.1416/4*(J2836^2)*I2836</f>
        <v>2263.4152002000005</v>
      </c>
      <c r="P2836" s="64">
        <f t="shared" si="1264"/>
        <v>1358.0491201200002</v>
      </c>
      <c r="Q2836" s="62">
        <f t="shared" si="1265"/>
        <v>188.91280018525777</v>
      </c>
    </row>
    <row r="2837" spans="1:17">
      <c r="A2837" s="83" t="s">
        <v>654</v>
      </c>
      <c r="B2837" s="57">
        <v>2</v>
      </c>
      <c r="C2837" s="53" t="s">
        <v>404</v>
      </c>
      <c r="D2837" s="54" t="s">
        <v>142</v>
      </c>
      <c r="F2837" s="73" t="s">
        <v>80</v>
      </c>
      <c r="I2837" s="55">
        <v>55</v>
      </c>
      <c r="J2837" s="55">
        <v>6.4</v>
      </c>
      <c r="L2837" s="52" t="s">
        <v>232</v>
      </c>
      <c r="N2837" s="61" t="s">
        <v>139</v>
      </c>
      <c r="O2837" s="66">
        <f>3.1416/4*(J2837^2)*I2837</f>
        <v>1769.3491200000003</v>
      </c>
      <c r="P2837" s="64">
        <f t="shared" si="1264"/>
        <v>1061.6094720000001</v>
      </c>
      <c r="Q2837" s="62">
        <f t="shared" si="1265"/>
        <v>149.91140830768401</v>
      </c>
    </row>
    <row r="2838" spans="1:17">
      <c r="A2838" s="83" t="s">
        <v>654</v>
      </c>
      <c r="B2838" s="57">
        <v>4</v>
      </c>
      <c r="C2838" s="53" t="s">
        <v>406</v>
      </c>
      <c r="D2838" s="54" t="s">
        <v>142</v>
      </c>
      <c r="F2838" s="73" t="s">
        <v>83</v>
      </c>
      <c r="I2838" s="55"/>
      <c r="J2838" s="55">
        <v>20</v>
      </c>
      <c r="L2838" s="52" t="s">
        <v>322</v>
      </c>
      <c r="N2838" s="61" t="s">
        <v>538</v>
      </c>
      <c r="O2838" s="62">
        <f>(3.1416/6*J2838^3)*0.8</f>
        <v>3351.0399999999995</v>
      </c>
      <c r="P2838" s="64">
        <f t="shared" si="1264"/>
        <v>2010.6239999999996</v>
      </c>
      <c r="Q2838" s="62">
        <f t="shared" si="1265"/>
        <v>273.07467836400087</v>
      </c>
    </row>
    <row r="2839" spans="1:17">
      <c r="A2839" s="83" t="s">
        <v>654</v>
      </c>
      <c r="B2839" s="57">
        <v>5</v>
      </c>
      <c r="C2839" s="53" t="s">
        <v>404</v>
      </c>
      <c r="D2839" s="54" t="s">
        <v>142</v>
      </c>
      <c r="F2839" s="73" t="s">
        <v>8</v>
      </c>
      <c r="J2839" s="55">
        <v>6</v>
      </c>
      <c r="L2839" s="52" t="s">
        <v>114</v>
      </c>
      <c r="N2839" s="61" t="s">
        <v>137</v>
      </c>
      <c r="O2839" s="62">
        <f>3.1416/6*J2839^3</f>
        <v>113.09759999999999</v>
      </c>
      <c r="P2839" s="64">
        <f>O2839*0.3</f>
        <v>33.929279999999991</v>
      </c>
      <c r="Q2839" s="62">
        <f t="shared" si="1265"/>
        <v>5.9110324243386305</v>
      </c>
    </row>
    <row r="2840" spans="1:17">
      <c r="A2840" s="83" t="s">
        <v>654</v>
      </c>
      <c r="B2840" s="57">
        <v>5</v>
      </c>
      <c r="C2840" s="53" t="s">
        <v>404</v>
      </c>
      <c r="D2840" s="54" t="s">
        <v>142</v>
      </c>
      <c r="F2840" s="73" t="s">
        <v>626</v>
      </c>
      <c r="J2840" s="55">
        <v>5.7</v>
      </c>
      <c r="L2840" s="52" t="s">
        <v>114</v>
      </c>
      <c r="N2840" s="61" t="s">
        <v>137</v>
      </c>
      <c r="O2840" s="62">
        <f>3.1416/6*J2840^3</f>
        <v>96.9670548</v>
      </c>
      <c r="P2840" s="64">
        <f t="shared" ref="P2840" si="1266">O2840*0.6</f>
        <v>58.180232879999998</v>
      </c>
      <c r="Q2840" s="62">
        <f t="shared" si="1265"/>
        <v>9.8079423321989019</v>
      </c>
    </row>
    <row r="2841" spans="1:17" s="69" customFormat="1">
      <c r="A2841" s="83" t="s">
        <v>654</v>
      </c>
      <c r="B2841" s="70">
        <v>5</v>
      </c>
      <c r="C2841" s="72" t="s">
        <v>404</v>
      </c>
      <c r="D2841" s="59" t="s">
        <v>141</v>
      </c>
      <c r="E2841" s="75" t="s">
        <v>595</v>
      </c>
      <c r="F2841" s="77" t="s">
        <v>576</v>
      </c>
      <c r="G2841" s="56">
        <v>20.9</v>
      </c>
      <c r="H2841" s="56">
        <v>5.7</v>
      </c>
      <c r="I2841" s="76">
        <v>1.3</v>
      </c>
      <c r="J2841" s="56"/>
      <c r="L2841" s="60" t="s">
        <v>578</v>
      </c>
      <c r="M2841" s="75" t="s">
        <v>554</v>
      </c>
      <c r="N2841" s="61" t="s">
        <v>580</v>
      </c>
      <c r="O2841" s="66">
        <f>G2841*H2841*I2841*0.9</f>
        <v>139.38210000000001</v>
      </c>
      <c r="Q2841" s="62">
        <f>0.288*O2841^0.811</f>
        <v>15.788627101690478</v>
      </c>
    </row>
    <row r="2842" spans="1:17">
      <c r="A2842" s="83" t="s">
        <v>654</v>
      </c>
      <c r="B2842" s="57" t="s">
        <v>263</v>
      </c>
      <c r="C2842" s="53" t="s">
        <v>404</v>
      </c>
      <c r="D2842" s="54" t="s">
        <v>142</v>
      </c>
      <c r="F2842" s="73" t="s">
        <v>80</v>
      </c>
      <c r="I2842" s="56">
        <v>80</v>
      </c>
      <c r="J2842" s="55">
        <v>6.6</v>
      </c>
      <c r="L2842" s="52" t="s">
        <v>232</v>
      </c>
      <c r="N2842" s="61" t="s">
        <v>139</v>
      </c>
      <c r="O2842" s="66">
        <f>3.1416/4*(J2842^2)*I2842</f>
        <v>2736.9619199999993</v>
      </c>
      <c r="P2842" s="64">
        <f t="shared" ref="P2842" si="1267">O2842*0.6</f>
        <v>1642.1771519999995</v>
      </c>
      <c r="Q2842" s="62">
        <f t="shared" ref="Q2842:Q2850" si="1268">0.216*P2842^0.939</f>
        <v>225.80478263480083</v>
      </c>
    </row>
    <row r="2843" spans="1:17">
      <c r="A2843" s="83" t="s">
        <v>654</v>
      </c>
      <c r="B2843" s="57">
        <v>6</v>
      </c>
      <c r="C2843" s="53" t="s">
        <v>406</v>
      </c>
      <c r="D2843" s="54" t="s">
        <v>142</v>
      </c>
      <c r="F2843" s="73" t="s">
        <v>8</v>
      </c>
      <c r="J2843" s="55">
        <v>3.51</v>
      </c>
      <c r="L2843" s="52" t="s">
        <v>114</v>
      </c>
      <c r="N2843" s="61" t="s">
        <v>137</v>
      </c>
      <c r="O2843" s="62">
        <f>3.1416/6*J2843^3</f>
        <v>22.642323303599994</v>
      </c>
      <c r="P2843" s="64">
        <f t="shared" ref="P2843:P2844" si="1269">O2843*0.3</f>
        <v>6.7926969910799979</v>
      </c>
      <c r="Q2843" s="62">
        <f t="shared" si="1268"/>
        <v>1.3053934113902883</v>
      </c>
    </row>
    <row r="2844" spans="1:17">
      <c r="A2844" s="83" t="s">
        <v>654</v>
      </c>
      <c r="B2844" s="57">
        <v>6</v>
      </c>
      <c r="C2844" s="53" t="s">
        <v>406</v>
      </c>
      <c r="D2844" s="54" t="s">
        <v>142</v>
      </c>
      <c r="F2844" s="73" t="s">
        <v>8</v>
      </c>
      <c r="J2844" s="55">
        <v>5.2</v>
      </c>
      <c r="L2844" s="52" t="s">
        <v>114</v>
      </c>
      <c r="N2844" s="61" t="s">
        <v>137</v>
      </c>
      <c r="O2844" s="62">
        <f>3.1416/6*J2844^3</f>
        <v>73.622348800000012</v>
      </c>
      <c r="P2844" s="64">
        <f t="shared" si="1269"/>
        <v>22.086704640000004</v>
      </c>
      <c r="Q2844" s="62">
        <f t="shared" si="1268"/>
        <v>3.9499599148210418</v>
      </c>
    </row>
    <row r="2845" spans="1:17">
      <c r="A2845" s="83" t="s">
        <v>654</v>
      </c>
      <c r="B2845" s="57">
        <v>7</v>
      </c>
      <c r="C2845" s="53" t="s">
        <v>406</v>
      </c>
      <c r="D2845" s="54" t="s">
        <v>142</v>
      </c>
      <c r="F2845" s="73" t="s">
        <v>112</v>
      </c>
      <c r="G2845" s="55">
        <v>23.4</v>
      </c>
      <c r="J2845" s="55">
        <v>21.3</v>
      </c>
      <c r="L2845" s="52" t="s">
        <v>101</v>
      </c>
      <c r="N2845" s="65" t="s">
        <v>138</v>
      </c>
      <c r="O2845" s="99">
        <f>(3.1416/6)*J2845^2*G2845</f>
        <v>5558.7187655999996</v>
      </c>
      <c r="P2845" s="64">
        <f t="shared" ref="P2845:P2850" si="1270">O2845*0.6</f>
        <v>3335.2312593599995</v>
      </c>
      <c r="Q2845" s="62">
        <f t="shared" si="1268"/>
        <v>439.20676476190408</v>
      </c>
    </row>
    <row r="2846" spans="1:17">
      <c r="A2846" s="83" t="s">
        <v>654</v>
      </c>
      <c r="B2846" s="57">
        <v>7</v>
      </c>
      <c r="C2846" s="53" t="s">
        <v>406</v>
      </c>
      <c r="D2846" s="54" t="s">
        <v>142</v>
      </c>
      <c r="F2846" s="73" t="s">
        <v>484</v>
      </c>
      <c r="G2846" s="55">
        <v>9</v>
      </c>
      <c r="J2846" s="55">
        <v>6.2</v>
      </c>
      <c r="L2846" s="52" t="s">
        <v>101</v>
      </c>
      <c r="N2846" s="65" t="s">
        <v>138</v>
      </c>
      <c r="O2846" s="99">
        <f>(3.1416/6)*J2846^2*G2846</f>
        <v>181.144656</v>
      </c>
      <c r="P2846" s="64">
        <f t="shared" si="1270"/>
        <v>108.6867936</v>
      </c>
      <c r="Q2846" s="62">
        <f t="shared" si="1268"/>
        <v>17.636960589875585</v>
      </c>
    </row>
    <row r="2847" spans="1:17">
      <c r="A2847" s="83" t="s">
        <v>654</v>
      </c>
      <c r="B2847" s="57">
        <v>7</v>
      </c>
      <c r="C2847" s="53" t="s">
        <v>406</v>
      </c>
      <c r="D2847" s="54" t="s">
        <v>142</v>
      </c>
      <c r="F2847" s="60" t="s">
        <v>679</v>
      </c>
      <c r="J2847" s="55">
        <v>6.5</v>
      </c>
      <c r="L2847" s="52" t="s">
        <v>114</v>
      </c>
      <c r="N2847" s="61" t="s">
        <v>137</v>
      </c>
      <c r="O2847" s="62">
        <f>3.1416/6*J2847^3</f>
        <v>143.79364999999999</v>
      </c>
      <c r="P2847" s="64">
        <f t="shared" si="1270"/>
        <v>86.276189999999986</v>
      </c>
      <c r="Q2847" s="62">
        <f t="shared" si="1268"/>
        <v>14.198921589372196</v>
      </c>
    </row>
    <row r="2848" spans="1:17">
      <c r="A2848" s="83" t="s">
        <v>654</v>
      </c>
      <c r="B2848" s="57">
        <v>8</v>
      </c>
      <c r="C2848" s="53" t="s">
        <v>406</v>
      </c>
      <c r="D2848" s="54" t="s">
        <v>142</v>
      </c>
      <c r="F2848" s="73" t="s">
        <v>591</v>
      </c>
      <c r="J2848" s="55">
        <v>10.6</v>
      </c>
      <c r="L2848" s="52" t="s">
        <v>322</v>
      </c>
      <c r="N2848" s="61" t="s">
        <v>538</v>
      </c>
      <c r="O2848" s="62">
        <f>(3.1416/6*J2848^3)*0.8</f>
        <v>498.8927820799999</v>
      </c>
      <c r="P2848" s="64">
        <f t="shared" si="1270"/>
        <v>299.33566924799993</v>
      </c>
      <c r="Q2848" s="62">
        <f t="shared" si="1268"/>
        <v>45.663222355646944</v>
      </c>
    </row>
    <row r="2849" spans="1:17">
      <c r="A2849" s="83" t="s">
        <v>654</v>
      </c>
      <c r="B2849" s="57">
        <v>9</v>
      </c>
      <c r="C2849" s="53" t="s">
        <v>404</v>
      </c>
      <c r="D2849" s="54" t="s">
        <v>142</v>
      </c>
      <c r="F2849" s="73" t="s">
        <v>591</v>
      </c>
      <c r="J2849" s="55">
        <v>11.9</v>
      </c>
      <c r="L2849" s="52" t="s">
        <v>322</v>
      </c>
      <c r="N2849" s="61" t="s">
        <v>538</v>
      </c>
      <c r="O2849" s="62">
        <f>(3.1416/6*J2849^3)*0.8</f>
        <v>705.87940191999996</v>
      </c>
      <c r="P2849" s="64">
        <f t="shared" si="1270"/>
        <v>423.52764115199994</v>
      </c>
      <c r="Q2849" s="62">
        <f t="shared" si="1268"/>
        <v>63.255125723319743</v>
      </c>
    </row>
    <row r="2850" spans="1:17">
      <c r="A2850" s="83" t="s">
        <v>654</v>
      </c>
      <c r="B2850" s="57">
        <v>9</v>
      </c>
      <c r="C2850" s="53" t="s">
        <v>404</v>
      </c>
      <c r="D2850" s="54" t="s">
        <v>142</v>
      </c>
      <c r="F2850" s="73" t="s">
        <v>11</v>
      </c>
      <c r="J2850" s="55">
        <v>15.5</v>
      </c>
      <c r="K2850" s="52">
        <v>6.7</v>
      </c>
      <c r="L2850" s="52" t="s">
        <v>657</v>
      </c>
      <c r="N2850" s="61" t="s">
        <v>663</v>
      </c>
      <c r="O2850" s="62">
        <f>3.1416/6*J2850^3+(3.1416/6*K2850^3*0.5)</f>
        <v>2028.5607033999997</v>
      </c>
      <c r="P2850" s="64">
        <f t="shared" si="1270"/>
        <v>1217.1364220399998</v>
      </c>
      <c r="Q2850" s="62">
        <f t="shared" si="1268"/>
        <v>170.4461967251556</v>
      </c>
    </row>
    <row r="2851" spans="1:17" s="69" customFormat="1">
      <c r="A2851" s="83" t="s">
        <v>654</v>
      </c>
      <c r="B2851" s="70">
        <v>10</v>
      </c>
      <c r="C2851" s="72" t="s">
        <v>404</v>
      </c>
      <c r="D2851" s="59" t="s">
        <v>141</v>
      </c>
      <c r="E2851" s="75" t="s">
        <v>595</v>
      </c>
      <c r="F2851" s="77" t="s">
        <v>576</v>
      </c>
      <c r="G2851" s="56">
        <v>16.399999999999999</v>
      </c>
      <c r="H2851" s="56">
        <v>2.9</v>
      </c>
      <c r="I2851" s="76">
        <v>1.3</v>
      </c>
      <c r="J2851" s="56"/>
      <c r="L2851" s="60" t="s">
        <v>578</v>
      </c>
      <c r="M2851" s="75" t="s">
        <v>554</v>
      </c>
      <c r="N2851" s="61" t="s">
        <v>580</v>
      </c>
      <c r="O2851" s="66">
        <f>G2851*H2851*I2851*0.9</f>
        <v>55.645199999999996</v>
      </c>
      <c r="Q2851" s="62">
        <f>0.288*O2851^0.811</f>
        <v>7.497808753748588</v>
      </c>
    </row>
    <row r="2852" spans="1:17">
      <c r="A2852" s="83" t="s">
        <v>654</v>
      </c>
      <c r="B2852" s="57">
        <v>11</v>
      </c>
      <c r="C2852" s="53" t="s">
        <v>406</v>
      </c>
      <c r="D2852" s="54" t="s">
        <v>142</v>
      </c>
      <c r="F2852" s="73" t="s">
        <v>11</v>
      </c>
      <c r="G2852" s="55">
        <v>21</v>
      </c>
      <c r="J2852" s="55">
        <v>19.5</v>
      </c>
      <c r="L2852" s="52" t="s">
        <v>101</v>
      </c>
      <c r="N2852" s="65" t="s">
        <v>138</v>
      </c>
      <c r="O2852" s="99">
        <f>(3.1416/6)*J2852^2*G2852</f>
        <v>4181.0769</v>
      </c>
      <c r="P2852" s="64">
        <f t="shared" ref="P2852" si="1271">O2852*0.6</f>
        <v>2508.6461399999998</v>
      </c>
      <c r="Q2852" s="62">
        <f t="shared" ref="Q2852:Q2868" si="1272">0.216*P2852^0.939</f>
        <v>336.14553979919566</v>
      </c>
    </row>
    <row r="2853" spans="1:17">
      <c r="A2853" s="83" t="s">
        <v>654</v>
      </c>
      <c r="B2853" s="57">
        <v>11</v>
      </c>
      <c r="C2853" s="53" t="s">
        <v>406</v>
      </c>
      <c r="D2853" s="54" t="s">
        <v>142</v>
      </c>
      <c r="F2853" s="73" t="s">
        <v>8</v>
      </c>
      <c r="J2853" s="55">
        <v>3.9</v>
      </c>
      <c r="L2853" s="52" t="s">
        <v>114</v>
      </c>
      <c r="N2853" s="61" t="s">
        <v>137</v>
      </c>
      <c r="O2853" s="62">
        <f>3.1416/6*J2853^3</f>
        <v>31.059428399999994</v>
      </c>
      <c r="P2853" s="64">
        <f>O2853*0.3</f>
        <v>9.3178285199999973</v>
      </c>
      <c r="Q2853" s="62">
        <f t="shared" si="1272"/>
        <v>1.7564681020644199</v>
      </c>
    </row>
    <row r="2854" spans="1:17">
      <c r="A2854" s="83" t="s">
        <v>654</v>
      </c>
      <c r="B2854" s="57">
        <v>11</v>
      </c>
      <c r="C2854" s="53" t="s">
        <v>406</v>
      </c>
      <c r="D2854" s="54" t="s">
        <v>142</v>
      </c>
      <c r="F2854" s="73" t="s">
        <v>11</v>
      </c>
      <c r="I2854" s="55">
        <v>20.37</v>
      </c>
      <c r="J2854" s="55">
        <v>18.2</v>
      </c>
      <c r="K2854" s="52">
        <v>6.6</v>
      </c>
      <c r="L2854" s="52" t="s">
        <v>530</v>
      </c>
      <c r="M2854" s="74" t="s">
        <v>533</v>
      </c>
      <c r="N2854" s="61" t="s">
        <v>531</v>
      </c>
      <c r="O2854" s="94">
        <f>3.1416/3*I2854*(J2854+J2854/2*K2854/2+K2854)</f>
        <v>1169.60417112</v>
      </c>
      <c r="P2854" s="64">
        <f t="shared" ref="P2854:P2859" si="1273">O2854*0.6</f>
        <v>701.76250267199998</v>
      </c>
      <c r="Q2854" s="62">
        <f t="shared" si="1272"/>
        <v>101.63102607517143</v>
      </c>
    </row>
    <row r="2855" spans="1:17">
      <c r="A2855" s="83" t="s">
        <v>654</v>
      </c>
      <c r="B2855" s="57">
        <v>11</v>
      </c>
      <c r="C2855" s="53" t="s">
        <v>406</v>
      </c>
      <c r="D2855" s="54" t="s">
        <v>142</v>
      </c>
      <c r="F2855" s="60" t="s">
        <v>679</v>
      </c>
      <c r="J2855" s="55">
        <v>8</v>
      </c>
      <c r="L2855" s="52" t="s">
        <v>114</v>
      </c>
      <c r="N2855" s="61" t="s">
        <v>137</v>
      </c>
      <c r="O2855" s="62">
        <f>3.1416/6*J2855^3</f>
        <v>268.08319999999998</v>
      </c>
      <c r="P2855" s="64">
        <f t="shared" si="1273"/>
        <v>160.84991999999997</v>
      </c>
      <c r="Q2855" s="62">
        <f t="shared" si="1272"/>
        <v>25.484899693816295</v>
      </c>
    </row>
    <row r="2856" spans="1:17">
      <c r="A2856" s="83" t="s">
        <v>654</v>
      </c>
      <c r="B2856" s="57">
        <v>12</v>
      </c>
      <c r="C2856" s="53" t="s">
        <v>406</v>
      </c>
      <c r="D2856" s="54" t="s">
        <v>142</v>
      </c>
      <c r="F2856" s="73" t="s">
        <v>591</v>
      </c>
      <c r="J2856" s="55">
        <v>12.7</v>
      </c>
      <c r="L2856" s="52" t="s">
        <v>322</v>
      </c>
      <c r="N2856" s="61" t="s">
        <v>538</v>
      </c>
      <c r="O2856" s="62">
        <f>(3.1416/6*J2856^3)*0.8</f>
        <v>858.02667104</v>
      </c>
      <c r="P2856" s="64">
        <f t="shared" si="1273"/>
        <v>514.81600262400002</v>
      </c>
      <c r="Q2856" s="62">
        <f t="shared" si="1272"/>
        <v>75.979252218184641</v>
      </c>
    </row>
    <row r="2857" spans="1:17">
      <c r="A2857" s="83" t="s">
        <v>654</v>
      </c>
      <c r="B2857" s="57">
        <v>12</v>
      </c>
      <c r="C2857" s="53" t="s">
        <v>406</v>
      </c>
      <c r="D2857" s="54" t="s">
        <v>142</v>
      </c>
      <c r="F2857" s="73" t="s">
        <v>112</v>
      </c>
      <c r="G2857" s="55">
        <v>22.4</v>
      </c>
      <c r="J2857" s="55">
        <v>19.8</v>
      </c>
      <c r="L2857" s="52" t="s">
        <v>101</v>
      </c>
      <c r="N2857" s="65" t="s">
        <v>138</v>
      </c>
      <c r="O2857" s="99">
        <f>(3.1416/6)*J2857^2*G2857</f>
        <v>4598.0960255999998</v>
      </c>
      <c r="P2857" s="64">
        <f t="shared" si="1273"/>
        <v>2758.8576153599997</v>
      </c>
      <c r="Q2857" s="62">
        <f t="shared" si="1272"/>
        <v>367.53487214923189</v>
      </c>
    </row>
    <row r="2858" spans="1:17">
      <c r="A2858" s="83" t="s">
        <v>654</v>
      </c>
      <c r="B2858" s="57">
        <v>13</v>
      </c>
      <c r="C2858" s="53" t="s">
        <v>406</v>
      </c>
      <c r="D2858" s="54" t="s">
        <v>142</v>
      </c>
      <c r="F2858" s="60" t="s">
        <v>671</v>
      </c>
      <c r="J2858" s="55">
        <v>11.45</v>
      </c>
      <c r="L2858" s="52" t="s">
        <v>114</v>
      </c>
      <c r="N2858" s="61" t="s">
        <v>137</v>
      </c>
      <c r="O2858" s="62">
        <f>3.1416/6*J2858^3</f>
        <v>785.98833004999983</v>
      </c>
      <c r="P2858" s="64">
        <f t="shared" si="1273"/>
        <v>471.59299802999988</v>
      </c>
      <c r="Q2858" s="62">
        <f t="shared" si="1272"/>
        <v>69.973482887791377</v>
      </c>
    </row>
    <row r="2859" spans="1:17">
      <c r="A2859" s="83" t="s">
        <v>654</v>
      </c>
      <c r="B2859" s="57">
        <v>13</v>
      </c>
      <c r="C2859" s="53" t="s">
        <v>406</v>
      </c>
      <c r="D2859" s="54" t="s">
        <v>142</v>
      </c>
      <c r="F2859" s="73" t="s">
        <v>591</v>
      </c>
      <c r="J2859" s="55">
        <v>12.5</v>
      </c>
      <c r="L2859" s="52" t="s">
        <v>322</v>
      </c>
      <c r="N2859" s="61" t="s">
        <v>538</v>
      </c>
      <c r="O2859" s="62">
        <f>(3.1416/6*J2859^3)*0.8</f>
        <v>818.125</v>
      </c>
      <c r="P2859" s="64">
        <f t="shared" si="1273"/>
        <v>490.875</v>
      </c>
      <c r="Q2859" s="62">
        <f t="shared" si="1272"/>
        <v>72.656661678140111</v>
      </c>
    </row>
    <row r="2860" spans="1:17">
      <c r="A2860" s="83" t="s">
        <v>654</v>
      </c>
      <c r="B2860" s="57">
        <v>13</v>
      </c>
      <c r="C2860" s="53" t="s">
        <v>406</v>
      </c>
      <c r="D2860" s="54" t="s">
        <v>142</v>
      </c>
      <c r="F2860" s="73" t="s">
        <v>8</v>
      </c>
      <c r="J2860" s="55">
        <v>6.6</v>
      </c>
      <c r="L2860" s="52" t="s">
        <v>114</v>
      </c>
      <c r="N2860" s="61" t="s">
        <v>137</v>
      </c>
      <c r="O2860" s="62">
        <f>3.1416/6*J2860^3</f>
        <v>150.53290559999996</v>
      </c>
      <c r="P2860" s="64">
        <f>O2860*0.3</f>
        <v>45.159871679999988</v>
      </c>
      <c r="Q2860" s="62">
        <f t="shared" si="1272"/>
        <v>7.7315494108304783</v>
      </c>
    </row>
    <row r="2861" spans="1:17">
      <c r="A2861" s="83" t="s">
        <v>654</v>
      </c>
      <c r="B2861" s="57">
        <v>14</v>
      </c>
      <c r="C2861" s="53" t="s">
        <v>406</v>
      </c>
      <c r="D2861" s="54" t="s">
        <v>142</v>
      </c>
      <c r="F2861" s="73" t="s">
        <v>152</v>
      </c>
      <c r="J2861" s="55">
        <v>10.7</v>
      </c>
      <c r="L2861" s="52" t="s">
        <v>114</v>
      </c>
      <c r="N2861" s="61" t="s">
        <v>137</v>
      </c>
      <c r="O2861" s="62">
        <f>3.1416/6*J2861^3</f>
        <v>641.43251479999981</v>
      </c>
      <c r="P2861" s="64">
        <f t="shared" ref="P2861:P2868" si="1274">O2861*0.6</f>
        <v>384.85950887999985</v>
      </c>
      <c r="Q2861" s="62">
        <f t="shared" si="1272"/>
        <v>57.816598440057724</v>
      </c>
    </row>
    <row r="2862" spans="1:17">
      <c r="A2862" s="83" t="s">
        <v>654</v>
      </c>
      <c r="B2862" s="57">
        <v>14</v>
      </c>
      <c r="C2862" s="53" t="s">
        <v>406</v>
      </c>
      <c r="D2862" s="54" t="s">
        <v>142</v>
      </c>
      <c r="F2862" s="73" t="s">
        <v>102</v>
      </c>
      <c r="J2862" s="55">
        <v>12.6</v>
      </c>
      <c r="L2862" s="52" t="s">
        <v>114</v>
      </c>
      <c r="N2862" s="61" t="s">
        <v>137</v>
      </c>
      <c r="O2862" s="62">
        <f>3.1416/6*J2862^3</f>
        <v>1047.3968735999997</v>
      </c>
      <c r="P2862" s="64">
        <f t="shared" si="1274"/>
        <v>628.4381241599998</v>
      </c>
      <c r="Q2862" s="62">
        <f t="shared" si="1272"/>
        <v>91.626745444688524</v>
      </c>
    </row>
    <row r="2863" spans="1:17">
      <c r="A2863" s="83" t="s">
        <v>654</v>
      </c>
      <c r="B2863" s="57">
        <v>14</v>
      </c>
      <c r="C2863" s="53" t="s">
        <v>406</v>
      </c>
      <c r="D2863" s="54" t="s">
        <v>142</v>
      </c>
      <c r="F2863" s="60" t="s">
        <v>671</v>
      </c>
      <c r="G2863" s="55">
        <v>8.6999999999999993</v>
      </c>
      <c r="J2863" s="55">
        <v>6.7</v>
      </c>
      <c r="L2863" s="52" t="s">
        <v>101</v>
      </c>
      <c r="N2863" s="65" t="s">
        <v>138</v>
      </c>
      <c r="O2863" s="99">
        <f>(3.1416/6)*J2863^2*G2863</f>
        <v>204.48831479999996</v>
      </c>
      <c r="P2863" s="64">
        <f t="shared" si="1274"/>
        <v>122.69298887999997</v>
      </c>
      <c r="Q2863" s="62">
        <f t="shared" si="1272"/>
        <v>19.76311932918555</v>
      </c>
    </row>
    <row r="2864" spans="1:17">
      <c r="A2864" s="83" t="s">
        <v>654</v>
      </c>
      <c r="B2864" s="57">
        <v>15</v>
      </c>
      <c r="C2864" s="53" t="s">
        <v>404</v>
      </c>
      <c r="D2864" s="54" t="s">
        <v>142</v>
      </c>
      <c r="F2864" s="73" t="s">
        <v>80</v>
      </c>
      <c r="I2864" s="56">
        <v>59</v>
      </c>
      <c r="J2864" s="55">
        <v>6.3</v>
      </c>
      <c r="L2864" s="52" t="s">
        <v>232</v>
      </c>
      <c r="N2864" s="61" t="s">
        <v>139</v>
      </c>
      <c r="O2864" s="66">
        <f>3.1416/4*(J2864^2)*I2864</f>
        <v>1839.1790339999998</v>
      </c>
      <c r="P2864" s="64">
        <f t="shared" si="1274"/>
        <v>1103.5074203999998</v>
      </c>
      <c r="Q2864" s="62">
        <f t="shared" si="1272"/>
        <v>155.46037761910159</v>
      </c>
    </row>
    <row r="2865" spans="1:17">
      <c r="A2865" s="83" t="s">
        <v>654</v>
      </c>
      <c r="B2865" s="57">
        <v>15</v>
      </c>
      <c r="C2865" s="53" t="s">
        <v>404</v>
      </c>
      <c r="D2865" s="54" t="s">
        <v>142</v>
      </c>
      <c r="F2865" s="73" t="s">
        <v>484</v>
      </c>
      <c r="I2865" s="56">
        <v>5.3</v>
      </c>
      <c r="J2865" s="55">
        <v>9.3000000000000007</v>
      </c>
      <c r="L2865" s="52" t="s">
        <v>101</v>
      </c>
      <c r="N2865" s="65" t="s">
        <v>138</v>
      </c>
      <c r="O2865" s="99">
        <f>(3.1416/6)*J2865^2*G2865</f>
        <v>0</v>
      </c>
      <c r="P2865" s="64">
        <f t="shared" si="1274"/>
        <v>0</v>
      </c>
      <c r="Q2865" s="62">
        <f t="shared" si="1272"/>
        <v>0</v>
      </c>
    </row>
    <row r="2866" spans="1:17">
      <c r="A2866" s="83" t="s">
        <v>654</v>
      </c>
      <c r="B2866" s="57">
        <v>16</v>
      </c>
      <c r="C2866" s="53" t="s">
        <v>404</v>
      </c>
      <c r="D2866" s="54" t="s">
        <v>142</v>
      </c>
      <c r="F2866" s="73" t="s">
        <v>102</v>
      </c>
      <c r="J2866" s="55">
        <v>10.67</v>
      </c>
      <c r="L2866" s="52" t="s">
        <v>114</v>
      </c>
      <c r="N2866" s="61" t="s">
        <v>137</v>
      </c>
      <c r="O2866" s="62">
        <f>3.1416/6*J2866^3</f>
        <v>636.05240070679997</v>
      </c>
      <c r="P2866" s="64">
        <f t="shared" si="1274"/>
        <v>381.63144042407998</v>
      </c>
      <c r="Q2866" s="62">
        <f t="shared" si="1272"/>
        <v>57.361117652036974</v>
      </c>
    </row>
    <row r="2867" spans="1:17">
      <c r="A2867" s="83" t="s">
        <v>654</v>
      </c>
      <c r="B2867" s="57">
        <v>17</v>
      </c>
      <c r="C2867" s="53" t="s">
        <v>404</v>
      </c>
      <c r="D2867" s="54" t="s">
        <v>142</v>
      </c>
      <c r="F2867" s="73" t="s">
        <v>626</v>
      </c>
      <c r="G2867" s="55">
        <v>7</v>
      </c>
      <c r="J2867" s="55">
        <v>4</v>
      </c>
      <c r="L2867" s="52" t="s">
        <v>101</v>
      </c>
      <c r="N2867" s="65" t="s">
        <v>138</v>
      </c>
      <c r="O2867" s="99">
        <f>(3.1416/6)*J2867^2*G2867</f>
        <v>58.643199999999993</v>
      </c>
      <c r="P2867" s="64">
        <f t="shared" si="1274"/>
        <v>35.185919999999996</v>
      </c>
      <c r="Q2867" s="62">
        <f t="shared" si="1272"/>
        <v>6.116375760603967</v>
      </c>
    </row>
    <row r="2868" spans="1:17">
      <c r="A2868" s="83" t="s">
        <v>654</v>
      </c>
      <c r="B2868" s="57">
        <v>17</v>
      </c>
      <c r="C2868" s="53" t="s">
        <v>404</v>
      </c>
      <c r="D2868" s="54" t="s">
        <v>142</v>
      </c>
      <c r="F2868" s="73" t="s">
        <v>11</v>
      </c>
      <c r="J2868" s="55">
        <v>19.600000000000001</v>
      </c>
      <c r="L2868" s="52" t="s">
        <v>114</v>
      </c>
      <c r="N2868" s="61" t="s">
        <v>137</v>
      </c>
      <c r="O2868" s="62">
        <f>3.1416/6*J2868^3</f>
        <v>3942.4650496000008</v>
      </c>
      <c r="P2868" s="64">
        <f t="shared" si="1274"/>
        <v>2365.4790297600002</v>
      </c>
      <c r="Q2868" s="62">
        <f t="shared" si="1272"/>
        <v>318.1000872593404</v>
      </c>
    </row>
    <row r="2869" spans="1:17">
      <c r="A2869" s="83" t="s">
        <v>654</v>
      </c>
      <c r="B2869" s="57">
        <v>18</v>
      </c>
      <c r="C2869" s="53" t="s">
        <v>404</v>
      </c>
      <c r="D2869" s="54" t="s">
        <v>141</v>
      </c>
      <c r="E2869" s="54" t="s">
        <v>561</v>
      </c>
      <c r="F2869" s="60" t="s">
        <v>682</v>
      </c>
      <c r="I2869" s="84">
        <f>J2869*0.4</f>
        <v>4.4000000000000004</v>
      </c>
      <c r="J2869" s="55">
        <v>11</v>
      </c>
      <c r="L2869" s="52" t="s">
        <v>232</v>
      </c>
      <c r="M2869" s="75" t="s">
        <v>674</v>
      </c>
      <c r="N2869" s="61" t="s">
        <v>139</v>
      </c>
      <c r="O2869" s="66">
        <f>3.1416/4*(J2869^2)*I2869</f>
        <v>418.14696000000004</v>
      </c>
      <c r="Q2869" s="62">
        <f>0.288*O2869^0.811</f>
        <v>38.484891024497422</v>
      </c>
    </row>
    <row r="2870" spans="1:17">
      <c r="A2870" s="83" t="s">
        <v>654</v>
      </c>
      <c r="B2870" s="57">
        <v>20</v>
      </c>
      <c r="C2870" s="53" t="s">
        <v>404</v>
      </c>
      <c r="D2870" s="54" t="s">
        <v>142</v>
      </c>
      <c r="F2870" s="73" t="s">
        <v>80</v>
      </c>
      <c r="I2870" s="56">
        <v>93</v>
      </c>
      <c r="J2870" s="55">
        <v>7.1</v>
      </c>
      <c r="L2870" s="52" t="s">
        <v>232</v>
      </c>
      <c r="N2870" s="61" t="s">
        <v>139</v>
      </c>
      <c r="O2870" s="66">
        <f>3.1416/4*(J2870^2)*I2870</f>
        <v>3682.0573019999997</v>
      </c>
      <c r="P2870" s="64">
        <f t="shared" ref="P2870" si="1275">O2870*0.6</f>
        <v>2209.2343811999999</v>
      </c>
      <c r="Q2870" s="62">
        <f>0.216*P2870^0.939</f>
        <v>298.32990860553821</v>
      </c>
    </row>
    <row r="2871" spans="1:17">
      <c r="A2871" s="83" t="s">
        <v>654</v>
      </c>
      <c r="B2871" s="57">
        <v>20</v>
      </c>
      <c r="C2871" s="53" t="s">
        <v>404</v>
      </c>
      <c r="D2871" s="54" t="s">
        <v>637</v>
      </c>
      <c r="F2871" s="52" t="s">
        <v>639</v>
      </c>
      <c r="I2871" s="56">
        <v>5.7</v>
      </c>
      <c r="J2871" s="55">
        <v>8.5</v>
      </c>
      <c r="K2871" s="52">
        <v>8.3000000000000007</v>
      </c>
      <c r="L2871" s="52" t="s">
        <v>532</v>
      </c>
      <c r="N2871" s="61" t="s">
        <v>535</v>
      </c>
      <c r="O2871" s="94">
        <f>3.1416/6*J2871^3+(3.1416/6*K2871^3)+(3.1416/12*J2871^2*I2871)</f>
        <v>728.75930820000008</v>
      </c>
      <c r="Q2871" s="62">
        <f t="shared" ref="Q2871" si="1276">0.216*O2871^0.939</f>
        <v>105.29802731145188</v>
      </c>
    </row>
    <row r="2872" spans="1:17">
      <c r="A2872" s="83" t="s">
        <v>654</v>
      </c>
      <c r="B2872" s="57">
        <v>20</v>
      </c>
      <c r="C2872" s="53" t="s">
        <v>404</v>
      </c>
      <c r="D2872" s="54" t="s">
        <v>142</v>
      </c>
      <c r="F2872" s="60" t="s">
        <v>679</v>
      </c>
      <c r="J2872" s="55">
        <v>6.6</v>
      </c>
      <c r="L2872" s="52" t="s">
        <v>114</v>
      </c>
      <c r="N2872" s="61" t="s">
        <v>137</v>
      </c>
      <c r="O2872" s="62">
        <f>3.1416/6*J2872^3</f>
        <v>150.53290559999996</v>
      </c>
      <c r="P2872" s="64">
        <f t="shared" ref="P2872:P2873" si="1277">O2872*0.6</f>
        <v>90.319743359999975</v>
      </c>
      <c r="Q2872" s="62">
        <f t="shared" ref="Q2872:Q2873" si="1278">0.216*P2872^0.939</f>
        <v>14.822917847805595</v>
      </c>
    </row>
    <row r="2873" spans="1:17">
      <c r="A2873" s="83" t="s">
        <v>654</v>
      </c>
      <c r="B2873" s="57">
        <v>21</v>
      </c>
      <c r="C2873" s="53" t="s">
        <v>404</v>
      </c>
      <c r="D2873" s="54" t="s">
        <v>142</v>
      </c>
      <c r="F2873" s="73" t="s">
        <v>593</v>
      </c>
      <c r="G2873" s="55">
        <v>14.3</v>
      </c>
      <c r="J2873" s="55">
        <v>13</v>
      </c>
      <c r="L2873" s="52" t="s">
        <v>101</v>
      </c>
      <c r="N2873" s="65" t="s">
        <v>138</v>
      </c>
      <c r="O2873" s="99">
        <f>(3.1416/6)*J2873^2*G2873</f>
        <v>1265.3841199999999</v>
      </c>
      <c r="P2873" s="64">
        <f t="shared" si="1277"/>
        <v>759.23047199999996</v>
      </c>
      <c r="Q2873" s="62">
        <f t="shared" si="1278"/>
        <v>109.42702445886951</v>
      </c>
    </row>
    <row r="2874" spans="1:17">
      <c r="A2874" s="83" t="s">
        <v>654</v>
      </c>
      <c r="B2874" s="57">
        <v>22</v>
      </c>
      <c r="C2874" s="53" t="s">
        <v>406</v>
      </c>
      <c r="D2874" s="54" t="s">
        <v>557</v>
      </c>
      <c r="F2874" s="73" t="s">
        <v>669</v>
      </c>
      <c r="J2874" s="55">
        <v>10.8</v>
      </c>
      <c r="L2874" s="52" t="s">
        <v>114</v>
      </c>
      <c r="N2874" s="61" t="s">
        <v>137</v>
      </c>
      <c r="O2874" s="62">
        <f>3.1416/6*J2874^3</f>
        <v>659.58520320000002</v>
      </c>
      <c r="Q2874" s="62">
        <f>0.216*O2874^0.939</f>
        <v>95.884659495383005</v>
      </c>
    </row>
    <row r="2875" spans="1:17">
      <c r="A2875" s="83" t="s">
        <v>654</v>
      </c>
      <c r="B2875" s="57">
        <v>22</v>
      </c>
      <c r="C2875" s="53" t="s">
        <v>406</v>
      </c>
      <c r="D2875" s="54" t="s">
        <v>142</v>
      </c>
      <c r="F2875" s="73" t="s">
        <v>102</v>
      </c>
      <c r="J2875" s="55">
        <v>10.5</v>
      </c>
      <c r="L2875" s="52" t="s">
        <v>114</v>
      </c>
      <c r="N2875" s="61" t="s">
        <v>137</v>
      </c>
      <c r="O2875" s="62">
        <f>3.1416/6*J2875^3</f>
        <v>606.13244999999995</v>
      </c>
      <c r="P2875" s="64">
        <f t="shared" ref="P2875:P2887" si="1279">O2875*0.6</f>
        <v>363.67946999999998</v>
      </c>
      <c r="Q2875" s="62">
        <f t="shared" ref="Q2875:Q2887" si="1280">0.216*P2875^0.939</f>
        <v>54.823743979485585</v>
      </c>
    </row>
    <row r="2876" spans="1:17">
      <c r="A2876" s="83" t="s">
        <v>654</v>
      </c>
      <c r="B2876" s="57">
        <v>23</v>
      </c>
      <c r="C2876" s="53" t="s">
        <v>406</v>
      </c>
      <c r="D2876" s="54" t="s">
        <v>142</v>
      </c>
      <c r="F2876" s="73" t="s">
        <v>80</v>
      </c>
      <c r="I2876" s="56">
        <v>64</v>
      </c>
      <c r="J2876" s="55">
        <v>6.1</v>
      </c>
      <c r="L2876" s="52" t="s">
        <v>232</v>
      </c>
      <c r="N2876" s="61" t="s">
        <v>139</v>
      </c>
      <c r="O2876" s="66">
        <f>3.1416/4*(J2876^2)*I2876</f>
        <v>1870.3829759999996</v>
      </c>
      <c r="P2876" s="64">
        <f t="shared" si="1279"/>
        <v>1122.2297855999998</v>
      </c>
      <c r="Q2876" s="62">
        <f t="shared" si="1280"/>
        <v>157.93578858204108</v>
      </c>
    </row>
    <row r="2877" spans="1:17">
      <c r="A2877" s="83" t="s">
        <v>654</v>
      </c>
      <c r="B2877" s="57">
        <v>23</v>
      </c>
      <c r="C2877" s="53" t="s">
        <v>406</v>
      </c>
      <c r="D2877" s="54" t="s">
        <v>142</v>
      </c>
      <c r="F2877" s="73" t="s">
        <v>152</v>
      </c>
      <c r="J2877" s="55">
        <v>10.5</v>
      </c>
      <c r="L2877" s="52" t="s">
        <v>114</v>
      </c>
      <c r="N2877" s="61" t="s">
        <v>137</v>
      </c>
      <c r="O2877" s="62">
        <f>3.1416/6*J2877^3</f>
        <v>606.13244999999995</v>
      </c>
      <c r="P2877" s="64">
        <f t="shared" si="1279"/>
        <v>363.67946999999998</v>
      </c>
      <c r="Q2877" s="62">
        <f t="shared" si="1280"/>
        <v>54.823743979485585</v>
      </c>
    </row>
    <row r="2878" spans="1:17">
      <c r="A2878" s="83" t="s">
        <v>654</v>
      </c>
      <c r="B2878" s="57">
        <v>23</v>
      </c>
      <c r="C2878" s="53" t="s">
        <v>406</v>
      </c>
      <c r="D2878" s="54" t="s">
        <v>142</v>
      </c>
      <c r="F2878" s="73" t="s">
        <v>484</v>
      </c>
      <c r="G2878" s="55">
        <v>6.6</v>
      </c>
      <c r="J2878" s="55">
        <v>4.7</v>
      </c>
      <c r="L2878" s="52" t="s">
        <v>101</v>
      </c>
      <c r="N2878" s="65" t="s">
        <v>138</v>
      </c>
      <c r="O2878" s="99">
        <f>(3.1416/6)*J2878^2*G2878</f>
        <v>76.337738400000006</v>
      </c>
      <c r="P2878" s="64">
        <f t="shared" si="1279"/>
        <v>45.80264304</v>
      </c>
      <c r="Q2878" s="62">
        <f t="shared" si="1280"/>
        <v>7.8348370413980106</v>
      </c>
    </row>
    <row r="2879" spans="1:17">
      <c r="A2879" s="83" t="s">
        <v>654</v>
      </c>
      <c r="B2879" s="57">
        <v>23</v>
      </c>
      <c r="C2879" s="53" t="s">
        <v>406</v>
      </c>
      <c r="D2879" s="54" t="s">
        <v>142</v>
      </c>
      <c r="F2879" s="73" t="s">
        <v>83</v>
      </c>
      <c r="J2879" s="55">
        <v>9</v>
      </c>
      <c r="L2879" s="52" t="s">
        <v>114</v>
      </c>
      <c r="N2879" s="61" t="s">
        <v>137</v>
      </c>
      <c r="O2879" s="62">
        <f>3.1416/6*J2879^3</f>
        <v>381.70439999999996</v>
      </c>
      <c r="P2879" s="64">
        <f t="shared" si="1279"/>
        <v>229.02263999999997</v>
      </c>
      <c r="Q2879" s="62">
        <f t="shared" si="1280"/>
        <v>35.512364063982929</v>
      </c>
    </row>
    <row r="2880" spans="1:17">
      <c r="A2880" s="83" t="s">
        <v>654</v>
      </c>
      <c r="B2880" s="57">
        <v>24</v>
      </c>
      <c r="C2880" s="53" t="s">
        <v>406</v>
      </c>
      <c r="D2880" s="54" t="s">
        <v>142</v>
      </c>
      <c r="F2880" s="73" t="s">
        <v>626</v>
      </c>
      <c r="G2880" s="55">
        <v>6.4</v>
      </c>
      <c r="J2880" s="55">
        <v>3.55</v>
      </c>
      <c r="L2880" s="52" t="s">
        <v>101</v>
      </c>
      <c r="N2880" s="65" t="s">
        <v>138</v>
      </c>
      <c r="O2880" s="99">
        <f>(3.1416/6)*J2880^2*G2880</f>
        <v>42.231481599999995</v>
      </c>
      <c r="P2880" s="64">
        <f t="shared" si="1279"/>
        <v>25.338888959999995</v>
      </c>
      <c r="Q2880" s="62">
        <f t="shared" si="1280"/>
        <v>4.4937641768886785</v>
      </c>
    </row>
    <row r="2881" spans="1:17">
      <c r="A2881" s="83" t="s">
        <v>654</v>
      </c>
      <c r="B2881" s="57">
        <v>24</v>
      </c>
      <c r="C2881" s="53" t="s">
        <v>406</v>
      </c>
      <c r="D2881" s="54" t="s">
        <v>142</v>
      </c>
      <c r="F2881" s="60" t="s">
        <v>679</v>
      </c>
      <c r="G2881" s="55">
        <v>8.1</v>
      </c>
      <c r="J2881" s="55">
        <v>7.5</v>
      </c>
      <c r="L2881" s="52" t="s">
        <v>101</v>
      </c>
      <c r="N2881" s="65" t="s">
        <v>138</v>
      </c>
      <c r="O2881" s="99">
        <f>(3.1416/6)*J2881^2*G2881</f>
        <v>238.56524999999996</v>
      </c>
      <c r="P2881" s="64">
        <f t="shared" si="1279"/>
        <v>143.13914999999997</v>
      </c>
      <c r="Q2881" s="62">
        <f t="shared" si="1280"/>
        <v>22.84077946684674</v>
      </c>
    </row>
    <row r="2882" spans="1:17">
      <c r="A2882" s="83" t="s">
        <v>654</v>
      </c>
      <c r="B2882" s="57">
        <v>26</v>
      </c>
      <c r="C2882" s="53" t="s">
        <v>406</v>
      </c>
      <c r="D2882" s="54" t="s">
        <v>142</v>
      </c>
      <c r="F2882" s="73" t="s">
        <v>252</v>
      </c>
      <c r="J2882" s="55">
        <v>8</v>
      </c>
      <c r="L2882" s="52" t="s">
        <v>114</v>
      </c>
      <c r="N2882" s="61" t="s">
        <v>137</v>
      </c>
      <c r="O2882" s="62">
        <f>3.1416/6*J2882^3</f>
        <v>268.08319999999998</v>
      </c>
      <c r="P2882" s="64">
        <f t="shared" si="1279"/>
        <v>160.84991999999997</v>
      </c>
      <c r="Q2882" s="62">
        <f t="shared" si="1280"/>
        <v>25.484899693816295</v>
      </c>
    </row>
    <row r="2883" spans="1:17">
      <c r="A2883" s="83" t="s">
        <v>654</v>
      </c>
      <c r="B2883" s="57">
        <v>26</v>
      </c>
      <c r="C2883" s="53" t="s">
        <v>406</v>
      </c>
      <c r="D2883" s="54" t="s">
        <v>142</v>
      </c>
      <c r="F2883" s="73" t="s">
        <v>152</v>
      </c>
      <c r="J2883" s="55">
        <v>7.8</v>
      </c>
      <c r="L2883" s="52" t="s">
        <v>114</v>
      </c>
      <c r="N2883" s="61" t="s">
        <v>137</v>
      </c>
      <c r="O2883" s="62">
        <f>3.1416/6*J2883^3</f>
        <v>248.47542719999996</v>
      </c>
      <c r="P2883" s="64">
        <f t="shared" si="1279"/>
        <v>149.08525631999996</v>
      </c>
      <c r="Q2883" s="62">
        <f t="shared" si="1280"/>
        <v>23.730611585836204</v>
      </c>
    </row>
    <row r="2884" spans="1:17">
      <c r="A2884" s="83" t="s">
        <v>654</v>
      </c>
      <c r="B2884" s="57">
        <v>26</v>
      </c>
      <c r="C2884" s="53" t="s">
        <v>406</v>
      </c>
      <c r="D2884" s="54" t="s">
        <v>142</v>
      </c>
      <c r="F2884" s="73" t="s">
        <v>632</v>
      </c>
      <c r="J2884" s="55">
        <v>15.2</v>
      </c>
      <c r="L2884" s="52" t="s">
        <v>114</v>
      </c>
      <c r="N2884" s="61" t="s">
        <v>137</v>
      </c>
      <c r="O2884" s="62">
        <f>3.1416/6*J2884^3</f>
        <v>1838.7826687999996</v>
      </c>
      <c r="P2884" s="64">
        <f t="shared" si="1279"/>
        <v>1103.2696012799997</v>
      </c>
      <c r="Q2884" s="62">
        <f t="shared" si="1280"/>
        <v>155.42891754977418</v>
      </c>
    </row>
    <row r="2885" spans="1:17">
      <c r="A2885" s="83" t="s">
        <v>654</v>
      </c>
      <c r="B2885" s="57">
        <v>27</v>
      </c>
      <c r="C2885" s="53" t="s">
        <v>406</v>
      </c>
      <c r="D2885" s="54" t="s">
        <v>142</v>
      </c>
      <c r="F2885" s="73" t="s">
        <v>152</v>
      </c>
      <c r="G2885" s="55">
        <v>20.8</v>
      </c>
      <c r="J2885" s="55">
        <v>29.1</v>
      </c>
      <c r="L2885" s="52" t="s">
        <v>101</v>
      </c>
      <c r="N2885" s="65" t="s">
        <v>138</v>
      </c>
      <c r="O2885" s="99">
        <f>(3.1416/6)*J2885^2*G2885</f>
        <v>9222.5060928000003</v>
      </c>
      <c r="P2885" s="64">
        <f t="shared" si="1279"/>
        <v>5533.5036556799996</v>
      </c>
      <c r="Q2885" s="62">
        <f t="shared" si="1280"/>
        <v>706.53054158117209</v>
      </c>
    </row>
    <row r="2886" spans="1:17">
      <c r="A2886" s="83" t="s">
        <v>654</v>
      </c>
      <c r="B2886" s="57">
        <v>29</v>
      </c>
      <c r="C2886" s="53" t="s">
        <v>406</v>
      </c>
      <c r="D2886" s="54" t="s">
        <v>142</v>
      </c>
      <c r="F2886" s="73" t="s">
        <v>252</v>
      </c>
      <c r="J2886" s="55">
        <v>5.2</v>
      </c>
      <c r="L2886" s="52" t="s">
        <v>114</v>
      </c>
      <c r="N2886" s="61" t="s">
        <v>137</v>
      </c>
      <c r="O2886" s="62">
        <f>3.1416/6*J2886^3</f>
        <v>73.622348800000012</v>
      </c>
      <c r="P2886" s="64">
        <f t="shared" si="1279"/>
        <v>44.173409280000008</v>
      </c>
      <c r="Q2886" s="62">
        <f t="shared" si="1280"/>
        <v>7.5728587128344307</v>
      </c>
    </row>
    <row r="2887" spans="1:17">
      <c r="A2887" s="83" t="s">
        <v>654</v>
      </c>
      <c r="B2887" s="57">
        <v>29</v>
      </c>
      <c r="C2887" s="53" t="s">
        <v>406</v>
      </c>
      <c r="D2887" s="54" t="s">
        <v>142</v>
      </c>
      <c r="F2887" s="73" t="s">
        <v>102</v>
      </c>
      <c r="J2887" s="55">
        <v>10.119999999999999</v>
      </c>
      <c r="L2887" s="52" t="s">
        <v>114</v>
      </c>
      <c r="N2887" s="61" t="s">
        <v>137</v>
      </c>
      <c r="O2887" s="62">
        <f>3.1416/6*J2887^3</f>
        <v>542.67669998079987</v>
      </c>
      <c r="P2887" s="64">
        <f t="shared" si="1279"/>
        <v>325.60601998847989</v>
      </c>
      <c r="Q2887" s="62">
        <f t="shared" si="1280"/>
        <v>49.416495036115116</v>
      </c>
    </row>
    <row r="2888" spans="1:17">
      <c r="A2888" s="83" t="s">
        <v>654</v>
      </c>
      <c r="B2888" s="57">
        <v>30</v>
      </c>
      <c r="C2888" s="53" t="s">
        <v>406</v>
      </c>
      <c r="D2888" s="54" t="s">
        <v>557</v>
      </c>
      <c r="F2888" s="73" t="s">
        <v>669</v>
      </c>
      <c r="J2888" s="55">
        <v>13.8</v>
      </c>
      <c r="L2888" s="52" t="s">
        <v>114</v>
      </c>
      <c r="N2888" s="61" t="s">
        <v>137</v>
      </c>
      <c r="O2888" s="62">
        <f>3.1416/6*J2888^3</f>
        <v>1376.0584992000001</v>
      </c>
      <c r="Q2888" s="62">
        <f>0.216*O2888^0.939</f>
        <v>191.26424810383202</v>
      </c>
    </row>
    <row r="2889" spans="1:17">
      <c r="A2889" s="83" t="s">
        <v>654</v>
      </c>
      <c r="B2889" s="57">
        <v>30</v>
      </c>
      <c r="C2889" s="53" t="s">
        <v>406</v>
      </c>
      <c r="D2889" s="54" t="s">
        <v>142</v>
      </c>
      <c r="F2889" s="73" t="s">
        <v>80</v>
      </c>
      <c r="I2889" s="56">
        <v>71</v>
      </c>
      <c r="J2889" s="55">
        <v>7</v>
      </c>
      <c r="L2889" s="52" t="s">
        <v>232</v>
      </c>
      <c r="N2889" s="61" t="s">
        <v>139</v>
      </c>
      <c r="O2889" s="66">
        <f>3.1416/4*(J2889^2)*I2889</f>
        <v>2732.4066000000003</v>
      </c>
      <c r="P2889" s="64">
        <f t="shared" ref="P2889:P2890" si="1281">O2889*0.6</f>
        <v>1639.4439600000001</v>
      </c>
      <c r="Q2889" s="62">
        <f t="shared" ref="Q2889:Q2891" si="1282">0.216*P2889^0.939</f>
        <v>225.45186698065382</v>
      </c>
    </row>
    <row r="2890" spans="1:17">
      <c r="A2890" s="83" t="s">
        <v>654</v>
      </c>
      <c r="B2890" s="57">
        <v>30</v>
      </c>
      <c r="C2890" s="53" t="s">
        <v>406</v>
      </c>
      <c r="D2890" s="54" t="s">
        <v>142</v>
      </c>
      <c r="F2890" s="73" t="s">
        <v>83</v>
      </c>
      <c r="J2890" s="55">
        <v>8</v>
      </c>
      <c r="L2890" s="52" t="s">
        <v>114</v>
      </c>
      <c r="N2890" s="61" t="s">
        <v>137</v>
      </c>
      <c r="O2890" s="62">
        <f>3.1416/6*J2890^3</f>
        <v>268.08319999999998</v>
      </c>
      <c r="P2890" s="64">
        <f t="shared" si="1281"/>
        <v>160.84991999999997</v>
      </c>
      <c r="Q2890" s="62">
        <f t="shared" si="1282"/>
        <v>25.484899693816295</v>
      </c>
    </row>
    <row r="2891" spans="1:17">
      <c r="A2891" s="83" t="s">
        <v>654</v>
      </c>
      <c r="B2891" s="57">
        <v>30</v>
      </c>
      <c r="C2891" s="53" t="s">
        <v>406</v>
      </c>
      <c r="D2891" s="54" t="s">
        <v>142</v>
      </c>
      <c r="F2891" s="73" t="s">
        <v>8</v>
      </c>
      <c r="J2891" s="55">
        <v>4.7</v>
      </c>
      <c r="L2891" s="52" t="s">
        <v>114</v>
      </c>
      <c r="N2891" s="61" t="s">
        <v>137</v>
      </c>
      <c r="O2891" s="62">
        <f>3.1416/6*J2891^3</f>
        <v>54.36172280000001</v>
      </c>
      <c r="P2891" s="64">
        <f>O2891*0.3</f>
        <v>16.308516840000003</v>
      </c>
      <c r="Q2891" s="62">
        <f t="shared" si="1282"/>
        <v>2.9710566664467191</v>
      </c>
    </row>
    <row r="2892" spans="1:17" s="69" customFormat="1">
      <c r="A2892" s="83" t="s">
        <v>654</v>
      </c>
      <c r="B2892" s="70">
        <v>31</v>
      </c>
      <c r="C2892" s="72" t="s">
        <v>404</v>
      </c>
      <c r="D2892" s="59" t="s">
        <v>141</v>
      </c>
      <c r="E2892" s="75" t="s">
        <v>595</v>
      </c>
      <c r="F2892" s="77" t="s">
        <v>576</v>
      </c>
      <c r="G2892" s="56">
        <v>23.8</v>
      </c>
      <c r="H2892" s="56">
        <v>5.7</v>
      </c>
      <c r="I2892" s="76">
        <v>1.3</v>
      </c>
      <c r="J2892" s="56"/>
      <c r="L2892" s="60" t="s">
        <v>578</v>
      </c>
      <c r="M2892" s="75" t="s">
        <v>554</v>
      </c>
      <c r="N2892" s="61" t="s">
        <v>580</v>
      </c>
      <c r="O2892" s="66">
        <f>G2892*H2892*I2892*0.9</f>
        <v>158.72220000000002</v>
      </c>
      <c r="Q2892" s="62">
        <f>0.288*O2892^0.811</f>
        <v>17.543233414964885</v>
      </c>
    </row>
    <row r="2893" spans="1:17">
      <c r="A2893" s="83" t="s">
        <v>654</v>
      </c>
      <c r="B2893" s="57">
        <v>32</v>
      </c>
      <c r="C2893" s="53" t="s">
        <v>406</v>
      </c>
      <c r="D2893" s="54" t="s">
        <v>142</v>
      </c>
      <c r="F2893" s="73" t="s">
        <v>11</v>
      </c>
      <c r="I2893" s="55">
        <v>29.4</v>
      </c>
      <c r="J2893" s="55">
        <v>24</v>
      </c>
      <c r="K2893" s="52">
        <v>5.7</v>
      </c>
      <c r="L2893" s="52" t="s">
        <v>530</v>
      </c>
      <c r="M2893" s="74" t="s">
        <v>533</v>
      </c>
      <c r="N2893" s="61" t="s">
        <v>531</v>
      </c>
      <c r="O2893" s="94">
        <f>3.1416/3*I2893*(J2893+J2893/2*K2893/2+K2893)</f>
        <v>1967.3327519999998</v>
      </c>
      <c r="P2893" s="64">
        <f t="shared" ref="P2893:P2895" si="1283">O2893*0.6</f>
        <v>1180.3996511999999</v>
      </c>
      <c r="Q2893" s="62">
        <f t="shared" ref="Q2893:Q2904" si="1284">0.216*P2893^0.939</f>
        <v>165.61095068266064</v>
      </c>
    </row>
    <row r="2894" spans="1:17">
      <c r="A2894" s="83" t="s">
        <v>654</v>
      </c>
      <c r="B2894" s="57">
        <v>32</v>
      </c>
      <c r="C2894" s="53" t="s">
        <v>406</v>
      </c>
      <c r="D2894" s="54" t="s">
        <v>142</v>
      </c>
      <c r="F2894" s="73" t="s">
        <v>590</v>
      </c>
      <c r="J2894" s="55">
        <v>14.4</v>
      </c>
      <c r="L2894" s="52" t="s">
        <v>322</v>
      </c>
      <c r="N2894" s="61" t="s">
        <v>538</v>
      </c>
      <c r="O2894" s="62">
        <f>(3.1416/6*J2894^3)*0.8</f>
        <v>1250.76897792</v>
      </c>
      <c r="P2894" s="64">
        <f t="shared" si="1283"/>
        <v>750.46138675199995</v>
      </c>
      <c r="Q2894" s="62">
        <f t="shared" si="1284"/>
        <v>108.2398229601912</v>
      </c>
    </row>
    <row r="2895" spans="1:17">
      <c r="A2895" s="83" t="s">
        <v>654</v>
      </c>
      <c r="B2895" s="57">
        <v>32</v>
      </c>
      <c r="C2895" s="53" t="s">
        <v>406</v>
      </c>
      <c r="D2895" s="54" t="s">
        <v>142</v>
      </c>
      <c r="F2895" s="60" t="s">
        <v>671</v>
      </c>
      <c r="G2895" s="55">
        <v>11.9</v>
      </c>
      <c r="J2895" s="55">
        <v>9</v>
      </c>
      <c r="L2895" s="52" t="s">
        <v>101</v>
      </c>
      <c r="N2895" s="65" t="s">
        <v>138</v>
      </c>
      <c r="O2895" s="99">
        <f>(3.1416/6)*J2895^2*G2895</f>
        <v>504.69803999999993</v>
      </c>
      <c r="P2895" s="64">
        <f t="shared" si="1283"/>
        <v>302.81882399999995</v>
      </c>
      <c r="Q2895" s="62">
        <f t="shared" si="1284"/>
        <v>46.161983848439704</v>
      </c>
    </row>
    <row r="2896" spans="1:17">
      <c r="A2896" s="83" t="s">
        <v>654</v>
      </c>
      <c r="B2896" s="57" t="s">
        <v>659</v>
      </c>
      <c r="C2896" s="53" t="s">
        <v>406</v>
      </c>
      <c r="D2896" s="54" t="s">
        <v>142</v>
      </c>
      <c r="F2896" s="73" t="s">
        <v>8</v>
      </c>
      <c r="J2896" s="55">
        <v>6.4</v>
      </c>
      <c r="L2896" s="52" t="s">
        <v>114</v>
      </c>
      <c r="N2896" s="61" t="s">
        <v>137</v>
      </c>
      <c r="O2896" s="62">
        <f>3.1416/6*J2896^3</f>
        <v>137.25859840000001</v>
      </c>
      <c r="P2896" s="64">
        <f>O2896*0.3</f>
        <v>41.177579520000002</v>
      </c>
      <c r="Q2896" s="62">
        <f t="shared" si="1284"/>
        <v>7.0895758942112943</v>
      </c>
    </row>
    <row r="2897" spans="1:17">
      <c r="A2897" s="83" t="s">
        <v>654</v>
      </c>
      <c r="B2897" s="57" t="s">
        <v>659</v>
      </c>
      <c r="C2897" s="53" t="s">
        <v>406</v>
      </c>
      <c r="D2897" s="54" t="s">
        <v>142</v>
      </c>
      <c r="F2897" s="73" t="s">
        <v>102</v>
      </c>
      <c r="G2897" s="55">
        <v>14.6</v>
      </c>
      <c r="J2897" s="55">
        <v>7.63</v>
      </c>
      <c r="L2897" s="52" t="s">
        <v>101</v>
      </c>
      <c r="N2897" s="65" t="s">
        <v>138</v>
      </c>
      <c r="O2897" s="99">
        <f>(3.1416/6)*J2897^2*G2897</f>
        <v>445.04258506399992</v>
      </c>
      <c r="P2897" s="64">
        <f t="shared" ref="P2897:P2900" si="1285">O2897*0.6</f>
        <v>267.02555103839995</v>
      </c>
      <c r="Q2897" s="62">
        <f t="shared" si="1284"/>
        <v>41.019168174772084</v>
      </c>
    </row>
    <row r="2898" spans="1:17">
      <c r="A2898" s="83" t="s">
        <v>654</v>
      </c>
      <c r="B2898" s="57">
        <v>34</v>
      </c>
      <c r="C2898" s="53" t="s">
        <v>406</v>
      </c>
      <c r="D2898" s="54" t="s">
        <v>142</v>
      </c>
      <c r="F2898" s="73" t="s">
        <v>589</v>
      </c>
      <c r="G2898" s="55">
        <v>9.8000000000000007</v>
      </c>
      <c r="J2898" s="55">
        <v>7.8</v>
      </c>
      <c r="L2898" s="52" t="s">
        <v>101</v>
      </c>
      <c r="N2898" s="65" t="s">
        <v>138</v>
      </c>
      <c r="O2898" s="99">
        <f>(3.1416/6)*J2898^2*G2898</f>
        <v>312.18707519999998</v>
      </c>
      <c r="P2898" s="64">
        <f t="shared" si="1285"/>
        <v>187.31224511999997</v>
      </c>
      <c r="Q2898" s="62">
        <f t="shared" si="1284"/>
        <v>29.403117819716591</v>
      </c>
    </row>
    <row r="2899" spans="1:17">
      <c r="A2899" s="83" t="s">
        <v>654</v>
      </c>
      <c r="B2899" s="57">
        <v>34</v>
      </c>
      <c r="C2899" s="53" t="s">
        <v>406</v>
      </c>
      <c r="D2899" s="54" t="s">
        <v>142</v>
      </c>
      <c r="F2899" s="73" t="s">
        <v>152</v>
      </c>
      <c r="G2899" s="55">
        <v>12.45</v>
      </c>
      <c r="J2899" s="55">
        <v>9</v>
      </c>
      <c r="L2899" s="52" t="s">
        <v>101</v>
      </c>
      <c r="N2899" s="65" t="s">
        <v>138</v>
      </c>
      <c r="O2899" s="99">
        <f>(3.1416/6)*J2899^2*G2899</f>
        <v>528.02441999999985</v>
      </c>
      <c r="P2899" s="64">
        <f t="shared" si="1285"/>
        <v>316.81465199999991</v>
      </c>
      <c r="Q2899" s="62">
        <f t="shared" si="1284"/>
        <v>48.162596141086624</v>
      </c>
    </row>
    <row r="2900" spans="1:17">
      <c r="A2900" s="83" t="s">
        <v>654</v>
      </c>
      <c r="B2900" s="57">
        <v>34</v>
      </c>
      <c r="C2900" s="53" t="s">
        <v>406</v>
      </c>
      <c r="D2900" s="54" t="s">
        <v>142</v>
      </c>
      <c r="F2900" s="73" t="s">
        <v>152</v>
      </c>
      <c r="J2900" s="55">
        <v>6.5</v>
      </c>
      <c r="L2900" s="52" t="s">
        <v>114</v>
      </c>
      <c r="N2900" s="61" t="s">
        <v>137</v>
      </c>
      <c r="O2900" s="62">
        <f>3.1416/6*J2900^3</f>
        <v>143.79364999999999</v>
      </c>
      <c r="P2900" s="64">
        <f t="shared" si="1285"/>
        <v>86.276189999999986</v>
      </c>
      <c r="Q2900" s="62">
        <f t="shared" si="1284"/>
        <v>14.198921589372196</v>
      </c>
    </row>
    <row r="2901" spans="1:17">
      <c r="A2901" s="83" t="s">
        <v>654</v>
      </c>
      <c r="B2901" s="57">
        <v>34</v>
      </c>
      <c r="C2901" s="53" t="s">
        <v>406</v>
      </c>
      <c r="D2901" s="54" t="s">
        <v>142</v>
      </c>
      <c r="F2901" s="73" t="s">
        <v>8</v>
      </c>
      <c r="J2901" s="55">
        <v>4.3</v>
      </c>
      <c r="L2901" s="52" t="s">
        <v>114</v>
      </c>
      <c r="N2901" s="61" t="s">
        <v>137</v>
      </c>
      <c r="O2901" s="62">
        <f>3.1416/6*J2901^3</f>
        <v>41.62986519999999</v>
      </c>
      <c r="P2901" s="64">
        <f>O2901*0.3</f>
        <v>12.488959559999996</v>
      </c>
      <c r="Q2901" s="62">
        <f t="shared" si="1284"/>
        <v>2.312554138514344</v>
      </c>
    </row>
    <row r="2902" spans="1:17">
      <c r="A2902" s="83" t="s">
        <v>654</v>
      </c>
      <c r="B2902" s="57">
        <v>35</v>
      </c>
      <c r="C2902" s="53" t="s">
        <v>406</v>
      </c>
      <c r="D2902" s="54" t="s">
        <v>142</v>
      </c>
      <c r="F2902" s="73" t="s">
        <v>64</v>
      </c>
      <c r="J2902" s="55">
        <v>8.7799999999999994</v>
      </c>
      <c r="L2902" s="52" t="s">
        <v>114</v>
      </c>
      <c r="N2902" s="61" t="s">
        <v>137</v>
      </c>
      <c r="O2902" s="62">
        <f>3.1416/6*J2902^3</f>
        <v>354.39140918719988</v>
      </c>
      <c r="P2902" s="64">
        <f t="shared" ref="P2902:P2904" si="1286">O2902*0.6</f>
        <v>212.63484551231991</v>
      </c>
      <c r="Q2902" s="62">
        <f t="shared" si="1284"/>
        <v>33.120927234064418</v>
      </c>
    </row>
    <row r="2903" spans="1:17">
      <c r="A2903" s="83" t="s">
        <v>654</v>
      </c>
      <c r="B2903" s="57">
        <v>35</v>
      </c>
      <c r="C2903" s="53" t="s">
        <v>406</v>
      </c>
      <c r="D2903" s="54" t="s">
        <v>142</v>
      </c>
      <c r="F2903" s="60" t="s">
        <v>671</v>
      </c>
      <c r="J2903" s="55">
        <v>7.57</v>
      </c>
      <c r="L2903" s="52" t="s">
        <v>114</v>
      </c>
      <c r="N2903" s="61" t="s">
        <v>137</v>
      </c>
      <c r="O2903" s="62">
        <f>3.1416/6*J2903^3</f>
        <v>227.1366814948</v>
      </c>
      <c r="P2903" s="64">
        <f t="shared" si="1286"/>
        <v>136.28200889688</v>
      </c>
      <c r="Q2903" s="62">
        <f t="shared" si="1284"/>
        <v>21.811801051956696</v>
      </c>
    </row>
    <row r="2904" spans="1:17">
      <c r="A2904" s="83" t="s">
        <v>654</v>
      </c>
      <c r="B2904" s="57">
        <v>36</v>
      </c>
      <c r="C2904" s="53" t="s">
        <v>404</v>
      </c>
      <c r="D2904" s="54" t="s">
        <v>142</v>
      </c>
      <c r="F2904" s="73" t="s">
        <v>660</v>
      </c>
      <c r="G2904" s="55">
        <v>29.5</v>
      </c>
      <c r="J2904" s="55">
        <v>15.4</v>
      </c>
      <c r="L2904" s="52" t="s">
        <v>101</v>
      </c>
      <c r="N2904" s="65" t="s">
        <v>138</v>
      </c>
      <c r="O2904" s="99">
        <f>(3.1416/6)*J2904^2*G2904</f>
        <v>3663.2207920000001</v>
      </c>
      <c r="P2904" s="64">
        <f t="shared" si="1286"/>
        <v>2197.9324751999998</v>
      </c>
      <c r="Q2904" s="62">
        <f t="shared" si="1284"/>
        <v>296.89659849053157</v>
      </c>
    </row>
  </sheetData>
  <autoFilter ref="A3:V2904" xr:uid="{DB4C626E-BF6D-441C-9F14-076C3E255C5D}"/>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15"/>
  <sheetViews>
    <sheetView workbookViewId="0">
      <selection activeCell="D16" sqref="D16"/>
    </sheetView>
  </sheetViews>
  <sheetFormatPr defaultColWidth="10.90625" defaultRowHeight="12.5"/>
  <cols>
    <col min="1" max="1" width="33.81640625" bestFit="1" customWidth="1"/>
    <col min="2" max="2" width="11.36328125" customWidth="1"/>
    <col min="3" max="3" width="17.1796875" customWidth="1"/>
    <col min="5" max="5" width="18.1796875" customWidth="1"/>
  </cols>
  <sheetData>
    <row r="3" spans="1:5">
      <c r="A3" t="s">
        <v>465</v>
      </c>
    </row>
    <row r="4" spans="1:5">
      <c r="A4" s="16"/>
      <c r="B4" s="155" t="s">
        <v>466</v>
      </c>
      <c r="C4" s="155"/>
      <c r="D4" s="155"/>
      <c r="E4" s="156"/>
    </row>
    <row r="5" spans="1:5" s="7" customFormat="1">
      <c r="A5" s="17"/>
      <c r="B5" s="152" t="s">
        <v>468</v>
      </c>
      <c r="C5" s="153"/>
      <c r="D5" s="152" t="s">
        <v>467</v>
      </c>
      <c r="E5" s="154"/>
    </row>
    <row r="6" spans="1:5">
      <c r="A6" s="13" t="s">
        <v>479</v>
      </c>
      <c r="B6" s="9">
        <v>5.6</v>
      </c>
      <c r="C6" s="11" t="s">
        <v>472</v>
      </c>
      <c r="D6" s="8">
        <v>20</v>
      </c>
      <c r="E6" s="11" t="s">
        <v>473</v>
      </c>
    </row>
    <row r="7" spans="1:5">
      <c r="A7" s="14" t="s">
        <v>469</v>
      </c>
      <c r="B7" s="9">
        <v>250</v>
      </c>
      <c r="C7" s="21" t="s">
        <v>744</v>
      </c>
      <c r="D7" s="9">
        <v>144</v>
      </c>
      <c r="E7" s="21" t="s">
        <v>743</v>
      </c>
    </row>
    <row r="8" spans="1:5">
      <c r="A8" s="14" t="s">
        <v>470</v>
      </c>
      <c r="B8" s="10">
        <v>57777</v>
      </c>
      <c r="C8" s="11" t="s">
        <v>471</v>
      </c>
      <c r="D8" s="10">
        <v>7987</v>
      </c>
      <c r="E8" s="23" t="s">
        <v>745</v>
      </c>
    </row>
    <row r="9" spans="1:5">
      <c r="A9" s="14" t="s">
        <v>478</v>
      </c>
      <c r="B9" s="9"/>
      <c r="C9" s="11" t="s">
        <v>476</v>
      </c>
      <c r="D9" s="9"/>
      <c r="E9" s="12" t="s">
        <v>477</v>
      </c>
    </row>
    <row r="10" spans="1:5">
      <c r="A10" s="15"/>
      <c r="B10" s="157" t="s">
        <v>474</v>
      </c>
      <c r="C10" s="154"/>
      <c r="D10" s="157" t="s">
        <v>475</v>
      </c>
      <c r="E10" s="154"/>
    </row>
    <row r="11" spans="1:5">
      <c r="A11" s="124" t="s">
        <v>480</v>
      </c>
    </row>
    <row r="14" spans="1:5">
      <c r="C14" s="22"/>
      <c r="E14" s="22"/>
    </row>
    <row r="15" spans="1:5">
      <c r="C15" s="22"/>
      <c r="E15" s="22"/>
    </row>
  </sheetData>
  <mergeCells count="5">
    <mergeCell ref="B5:C5"/>
    <mergeCell ref="D5:E5"/>
    <mergeCell ref="B4:E4"/>
    <mergeCell ref="B10:C10"/>
    <mergeCell ref="D10:E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Row Counts</vt:lpstr>
      <vt:lpstr>Abundances</vt:lpstr>
      <vt:lpstr>Volume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Oviedo</dc:creator>
  <cp:lastModifiedBy>Taillandier</cp:lastModifiedBy>
  <dcterms:created xsi:type="dcterms:W3CDTF">2019-05-29T13:26:49Z</dcterms:created>
  <dcterms:modified xsi:type="dcterms:W3CDTF">2020-01-13T10:48:13Z</dcterms:modified>
</cp:coreProperties>
</file>