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\Desktop\EXCEL\"/>
    </mc:Choice>
  </mc:AlternateContent>
  <xr:revisionPtr revIDLastSave="0" documentId="13_ncr:1_{1AFFD3B5-9793-4FEB-9FE7-7AFF98D4FBFD}" xr6:coauthVersionLast="45" xr6:coauthVersionMax="45" xr10:uidLastSave="{00000000-0000-0000-0000-000000000000}"/>
  <bookViews>
    <workbookView xWindow="-108" yWindow="-108" windowWidth="23256" windowHeight="12576" xr2:uid="{CAAE095A-C2E1-4C78-9957-30CD284FD79D}"/>
  </bookViews>
  <sheets>
    <sheet name="Instruções" sheetId="4" r:id="rId1"/>
    <sheet name="Vendas" sheetId="1" r:id="rId2"/>
    <sheet name="Apoio" sheetId="3" r:id="rId3"/>
    <sheet name="Perguntas sobre Funções" sheetId="5" r:id="rId4"/>
  </sheets>
  <definedNames>
    <definedName name="_xlnm._FilterDatabase" localSheetId="1" hidden="1">Vendas!$D$2:$D$52</definedName>
    <definedName name="_xlnm.Extract" localSheetId="1">Vendas!$X$11</definedName>
    <definedName name="clientes">Vendas!$M$3:$M$52</definedName>
    <definedName name="estados">Vendas!$O$3:$O$52</definedName>
    <definedName name="local">Tabela4[Local_Cliente]</definedName>
    <definedName name="tabela_produto">Apoio!$B$2:$D$7</definedName>
    <definedName name="tabela_transportadora">Apoio!$J$2:$L$6</definedName>
    <definedName name="tabela_vendedor">Apoio!$F$2:$H$7</definedName>
    <definedName name="valores_venda">Vendas!$J$3:$J$52</definedName>
    <definedName name="vendedores">Tabela4[Nome_Vendedor]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E5" i="1"/>
  <c r="G5" i="1"/>
  <c r="H5" i="1"/>
  <c r="J5" i="1" s="1"/>
  <c r="K5" i="1"/>
  <c r="L5" i="1"/>
  <c r="E6" i="1"/>
  <c r="G6" i="1"/>
  <c r="H6" i="1"/>
  <c r="J6" i="1" s="1"/>
  <c r="K6" i="1"/>
  <c r="L6" i="1"/>
  <c r="E7" i="1"/>
  <c r="G7" i="1"/>
  <c r="H7" i="1"/>
  <c r="J7" i="1" s="1"/>
  <c r="K7" i="1"/>
  <c r="L7" i="1"/>
  <c r="E8" i="1"/>
  <c r="G8" i="1"/>
  <c r="H8" i="1"/>
  <c r="J8" i="1" s="1"/>
  <c r="K8" i="1"/>
  <c r="L8" i="1"/>
  <c r="E9" i="1"/>
  <c r="G9" i="1"/>
  <c r="H9" i="1"/>
  <c r="J9" i="1" s="1"/>
  <c r="K9" i="1"/>
  <c r="L9" i="1"/>
  <c r="E10" i="1"/>
  <c r="G10" i="1"/>
  <c r="H10" i="1"/>
  <c r="J10" i="1" s="1"/>
  <c r="K10" i="1"/>
  <c r="L10" i="1"/>
  <c r="E11" i="1"/>
  <c r="G11" i="1"/>
  <c r="H11" i="1"/>
  <c r="J11" i="1" s="1"/>
  <c r="K11" i="1"/>
  <c r="L11" i="1"/>
  <c r="E12" i="1"/>
  <c r="G12" i="1"/>
  <c r="H12" i="1"/>
  <c r="J12" i="1" s="1"/>
  <c r="K12" i="1"/>
  <c r="L12" i="1"/>
  <c r="E13" i="1"/>
  <c r="G13" i="1"/>
  <c r="H13" i="1"/>
  <c r="J13" i="1" s="1"/>
  <c r="K13" i="1"/>
  <c r="L13" i="1"/>
  <c r="E14" i="1"/>
  <c r="G14" i="1"/>
  <c r="H14" i="1"/>
  <c r="J14" i="1" s="1"/>
  <c r="K14" i="1"/>
  <c r="L14" i="1"/>
  <c r="E15" i="1"/>
  <c r="G15" i="1"/>
  <c r="H15" i="1"/>
  <c r="J15" i="1" s="1"/>
  <c r="K15" i="1"/>
  <c r="L15" i="1"/>
  <c r="E16" i="1"/>
  <c r="G16" i="1"/>
  <c r="H16" i="1"/>
  <c r="J16" i="1" s="1"/>
  <c r="K16" i="1"/>
  <c r="L16" i="1"/>
  <c r="E17" i="1"/>
  <c r="G17" i="1"/>
  <c r="H17" i="1"/>
  <c r="J17" i="1" s="1"/>
  <c r="K17" i="1"/>
  <c r="L17" i="1"/>
  <c r="E18" i="1"/>
  <c r="G18" i="1"/>
  <c r="H18" i="1"/>
  <c r="J18" i="1" s="1"/>
  <c r="K18" i="1"/>
  <c r="L18" i="1"/>
  <c r="E19" i="1"/>
  <c r="G19" i="1"/>
  <c r="H19" i="1"/>
  <c r="J19" i="1" s="1"/>
  <c r="K19" i="1"/>
  <c r="L19" i="1"/>
  <c r="E20" i="1"/>
  <c r="G20" i="1"/>
  <c r="H20" i="1"/>
  <c r="J20" i="1" s="1"/>
  <c r="K20" i="1"/>
  <c r="L20" i="1"/>
  <c r="E21" i="1"/>
  <c r="G21" i="1"/>
  <c r="H21" i="1"/>
  <c r="J21" i="1" s="1"/>
  <c r="K21" i="1"/>
  <c r="L21" i="1"/>
  <c r="E22" i="1"/>
  <c r="G22" i="1"/>
  <c r="H22" i="1"/>
  <c r="J22" i="1" s="1"/>
  <c r="K22" i="1"/>
  <c r="L22" i="1"/>
  <c r="E23" i="1"/>
  <c r="G23" i="1"/>
  <c r="H23" i="1"/>
  <c r="J23" i="1" s="1"/>
  <c r="K23" i="1"/>
  <c r="L23" i="1"/>
  <c r="E24" i="1"/>
  <c r="G24" i="1"/>
  <c r="H24" i="1"/>
  <c r="J24" i="1" s="1"/>
  <c r="K24" i="1"/>
  <c r="L24" i="1"/>
  <c r="E25" i="1"/>
  <c r="G25" i="1"/>
  <c r="H25" i="1"/>
  <c r="J25" i="1" s="1"/>
  <c r="K25" i="1"/>
  <c r="L25" i="1"/>
  <c r="E26" i="1"/>
  <c r="G26" i="1"/>
  <c r="H26" i="1"/>
  <c r="J26" i="1" s="1"/>
  <c r="K26" i="1"/>
  <c r="L26" i="1"/>
  <c r="E27" i="1"/>
  <c r="G27" i="1"/>
  <c r="H27" i="1"/>
  <c r="J27" i="1" s="1"/>
  <c r="K27" i="1"/>
  <c r="L27" i="1"/>
  <c r="E28" i="1"/>
  <c r="G28" i="1"/>
  <c r="H28" i="1"/>
  <c r="J28" i="1" s="1"/>
  <c r="K28" i="1"/>
  <c r="L28" i="1"/>
  <c r="E29" i="1"/>
  <c r="G29" i="1"/>
  <c r="H29" i="1"/>
  <c r="J29" i="1" s="1"/>
  <c r="K29" i="1"/>
  <c r="L29" i="1"/>
  <c r="E30" i="1"/>
  <c r="G30" i="1"/>
  <c r="H30" i="1"/>
  <c r="J30" i="1" s="1"/>
  <c r="K30" i="1"/>
  <c r="L30" i="1"/>
  <c r="E31" i="1"/>
  <c r="G31" i="1"/>
  <c r="H31" i="1"/>
  <c r="J31" i="1" s="1"/>
  <c r="K31" i="1"/>
  <c r="L31" i="1"/>
  <c r="E32" i="1"/>
  <c r="G32" i="1"/>
  <c r="H32" i="1"/>
  <c r="J32" i="1" s="1"/>
  <c r="K32" i="1"/>
  <c r="L32" i="1"/>
  <c r="E33" i="1"/>
  <c r="G33" i="1"/>
  <c r="H33" i="1"/>
  <c r="J33" i="1" s="1"/>
  <c r="K33" i="1"/>
  <c r="L33" i="1"/>
  <c r="E34" i="1"/>
  <c r="G34" i="1"/>
  <c r="H34" i="1"/>
  <c r="J34" i="1" s="1"/>
  <c r="K34" i="1"/>
  <c r="L34" i="1"/>
  <c r="E35" i="1"/>
  <c r="G35" i="1"/>
  <c r="H35" i="1"/>
  <c r="J35" i="1" s="1"/>
  <c r="K35" i="1"/>
  <c r="L35" i="1"/>
  <c r="E36" i="1"/>
  <c r="G36" i="1"/>
  <c r="H36" i="1"/>
  <c r="J36" i="1" s="1"/>
  <c r="K36" i="1"/>
  <c r="L36" i="1"/>
  <c r="E37" i="1"/>
  <c r="G37" i="1"/>
  <c r="H37" i="1"/>
  <c r="J37" i="1" s="1"/>
  <c r="K37" i="1"/>
  <c r="L37" i="1"/>
  <c r="E38" i="1"/>
  <c r="G38" i="1"/>
  <c r="H38" i="1"/>
  <c r="J38" i="1" s="1"/>
  <c r="K38" i="1"/>
  <c r="L38" i="1"/>
  <c r="E39" i="1"/>
  <c r="G39" i="1"/>
  <c r="H39" i="1"/>
  <c r="J39" i="1" s="1"/>
  <c r="K39" i="1"/>
  <c r="L39" i="1"/>
  <c r="E40" i="1"/>
  <c r="G40" i="1"/>
  <c r="H40" i="1"/>
  <c r="J40" i="1" s="1"/>
  <c r="K40" i="1"/>
  <c r="L40" i="1"/>
  <c r="E41" i="1"/>
  <c r="G41" i="1"/>
  <c r="H41" i="1"/>
  <c r="J41" i="1" s="1"/>
  <c r="K41" i="1"/>
  <c r="L41" i="1"/>
  <c r="E42" i="1"/>
  <c r="G42" i="1"/>
  <c r="H42" i="1"/>
  <c r="J42" i="1" s="1"/>
  <c r="K42" i="1"/>
  <c r="L42" i="1"/>
  <c r="E43" i="1"/>
  <c r="G43" i="1"/>
  <c r="H43" i="1"/>
  <c r="J43" i="1" s="1"/>
  <c r="K43" i="1"/>
  <c r="L43" i="1"/>
  <c r="E44" i="1"/>
  <c r="G44" i="1"/>
  <c r="H44" i="1"/>
  <c r="J44" i="1" s="1"/>
  <c r="K44" i="1"/>
  <c r="L44" i="1"/>
  <c r="E45" i="1"/>
  <c r="G45" i="1"/>
  <c r="H45" i="1"/>
  <c r="J45" i="1" s="1"/>
  <c r="K45" i="1"/>
  <c r="L45" i="1"/>
  <c r="E46" i="1"/>
  <c r="G46" i="1"/>
  <c r="H46" i="1"/>
  <c r="J46" i="1" s="1"/>
  <c r="K46" i="1"/>
  <c r="L46" i="1"/>
  <c r="E47" i="1"/>
  <c r="G47" i="1"/>
  <c r="H47" i="1"/>
  <c r="J47" i="1" s="1"/>
  <c r="K47" i="1"/>
  <c r="L47" i="1"/>
  <c r="E48" i="1"/>
  <c r="G48" i="1"/>
  <c r="H48" i="1"/>
  <c r="J48" i="1" s="1"/>
  <c r="K48" i="1"/>
  <c r="L48" i="1"/>
  <c r="E49" i="1"/>
  <c r="G49" i="1"/>
  <c r="H49" i="1"/>
  <c r="J49" i="1" s="1"/>
  <c r="K49" i="1"/>
  <c r="L49" i="1"/>
  <c r="E50" i="1"/>
  <c r="G50" i="1"/>
  <c r="H50" i="1"/>
  <c r="J50" i="1" s="1"/>
  <c r="K50" i="1"/>
  <c r="L50" i="1"/>
  <c r="E51" i="1"/>
  <c r="G51" i="1"/>
  <c r="H51" i="1"/>
  <c r="J51" i="1" s="1"/>
  <c r="K51" i="1"/>
  <c r="L51" i="1"/>
  <c r="E52" i="1"/>
  <c r="G52" i="1"/>
  <c r="H52" i="1"/>
  <c r="J52" i="1" s="1"/>
  <c r="K52" i="1"/>
  <c r="L52" i="1"/>
  <c r="H5" i="3" l="1" a="1"/>
  <c r="H5" i="3" s="1"/>
  <c r="H7" i="3" a="1"/>
  <c r="H7" i="3" s="1"/>
  <c r="H6" i="3" a="1"/>
  <c r="H6" i="3" s="1"/>
  <c r="R24" i="1"/>
  <c r="R23" i="1"/>
  <c r="R22" i="1"/>
  <c r="R21" i="1"/>
  <c r="R20" i="1"/>
  <c r="R19" i="1"/>
  <c r="R18" i="1"/>
  <c r="R17" i="1"/>
  <c r="V19" i="1" a="1"/>
  <c r="V19" i="1" s="1"/>
  <c r="V18" i="1" a="1"/>
  <c r="V18" i="1" s="1"/>
  <c r="V17" i="1" a="1"/>
  <c r="V17" i="1" s="1"/>
  <c r="V14" i="1" a="1"/>
  <c r="V14" i="1" s="1"/>
  <c r="L4" i="1"/>
  <c r="K4" i="1"/>
  <c r="H4" i="1"/>
  <c r="J4" i="1" s="1"/>
  <c r="G4" i="1"/>
  <c r="E4" i="1"/>
  <c r="O3" i="1"/>
  <c r="R13" i="1" s="1"/>
  <c r="L3" i="1"/>
  <c r="K3" i="1"/>
  <c r="H3" i="1"/>
  <c r="J3" i="1" s="1"/>
  <c r="H3" i="3" s="1" a="1"/>
  <c r="H3" i="3" s="1"/>
  <c r="G3" i="1"/>
  <c r="E3" i="1"/>
  <c r="Y13" i="1" l="1" a="1"/>
  <c r="Y13" i="1" s="1"/>
  <c r="H4" i="3" a="1"/>
  <c r="H4" i="3" s="1"/>
  <c r="S24" i="1"/>
  <c r="Q24" i="1"/>
  <c r="V12" i="1" a="1"/>
  <c r="V12" i="1" s="1"/>
  <c r="P8" i="1"/>
  <c r="S17" i="1"/>
  <c r="Y12" i="1" a="1"/>
  <c r="Y12" i="1" s="1"/>
  <c r="Q17" i="1"/>
  <c r="Q8" i="1"/>
  <c r="P5" i="1"/>
  <c r="Q5" i="1"/>
  <c r="Q21" i="1"/>
  <c r="V16" i="1" a="1"/>
  <c r="V16" i="1" s="1"/>
  <c r="S21" i="1"/>
  <c r="S18" i="1"/>
  <c r="Y14" i="1" a="1"/>
  <c r="Y14" i="1" s="1"/>
  <c r="Q18" i="1"/>
  <c r="Q23" i="1"/>
  <c r="S23" i="1"/>
  <c r="Y16" i="1" a="1"/>
  <c r="Y16" i="1" s="1"/>
  <c r="S20" i="1"/>
  <c r="V15" i="1" a="1"/>
  <c r="V15" i="1" s="1"/>
  <c r="Q20" i="1"/>
  <c r="S11" i="1"/>
  <c r="Q12" i="1"/>
  <c r="S13" i="1"/>
  <c r="Q14" i="1"/>
  <c r="Y15" i="1" a="1"/>
  <c r="Y15" i="1" s="1"/>
  <c r="Q19" i="1"/>
  <c r="Q22" i="1"/>
  <c r="R12" i="1"/>
  <c r="V13" i="1" a="1"/>
  <c r="V13" i="1" s="1"/>
  <c r="R14" i="1"/>
  <c r="Q11" i="1"/>
  <c r="S12" i="1"/>
  <c r="Q13" i="1"/>
  <c r="S14" i="1"/>
  <c r="S19" i="1"/>
  <c r="S22" i="1"/>
  <c r="R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<sst xmlns="http://schemas.openxmlformats.org/spreadsheetml/2006/main" count="280" uniqueCount="63">
  <si>
    <t>ID_Pedido</t>
  </si>
  <si>
    <t>Data_Pedido</t>
  </si>
  <si>
    <t>ID_Produto</t>
  </si>
  <si>
    <t>Nome_Produto</t>
  </si>
  <si>
    <t>Valor_Produto</t>
  </si>
  <si>
    <t>Quantidade_Vendida</t>
  </si>
  <si>
    <t>Valor_Total_Venda</t>
  </si>
  <si>
    <t>Nome_Cliente</t>
  </si>
  <si>
    <t>Ponto Frio</t>
  </si>
  <si>
    <t>MG</t>
  </si>
  <si>
    <t>SP</t>
  </si>
  <si>
    <t>Ricardo Eletro</t>
  </si>
  <si>
    <t>Casas Bahia</t>
  </si>
  <si>
    <t>ES</t>
  </si>
  <si>
    <t>Shoptime</t>
  </si>
  <si>
    <t>RJ</t>
  </si>
  <si>
    <t>Amazon</t>
  </si>
  <si>
    <t>Kabum</t>
  </si>
  <si>
    <t>Magazine Luiza</t>
  </si>
  <si>
    <t>Carrefour</t>
  </si>
  <si>
    <t>Local_Cliente</t>
  </si>
  <si>
    <t>Belo Horizonte  - MG</t>
  </si>
  <si>
    <t>São Paulo  - SP</t>
  </si>
  <si>
    <t>Guarapari  - ES</t>
  </si>
  <si>
    <t>Niterói  - RJ</t>
  </si>
  <si>
    <t>Vitória  - ES</t>
  </si>
  <si>
    <t>Betim  - MG</t>
  </si>
  <si>
    <t>Rio de Janeiro  - RJ</t>
  </si>
  <si>
    <t>Campinas  - SP</t>
  </si>
  <si>
    <t>PRODUTO</t>
  </si>
  <si>
    <t>ID_PRODUTO</t>
  </si>
  <si>
    <t>VALOR_PRODUTO</t>
  </si>
  <si>
    <t>PRODUTO A</t>
  </si>
  <si>
    <t>PRODUTO B</t>
  </si>
  <si>
    <t>PRODUTO C</t>
  </si>
  <si>
    <t>PRODUTO D</t>
  </si>
  <si>
    <t>PRODUTO E</t>
  </si>
  <si>
    <t>Nome_Vendedor</t>
  </si>
  <si>
    <t>CPF_Vendedor</t>
  </si>
  <si>
    <t>VENDEDOR</t>
  </si>
  <si>
    <t>CPF</t>
  </si>
  <si>
    <t>Arya</t>
  </si>
  <si>
    <t>Ragnar</t>
  </si>
  <si>
    <t>Dexter</t>
  </si>
  <si>
    <t>Scofield</t>
  </si>
  <si>
    <t>Jack</t>
  </si>
  <si>
    <t>Transportadora</t>
  </si>
  <si>
    <t>Frete</t>
  </si>
  <si>
    <t>Total Express</t>
  </si>
  <si>
    <t>Entrega Já</t>
  </si>
  <si>
    <t>DESTINO</t>
  </si>
  <si>
    <t>TRANSPORTADORA</t>
  </si>
  <si>
    <t>FRETE</t>
  </si>
  <si>
    <t>Estado</t>
  </si>
  <si>
    <t>Valor Total</t>
  </si>
  <si>
    <t>Quantidade de Vendas</t>
  </si>
  <si>
    <t>Total de Vendas</t>
  </si>
  <si>
    <t>Média de Vendas</t>
  </si>
  <si>
    <t>Maior Venda</t>
  </si>
  <si>
    <t>Menor Venda</t>
  </si>
  <si>
    <t>Cliente</t>
  </si>
  <si>
    <t>COMISSÃO</t>
  </si>
  <si>
    <t>Estados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</si>
</sst>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* #,##0.00_-;\-&quot;R$&quot;* #,##0.00_-;_-&quot;R$&quot;* &quot;-&quot;??_-;_-@_-"/>
    <numFmt numFmtId="164" formatCode="_-&quot;R$&quot;\ * #,##0.00_-;\-&quot;R$&quot;\ * #,##0.00_-;_-&quot;R$&quot;\ * &quot;-&quot;??_-;_-@_-"/>
    <numFmt numFmtId="165" formatCode="&quot;R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44" fontId="0" fillId="4" borderId="7" xfId="1" applyNumberFormat="1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44" fontId="0" fillId="4" borderId="4" xfId="1" applyNumberFormat="1" applyFont="1" applyFill="1" applyBorder="1" applyAlignment="1">
      <alignment horizontal="center" vertical="center"/>
    </xf>
    <xf numFmtId="165" fontId="0" fillId="0" borderId="0" xfId="0" applyNumberFormat="1"/>
    <xf numFmtId="165" fontId="0" fillId="4" borderId="7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44" fontId="0" fillId="0" borderId="0" xfId="0" applyNumberFormat="1"/>
    <xf numFmtId="165" fontId="0" fillId="0" borderId="0" xfId="0" applyNumberFormat="1" applyAlignment="1">
      <alignment horizontal="center" vertical="center"/>
    </xf>
  </cellXfs>
  <cellStyles count="3">
    <cellStyle name="Moeda" xfId="1" builtinId="4"/>
    <cellStyle name="Moeda 2" xfId="2" xr:uid="{CD324D1E-7652-4A04-9CD4-53E9647397F0}"/>
    <cellStyle name="Normal" xfId="0" builtinId="0"/>
  </cellStyles>
  <dxfs count="17">
    <dxf>
      <fill>
        <patternFill>
          <bgColor theme="9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2499465926084170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Valor</a:t>
            </a:r>
            <a:r>
              <a:rPr lang="en-US" baseline="0"/>
              <a:t> t</a:t>
            </a:r>
            <a:r>
              <a:rPr lang="en-US"/>
              <a:t>otal de vendas</a:t>
            </a:r>
            <a:r>
              <a:rPr lang="en-US" baseline="0"/>
              <a:t> por estado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Vendas!$Q$10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Vendas!$P$11:$P$14</c:f>
              <c:strCache>
                <c:ptCount val="4"/>
                <c:pt idx="0">
                  <c:v>ES</c:v>
                </c:pt>
                <c:pt idx="1">
                  <c:v>MG</c:v>
                </c:pt>
                <c:pt idx="2">
                  <c:v>RJ</c:v>
                </c:pt>
                <c:pt idx="3">
                  <c:v>SP</c:v>
                </c:pt>
              </c:strCache>
            </c:strRef>
          </c:cat>
          <c:val>
            <c:numRef>
              <c:f>Vendas!$Q$11:$Q$14</c:f>
              <c:numCache>
                <c:formatCode>_("R$"* #,##0.00_);_("R$"* \(#,##0.00\);_("R$"* "-"??_);_(@_)</c:formatCode>
                <c:ptCount val="4"/>
                <c:pt idx="0">
                  <c:v>2690146</c:v>
                </c:pt>
                <c:pt idx="1">
                  <c:v>4127238</c:v>
                </c:pt>
                <c:pt idx="2">
                  <c:v>7735822</c:v>
                </c:pt>
                <c:pt idx="3">
                  <c:v>3046356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F2-4D73-8A04-39DFB9F45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8360280"/>
        <c:axId val="778354376"/>
      </c:barChart>
      <c:catAx>
        <c:axId val="778360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8354376"/>
        <c:crosses val="autoZero"/>
        <c:auto val="1"/>
        <c:lblAlgn val="ctr"/>
        <c:lblOffset val="100"/>
        <c:noMultiLvlLbl val="0"/>
      </c:catAx>
      <c:valAx>
        <c:axId val="778354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8360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Valor total de vendas por cliente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Vendas!$Q$16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Vendas!$P$17:$P$24</c:f>
              <c:strCache>
                <c:ptCount val="8"/>
                <c:pt idx="0">
                  <c:v>Ponto Frio</c:v>
                </c:pt>
                <c:pt idx="1">
                  <c:v>Ricardo Eletro</c:v>
                </c:pt>
                <c:pt idx="2">
                  <c:v>Casas Bahia</c:v>
                </c:pt>
                <c:pt idx="3">
                  <c:v>Shoptime</c:v>
                </c:pt>
                <c:pt idx="4">
                  <c:v>Amazon</c:v>
                </c:pt>
                <c:pt idx="5">
                  <c:v>Kabum</c:v>
                </c:pt>
                <c:pt idx="6">
                  <c:v>Magazine Luiza</c:v>
                </c:pt>
                <c:pt idx="7">
                  <c:v>Carrefour</c:v>
                </c:pt>
              </c:strCache>
            </c:strRef>
          </c:cat>
          <c:val>
            <c:numRef>
              <c:f>Vendas!$Q$17:$Q$24</c:f>
              <c:numCache>
                <c:formatCode>_("R$"* #,##0.00_);_("R$"* \(#,##0.00\);_("R$"* "-"??_);_(@_)</c:formatCode>
                <c:ptCount val="8"/>
                <c:pt idx="0">
                  <c:v>3587056</c:v>
                </c:pt>
                <c:pt idx="1">
                  <c:v>1348220</c:v>
                </c:pt>
                <c:pt idx="2">
                  <c:v>1886468</c:v>
                </c:pt>
                <c:pt idx="3">
                  <c:v>2148078</c:v>
                </c:pt>
                <c:pt idx="4">
                  <c:v>3039650</c:v>
                </c:pt>
                <c:pt idx="5">
                  <c:v>1859892</c:v>
                </c:pt>
                <c:pt idx="6">
                  <c:v>2959748</c:v>
                </c:pt>
                <c:pt idx="7">
                  <c:v>770450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5B-4C66-AC0B-FF1BD1C14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8385208"/>
        <c:axId val="778375040"/>
      </c:barChart>
      <c:catAx>
        <c:axId val="778385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8375040"/>
        <c:crosses val="autoZero"/>
        <c:auto val="1"/>
        <c:lblAlgn val="ctr"/>
        <c:lblOffset val="100"/>
        <c:noMultiLvlLbl val="0"/>
      </c:catAx>
      <c:valAx>
        <c:axId val="77837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8385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Valor total de vendas por local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Valores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Vendas!$U$12:$U$19</c:f>
              <c:strCache>
                <c:ptCount val="8"/>
                <c:pt idx="0">
                  <c:v>Belo Horizonte  - MG</c:v>
                </c:pt>
                <c:pt idx="1">
                  <c:v>São Paulo  - SP</c:v>
                </c:pt>
                <c:pt idx="2">
                  <c:v>Guarapari  - ES</c:v>
                </c:pt>
                <c:pt idx="3">
                  <c:v>Niterói  - RJ</c:v>
                </c:pt>
                <c:pt idx="4">
                  <c:v>Vitória  - ES</c:v>
                </c:pt>
                <c:pt idx="5">
                  <c:v>Betim  - MG</c:v>
                </c:pt>
                <c:pt idx="6">
                  <c:v>Rio de Janeiro  - RJ</c:v>
                </c:pt>
                <c:pt idx="7">
                  <c:v>Campinas  - SP</c:v>
                </c:pt>
              </c:strCache>
            </c:strRef>
          </c:cat>
          <c:val>
            <c:numRef>
              <c:f>Vendas!$V$12:$V$19</c:f>
              <c:numCache>
                <c:formatCode>_("R$"* #,##0.00_);_("R$"* \(#,##0.00\);_("R$"* "-"??_);_(@_)</c:formatCode>
                <c:ptCount val="8"/>
                <c:pt idx="0">
                  <c:v>2058206</c:v>
                </c:pt>
                <c:pt idx="1">
                  <c:v>2675396</c:v>
                </c:pt>
                <c:pt idx="2">
                  <c:v>1441684</c:v>
                </c:pt>
                <c:pt idx="3">
                  <c:v>2116586</c:v>
                </c:pt>
                <c:pt idx="4">
                  <c:v>1248462</c:v>
                </c:pt>
                <c:pt idx="5">
                  <c:v>2069032</c:v>
                </c:pt>
                <c:pt idx="6">
                  <c:v>5619236</c:v>
                </c:pt>
                <c:pt idx="7">
                  <c:v>370960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7F-4293-8F1B-593CE1EA1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8311736"/>
        <c:axId val="778301568"/>
      </c:barChart>
      <c:catAx>
        <c:axId val="778311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8301568"/>
        <c:crosses val="autoZero"/>
        <c:auto val="1"/>
        <c:lblAlgn val="ctr"/>
        <c:lblOffset val="100"/>
        <c:noMultiLvlLbl val="0"/>
      </c:catAx>
      <c:valAx>
        <c:axId val="77830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8311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Valor</a:t>
            </a:r>
            <a:r>
              <a:rPr lang="en-US" baseline="0"/>
              <a:t> total de vendas por vendedor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Valores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Vendas!$X$12:$X$16</c:f>
              <c:strCache>
                <c:ptCount val="5"/>
                <c:pt idx="0">
                  <c:v>Arya</c:v>
                </c:pt>
                <c:pt idx="1">
                  <c:v>Ragnar</c:v>
                </c:pt>
                <c:pt idx="2">
                  <c:v>Dexter</c:v>
                </c:pt>
                <c:pt idx="3">
                  <c:v>Scofield</c:v>
                </c:pt>
                <c:pt idx="4">
                  <c:v>Jack</c:v>
                </c:pt>
              </c:strCache>
            </c:strRef>
          </c:cat>
          <c:val>
            <c:numRef>
              <c:f>Vendas!$Y$12:$Y$16</c:f>
              <c:numCache>
                <c:formatCode>_("R$"* #,##0.00_);_("R$"* \(#,##0.00\);_("R$"* "-"??_);_(@_)</c:formatCode>
                <c:ptCount val="5"/>
                <c:pt idx="0">
                  <c:v>3739170</c:v>
                </c:pt>
                <c:pt idx="1">
                  <c:v>3667848</c:v>
                </c:pt>
                <c:pt idx="2">
                  <c:v>3488920</c:v>
                </c:pt>
                <c:pt idx="3">
                  <c:v>3450636</c:v>
                </c:pt>
                <c:pt idx="4">
                  <c:v>3252988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39-4D09-820C-C05F9F195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8397016"/>
        <c:axId val="778399312"/>
      </c:barChart>
      <c:catAx>
        <c:axId val="778397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8399312"/>
        <c:crosses val="autoZero"/>
        <c:auto val="1"/>
        <c:lblAlgn val="ctr"/>
        <c:lblOffset val="100"/>
        <c:noMultiLvlLbl val="0"/>
      </c:catAx>
      <c:valAx>
        <c:axId val="77839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8397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italodiego/" TargetMode="External"/><Relationship Id="rId3" Type="http://schemas.openxmlformats.org/officeDocument/2006/relationships/image" Target="../media/image1.png"/><Relationship Id="rId7" Type="http://schemas.openxmlformats.org/officeDocument/2006/relationships/image" Target="../media/image3.png"/><Relationship Id="rId2" Type="http://schemas.openxmlformats.org/officeDocument/2006/relationships/hyperlink" Target="https://www.youtube.com/italodiegoteotonio" TargetMode="External"/><Relationship Id="rId1" Type="http://schemas.openxmlformats.org/officeDocument/2006/relationships/hyperlink" Target="https://simplificaexcel.kpages.online/testeintermedario" TargetMode="External"/><Relationship Id="rId6" Type="http://schemas.openxmlformats.org/officeDocument/2006/relationships/hyperlink" Target="https://www.facebook.com/professor.italoteotonio/" TargetMode="External"/><Relationship Id="rId5" Type="http://schemas.openxmlformats.org/officeDocument/2006/relationships/image" Target="../media/image2.png"/><Relationship Id="rId10" Type="http://schemas.openxmlformats.org/officeDocument/2006/relationships/hyperlink" Target="mailto:italo@masterfor.com.br" TargetMode="External"/><Relationship Id="rId4" Type="http://schemas.openxmlformats.org/officeDocument/2006/relationships/hyperlink" Target="https://www.instagram.com/masterfor.excel/" TargetMode="External"/><Relationship Id="rId9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17929</xdr:colOff>
      <xdr:row>0</xdr:row>
      <xdr:rowOff>73957</xdr:rowOff>
    </xdr:from>
    <xdr:to>
      <xdr:col>30</xdr:col>
      <xdr:colOff>402771</xdr:colOff>
      <xdr:row>10</xdr:row>
      <xdr:rowOff>43543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332BF25D-5B94-44DC-89C4-50173A89C6E4}"/>
            </a:ext>
          </a:extLst>
        </xdr:cNvPr>
        <xdr:cNvSpPr/>
      </xdr:nvSpPr>
      <xdr:spPr>
        <a:xfrm>
          <a:off x="1237129" y="73957"/>
          <a:ext cx="17453642" cy="1820157"/>
        </a:xfrm>
        <a:prstGeom prst="rect">
          <a:avLst/>
        </a:prstGeom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tx1"/>
              </a:solidFill>
            </a:rPr>
            <a:t>Esta</a:t>
          </a:r>
          <a:r>
            <a:rPr lang="pt-BR" sz="1600" baseline="0">
              <a:solidFill>
                <a:schemeClr val="tx1"/>
              </a:solidFill>
            </a:rPr>
            <a:t> planilha apresenta necessidades comuns, na grande maioria das organizações. </a:t>
          </a:r>
        </a:p>
        <a:p>
          <a:pPr algn="ctr"/>
          <a:r>
            <a:rPr lang="pt-BR" sz="1600" baseline="0">
              <a:solidFill>
                <a:schemeClr val="tx1"/>
              </a:solidFill>
            </a:rPr>
            <a:t>Existem formas diferentes de atingir os resultados desejados, entretanto, é importante ser o mais produtivo possível.</a:t>
          </a:r>
        </a:p>
        <a:p>
          <a:pPr algn="ctr"/>
          <a:r>
            <a:rPr lang="pt-BR" sz="1600" baseline="0">
              <a:solidFill>
                <a:schemeClr val="tx1"/>
              </a:solidFill>
            </a:rPr>
            <a:t>Nestes exercícios, não é necessário utilização de tabelas dinâmicas, gráficos dinâmicos, dashboards e novas funções do Excel.</a:t>
          </a:r>
        </a:p>
        <a:p>
          <a:pPr algn="ctr"/>
          <a:r>
            <a:rPr lang="pt-BR" sz="1600" baseline="0">
              <a:solidFill>
                <a:schemeClr val="tx1"/>
              </a:solidFill>
            </a:rPr>
            <a:t>Se você conseguir resolver todos os 10 itens, além de conseguir pensar em melhorias para a planilha, significa que você tem um bom nível de Excel Intermediário e está pronto para os recursos avançados.</a:t>
          </a:r>
        </a:p>
        <a:p>
          <a:pPr algn="ctr"/>
          <a:r>
            <a:rPr lang="pt-BR" sz="1600" baseline="0">
              <a:solidFill>
                <a:schemeClr val="tx1"/>
              </a:solidFill>
            </a:rPr>
            <a:t>Se você ainda não consegue resolver os 10 itens, o seu nível de Excel está em um escopo que vai do Básico para o Intermediário (quanto mais conseguir, mais próximo do nível Intermediário).</a:t>
          </a:r>
        </a:p>
        <a:p>
          <a:pPr algn="ctr"/>
          <a:r>
            <a:rPr lang="pt-BR" sz="1600" baseline="0">
              <a:solidFill>
                <a:schemeClr val="tx1"/>
              </a:solidFill>
            </a:rPr>
            <a:t>Responda para si próprio, as perguntas disponíveis na última planilha, que envolvem funções e recursos de nível Intermediário e Avançado (varia de empresa para empresa).</a:t>
          </a:r>
          <a:endParaRPr lang="pt-BR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58177</xdr:colOff>
      <xdr:row>10</xdr:row>
      <xdr:rowOff>119744</xdr:rowOff>
    </xdr:from>
    <xdr:to>
      <xdr:col>12</xdr:col>
      <xdr:colOff>491525</xdr:colOff>
      <xdr:row>14</xdr:row>
      <xdr:rowOff>163367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22FA213D-E722-48E1-9376-E9A5350B677C}"/>
            </a:ext>
          </a:extLst>
        </xdr:cNvPr>
        <xdr:cNvSpPr/>
      </xdr:nvSpPr>
      <xdr:spPr>
        <a:xfrm>
          <a:off x="1277377" y="1970315"/>
          <a:ext cx="6529348" cy="783852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bg1"/>
              </a:solidFill>
            </a:rPr>
            <a:t>1 - Utilize as funções adequadas, para buscar o CPF do Vendedor, a partir do nome</a:t>
          </a:r>
          <a:r>
            <a:rPr lang="pt-BR" sz="1200" baseline="0">
              <a:solidFill>
                <a:schemeClr val="bg1"/>
              </a:solidFill>
            </a:rPr>
            <a:t> do vendedor.</a:t>
          </a:r>
          <a:endParaRPr lang="pt-BR" sz="12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58177</xdr:colOff>
      <xdr:row>15</xdr:row>
      <xdr:rowOff>56687</xdr:rowOff>
    </xdr:from>
    <xdr:to>
      <xdr:col>12</xdr:col>
      <xdr:colOff>491525</xdr:colOff>
      <xdr:row>19</xdr:row>
      <xdr:rowOff>96451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175166DB-E946-4C96-9492-E2FF6DD9E6BA}"/>
            </a:ext>
          </a:extLst>
        </xdr:cNvPr>
        <xdr:cNvSpPr/>
      </xdr:nvSpPr>
      <xdr:spPr>
        <a:xfrm>
          <a:off x="1277377" y="2832544"/>
          <a:ext cx="6529348" cy="779993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bg1"/>
              </a:solidFill>
            </a:rPr>
            <a:t>2 - Utilize as funções</a:t>
          </a:r>
          <a:r>
            <a:rPr lang="pt-BR" sz="1200" baseline="0">
              <a:solidFill>
                <a:schemeClr val="bg1"/>
              </a:solidFill>
            </a:rPr>
            <a:t> adequadas para buscar o ID e o Valor do produto, a partir do nome do produto.</a:t>
          </a:r>
          <a:endParaRPr lang="pt-BR" sz="12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58177</xdr:colOff>
      <xdr:row>19</xdr:row>
      <xdr:rowOff>180319</xdr:rowOff>
    </xdr:from>
    <xdr:to>
      <xdr:col>12</xdr:col>
      <xdr:colOff>491525</xdr:colOff>
      <xdr:row>24</xdr:row>
      <xdr:rowOff>39062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6DA05EAF-683B-46CA-80B8-ECB6AE66E3EE}"/>
            </a:ext>
          </a:extLst>
        </xdr:cNvPr>
        <xdr:cNvSpPr/>
      </xdr:nvSpPr>
      <xdr:spPr>
        <a:xfrm>
          <a:off x="1277377" y="3696405"/>
          <a:ext cx="6529348" cy="784028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bg1"/>
              </a:solidFill>
            </a:rPr>
            <a:t>3 - Utilize as funções</a:t>
          </a:r>
          <a:r>
            <a:rPr lang="pt-BR" sz="1200" baseline="0">
              <a:solidFill>
                <a:schemeClr val="bg1"/>
              </a:solidFill>
            </a:rPr>
            <a:t> adequadas para buscar a transportadora e o valor do frete, de acordo com o destino do cliente.</a:t>
          </a:r>
          <a:endParaRPr lang="pt-BR" sz="12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39127</xdr:colOff>
      <xdr:row>24</xdr:row>
      <xdr:rowOff>132456</xdr:rowOff>
    </xdr:from>
    <xdr:to>
      <xdr:col>12</xdr:col>
      <xdr:colOff>472475</xdr:colOff>
      <xdr:row>28</xdr:row>
      <xdr:rowOff>170586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B27F136F-F7BB-48D4-ADD7-3CE318DE26CD}"/>
            </a:ext>
          </a:extLst>
        </xdr:cNvPr>
        <xdr:cNvSpPr/>
      </xdr:nvSpPr>
      <xdr:spPr>
        <a:xfrm>
          <a:off x="1258327" y="4573827"/>
          <a:ext cx="6529348" cy="778359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bg1"/>
              </a:solidFill>
            </a:rPr>
            <a:t>4 - Utilize as funções adequadas para informar o total de vendas, a média de vendas, o maior e o menor valor vendido.</a:t>
          </a:r>
        </a:p>
      </xdr:txBody>
    </xdr:sp>
    <xdr:clientData/>
  </xdr:twoCellAnchor>
  <xdr:twoCellAnchor>
    <xdr:from>
      <xdr:col>2</xdr:col>
      <xdr:colOff>48652</xdr:colOff>
      <xdr:row>29</xdr:row>
      <xdr:rowOff>86446</xdr:rowOff>
    </xdr:from>
    <xdr:to>
      <xdr:col>12</xdr:col>
      <xdr:colOff>482000</xdr:colOff>
      <xdr:row>33</xdr:row>
      <xdr:rowOff>152401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87CFE575-0AA7-443D-89F1-93448C4185FF}"/>
            </a:ext>
          </a:extLst>
        </xdr:cNvPr>
        <xdr:cNvSpPr/>
      </xdr:nvSpPr>
      <xdr:spPr>
        <a:xfrm>
          <a:off x="1267852" y="5453103"/>
          <a:ext cx="6529348" cy="806184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bg1"/>
              </a:solidFill>
            </a:rPr>
            <a:t>5 - Utilize as funções adequadas para calcular a comissão do funcionário, que será</a:t>
          </a:r>
          <a:r>
            <a:rPr lang="pt-BR" sz="1200" baseline="0">
              <a:solidFill>
                <a:schemeClr val="bg1"/>
              </a:solidFill>
            </a:rPr>
            <a:t> de 1% sobre o seu valor total vendido, se o valor total de vendas do funcionário for maior do que R$ 3,5 Milhões e se a quantidade de vendas for maior do que 10.</a:t>
          </a:r>
          <a:endParaRPr lang="pt-BR" sz="12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96516</xdr:colOff>
      <xdr:row>10</xdr:row>
      <xdr:rowOff>138794</xdr:rowOff>
    </xdr:from>
    <xdr:to>
      <xdr:col>24</xdr:col>
      <xdr:colOff>259896</xdr:colOff>
      <xdr:row>15</xdr:row>
      <xdr:rowOff>5028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C7B2AD19-B27E-4590-A6EF-1169F51492E1}"/>
            </a:ext>
          </a:extLst>
        </xdr:cNvPr>
        <xdr:cNvSpPr/>
      </xdr:nvSpPr>
      <xdr:spPr>
        <a:xfrm>
          <a:off x="8021316" y="1989365"/>
          <a:ext cx="6868980" cy="79152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bg1"/>
              </a:solidFill>
            </a:rPr>
            <a:t>6 - Utilize as funções adequadas para calcular o valor total,</a:t>
          </a:r>
          <a:r>
            <a:rPr lang="pt-BR" sz="1200" baseline="0">
              <a:solidFill>
                <a:schemeClr val="bg1"/>
              </a:solidFill>
            </a:rPr>
            <a:t> a quantidade e a média de vendas por estado e por cliente.</a:t>
          </a:r>
          <a:endParaRPr lang="pt-BR" sz="12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96516</xdr:colOff>
      <xdr:row>15</xdr:row>
      <xdr:rowOff>71879</xdr:rowOff>
    </xdr:from>
    <xdr:to>
      <xdr:col>24</xdr:col>
      <xdr:colOff>259896</xdr:colOff>
      <xdr:row>19</xdr:row>
      <xdr:rowOff>115501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75888C7F-4C56-404E-BB74-18C7C692B2BB}"/>
            </a:ext>
          </a:extLst>
        </xdr:cNvPr>
        <xdr:cNvSpPr/>
      </xdr:nvSpPr>
      <xdr:spPr>
        <a:xfrm>
          <a:off x="8021316" y="2847736"/>
          <a:ext cx="6868980" cy="783851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bg1"/>
              </a:solidFill>
            </a:rPr>
            <a:t>7 - Utilize</a:t>
          </a:r>
          <a:r>
            <a:rPr lang="pt-BR" sz="1200" baseline="0">
              <a:solidFill>
                <a:schemeClr val="bg1"/>
              </a:solidFill>
            </a:rPr>
            <a:t> os recursos adequados, para que o usuário selecione o vendedor e o produto em uma lista de dados, evitando a inserção de valores incorretos.</a:t>
          </a:r>
          <a:endParaRPr lang="pt-BR" sz="12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96516</xdr:colOff>
      <xdr:row>20</xdr:row>
      <xdr:rowOff>23837</xdr:rowOff>
    </xdr:from>
    <xdr:to>
      <xdr:col>24</xdr:col>
      <xdr:colOff>259896</xdr:colOff>
      <xdr:row>24</xdr:row>
      <xdr:rowOff>58112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6C4A81BD-1FD0-4131-9670-063CB0EECDDD}"/>
            </a:ext>
          </a:extLst>
        </xdr:cNvPr>
        <xdr:cNvSpPr/>
      </xdr:nvSpPr>
      <xdr:spPr>
        <a:xfrm>
          <a:off x="8021316" y="3724980"/>
          <a:ext cx="6868980" cy="774503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bg1"/>
              </a:solidFill>
            </a:rPr>
            <a:t>8 - Crie</a:t>
          </a:r>
          <a:r>
            <a:rPr lang="pt-BR" sz="1200" baseline="0">
              <a:solidFill>
                <a:schemeClr val="bg1"/>
              </a:solidFill>
            </a:rPr>
            <a:t> gráficos adequados para representar o valor total de vendas por estado, por cidade, por cliente e por vendedor.</a:t>
          </a:r>
          <a:endParaRPr lang="pt-BR" sz="12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86991</xdr:colOff>
      <xdr:row>24</xdr:row>
      <xdr:rowOff>151506</xdr:rowOff>
    </xdr:from>
    <xdr:to>
      <xdr:col>24</xdr:col>
      <xdr:colOff>250371</xdr:colOff>
      <xdr:row>29</xdr:row>
      <xdr:rowOff>10246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7DE5A997-8BD8-4027-B821-195009F9C95B}"/>
            </a:ext>
          </a:extLst>
        </xdr:cNvPr>
        <xdr:cNvSpPr/>
      </xdr:nvSpPr>
      <xdr:spPr>
        <a:xfrm>
          <a:off x="8011791" y="4592877"/>
          <a:ext cx="6868980" cy="78402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bg1"/>
              </a:solidFill>
            </a:rPr>
            <a:t>9 - Utilize os recursos adequados para proteger a sua planilha contra alterações indevidas</a:t>
          </a:r>
          <a:r>
            <a:rPr lang="pt-BR" sz="1200" baseline="0">
              <a:solidFill>
                <a:schemeClr val="bg1"/>
              </a:solidFill>
            </a:rPr>
            <a:t>, para congelar os títulos das colunas na tabela de vendas e para permitir que novos dados sejam inseridos na tabela de vendas, de forma que as tabelas dependentes sejam atualizadas automaticamente.</a:t>
          </a:r>
          <a:endParaRPr lang="pt-BR" sz="12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86991</xdr:colOff>
      <xdr:row>29</xdr:row>
      <xdr:rowOff>122689</xdr:rowOff>
    </xdr:from>
    <xdr:to>
      <xdr:col>24</xdr:col>
      <xdr:colOff>260217</xdr:colOff>
      <xdr:row>34</xdr:row>
      <xdr:rowOff>1967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4EA9D864-6221-41A1-87CF-E41AF09F1877}"/>
            </a:ext>
          </a:extLst>
        </xdr:cNvPr>
        <xdr:cNvSpPr/>
      </xdr:nvSpPr>
      <xdr:spPr>
        <a:xfrm>
          <a:off x="8011791" y="5489346"/>
          <a:ext cx="6878826" cy="804564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bg1"/>
              </a:solidFill>
            </a:rPr>
            <a:t>10</a:t>
          </a:r>
          <a:r>
            <a:rPr lang="pt-BR" sz="1200" baseline="0">
              <a:solidFill>
                <a:schemeClr val="bg1"/>
              </a:solidFill>
            </a:rPr>
            <a:t> - Utilize os recursos adequados para colorir de verde toda a linha de uma determinada venda, quando o respectivo valor total vendido daquele registro, for superior à média.</a:t>
          </a:r>
          <a:endParaRPr lang="pt-BR" sz="12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21771</xdr:colOff>
      <xdr:row>34</xdr:row>
      <xdr:rowOff>58720</xdr:rowOff>
    </xdr:from>
    <xdr:to>
      <xdr:col>24</xdr:col>
      <xdr:colOff>283028</xdr:colOff>
      <xdr:row>38</xdr:row>
      <xdr:rowOff>112367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ADF13484-9631-471A-B648-86038755419F}"/>
            </a:ext>
          </a:extLst>
        </xdr:cNvPr>
        <xdr:cNvSpPr/>
      </xdr:nvSpPr>
      <xdr:spPr>
        <a:xfrm>
          <a:off x="1240971" y="6350663"/>
          <a:ext cx="13672457" cy="7938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chemeClr val="bg1"/>
              </a:solidFill>
            </a:rPr>
            <a:t>EXTRA</a:t>
          </a:r>
          <a:r>
            <a:rPr lang="pt-BR" sz="1200" baseline="0">
              <a:solidFill>
                <a:schemeClr val="bg1"/>
              </a:solidFill>
            </a:rPr>
            <a:t> - Encontrou oportunidades de melhoria na planilha? Implemente! =)</a:t>
          </a:r>
          <a:endParaRPr lang="pt-BR" sz="120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402770</xdr:colOff>
      <xdr:row>11</xdr:row>
      <xdr:rowOff>130628</xdr:rowOff>
    </xdr:from>
    <xdr:to>
      <xdr:col>30</xdr:col>
      <xdr:colOff>239485</xdr:colOff>
      <xdr:row>19</xdr:row>
      <xdr:rowOff>1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FD1C1B-D31F-4936-A270-0953AFB93862}"/>
            </a:ext>
          </a:extLst>
        </xdr:cNvPr>
        <xdr:cNvSpPr/>
      </xdr:nvSpPr>
      <xdr:spPr>
        <a:xfrm>
          <a:off x="15033170" y="2166257"/>
          <a:ext cx="3494315" cy="134983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500" b="1">
              <a:solidFill>
                <a:sysClr val="windowText" lastClr="000000"/>
              </a:solidFill>
            </a:rPr>
            <a:t>Quer acompanhar a resolução</a:t>
          </a:r>
          <a:r>
            <a:rPr lang="pt-BR" sz="1500" b="1" baseline="0">
              <a:solidFill>
                <a:sysClr val="windowText" lastClr="000000"/>
              </a:solidFill>
            </a:rPr>
            <a:t> desta planilha?</a:t>
          </a:r>
          <a:br>
            <a:rPr lang="pt-BR" sz="1500" b="1" baseline="0">
              <a:solidFill>
                <a:sysClr val="windowText" lastClr="000000"/>
              </a:solidFill>
            </a:rPr>
          </a:br>
          <a:br>
            <a:rPr lang="pt-BR" sz="1500" b="1" baseline="0">
              <a:solidFill>
                <a:sysClr val="windowText" lastClr="000000"/>
              </a:solidFill>
            </a:rPr>
          </a:br>
          <a:r>
            <a:rPr lang="pt-BR" sz="1500" b="1" baseline="0">
              <a:solidFill>
                <a:sysClr val="windowText" lastClr="000000"/>
              </a:solidFill>
            </a:rPr>
            <a:t>Cadastre-se abaixo e siga-me nas redes sociais:</a:t>
          </a:r>
          <a:endParaRPr lang="pt-BR" sz="15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25</xdr:col>
      <xdr:colOff>435427</xdr:colOff>
      <xdr:row>22</xdr:row>
      <xdr:rowOff>152400</xdr:rowOff>
    </xdr:from>
    <xdr:to>
      <xdr:col>27</xdr:col>
      <xdr:colOff>97970</xdr:colOff>
      <xdr:row>27</xdr:row>
      <xdr:rowOff>126274</xdr:rowOff>
    </xdr:to>
    <xdr:pic>
      <xdr:nvPicPr>
        <xdr:cNvPr id="27" name="Imagem 2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A4F9F0A-57FF-4162-9B88-49D0B47F799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75427" y="4223657"/>
          <a:ext cx="881743" cy="899160"/>
        </a:xfrm>
        <a:prstGeom prst="rect">
          <a:avLst/>
        </a:prstGeom>
      </xdr:spPr>
    </xdr:pic>
    <xdr:clientData/>
  </xdr:twoCellAnchor>
  <xdr:twoCellAnchor editAs="oneCell">
    <xdr:from>
      <xdr:col>25</xdr:col>
      <xdr:colOff>544285</xdr:colOff>
      <xdr:row>30</xdr:row>
      <xdr:rowOff>77801</xdr:rowOff>
    </xdr:from>
    <xdr:to>
      <xdr:col>27</xdr:col>
      <xdr:colOff>77160</xdr:colOff>
      <xdr:row>34</xdr:row>
      <xdr:rowOff>104503</xdr:rowOff>
    </xdr:to>
    <xdr:pic>
      <xdr:nvPicPr>
        <xdr:cNvPr id="30" name="Imagem 29" descr="Uma imagem contendo desenho&#10;&#10;Descrição gerada automaticament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1E6FA8A-3AC8-4959-8DF6-FE9EC9074B5F}"/>
            </a:ext>
          </a:extLst>
        </xdr:cNvPr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4285" y="5629515"/>
          <a:ext cx="752075" cy="766931"/>
        </a:xfrm>
        <a:prstGeom prst="rect">
          <a:avLst/>
        </a:prstGeom>
      </xdr:spPr>
    </xdr:pic>
    <xdr:clientData/>
  </xdr:twoCellAnchor>
  <xdr:twoCellAnchor editAs="oneCell">
    <xdr:from>
      <xdr:col>28</xdr:col>
      <xdr:colOff>76199</xdr:colOff>
      <xdr:row>30</xdr:row>
      <xdr:rowOff>10886</xdr:rowOff>
    </xdr:from>
    <xdr:to>
      <xdr:col>29</xdr:col>
      <xdr:colOff>348342</xdr:colOff>
      <xdr:row>34</xdr:row>
      <xdr:rowOff>169817</xdr:rowOff>
    </xdr:to>
    <xdr:pic>
      <xdr:nvPicPr>
        <xdr:cNvPr id="31" name="Imagem 30" descr="Uma imagem contendo placa, rua, desenho, ônibus&#10;&#10;Descrição gerada automaticament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CE8F6A7-F1CD-4EB9-807C-4B02018A3F76}"/>
            </a:ext>
          </a:extLst>
        </xdr:cNvPr>
        <xdr:cNvPicPr/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4999" y="5562600"/>
          <a:ext cx="881743" cy="899160"/>
        </a:xfrm>
        <a:prstGeom prst="rect">
          <a:avLst/>
        </a:prstGeom>
      </xdr:spPr>
    </xdr:pic>
    <xdr:clientData/>
  </xdr:twoCellAnchor>
  <xdr:twoCellAnchor editAs="oneCell">
    <xdr:from>
      <xdr:col>27</xdr:col>
      <xdr:colOff>566056</xdr:colOff>
      <xdr:row>22</xdr:row>
      <xdr:rowOff>167929</xdr:rowOff>
    </xdr:from>
    <xdr:to>
      <xdr:col>29</xdr:col>
      <xdr:colOff>293433</xdr:colOff>
      <xdr:row>28</xdr:row>
      <xdr:rowOff>22861</xdr:rowOff>
    </xdr:to>
    <xdr:pic>
      <xdr:nvPicPr>
        <xdr:cNvPr id="32" name="Imagem 31" descr="Uma imagem contendo desenho&#10;&#10;Descrição gerada automaticament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23EC125-8BF1-4261-9E11-D8762CD40E4C}"/>
            </a:ext>
          </a:extLst>
        </xdr:cNvPr>
        <xdr:cNvPicPr/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25256" y="4239186"/>
          <a:ext cx="946577" cy="965275"/>
        </a:xfrm>
        <a:prstGeom prst="rect">
          <a:avLst/>
        </a:prstGeom>
      </xdr:spPr>
    </xdr:pic>
    <xdr:clientData/>
  </xdr:twoCellAnchor>
  <xdr:twoCellAnchor>
    <xdr:from>
      <xdr:col>24</xdr:col>
      <xdr:colOff>533400</xdr:colOff>
      <xdr:row>35</xdr:row>
      <xdr:rowOff>97971</xdr:rowOff>
    </xdr:from>
    <xdr:to>
      <xdr:col>29</xdr:col>
      <xdr:colOff>598714</xdr:colOff>
      <xdr:row>38</xdr:row>
      <xdr:rowOff>163286</xdr:rowOff>
    </xdr:to>
    <xdr:sp macro="" textlink="">
      <xdr:nvSpPr>
        <xdr:cNvPr id="5" name="CaixaDeTexto 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1D1F33B-748A-4AF4-95A5-EA6CC185D0DF}"/>
            </a:ext>
          </a:extLst>
        </xdr:cNvPr>
        <xdr:cNvSpPr txBox="1"/>
      </xdr:nvSpPr>
      <xdr:spPr>
        <a:xfrm>
          <a:off x="15163800" y="6574971"/>
          <a:ext cx="3113314" cy="6204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400" b="1" u="sng"/>
            <a:t>Prof. Ítalo Teotônio</a:t>
          </a:r>
        </a:p>
      </xdr:txBody>
    </xdr:sp>
    <xdr:clientData/>
  </xdr:twoCellAnchor>
  <xdr:twoCellAnchor>
    <xdr:from>
      <xdr:col>24</xdr:col>
      <xdr:colOff>468085</xdr:colOff>
      <xdr:row>20</xdr:row>
      <xdr:rowOff>10886</xdr:rowOff>
    </xdr:from>
    <xdr:to>
      <xdr:col>30</xdr:col>
      <xdr:colOff>21771</xdr:colOff>
      <xdr:row>22</xdr:row>
      <xdr:rowOff>97972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8B8C-405B-44BF-A562-965A236FE5BB}"/>
            </a:ext>
          </a:extLst>
        </xdr:cNvPr>
        <xdr:cNvSpPr/>
      </xdr:nvSpPr>
      <xdr:spPr>
        <a:xfrm>
          <a:off x="15098485" y="3712029"/>
          <a:ext cx="3211286" cy="4572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ysClr val="windowText" lastClr="000000"/>
              </a:solidFill>
            </a:rPr>
            <a:t>CADASTRAR NA AULA DE CORREÇÃO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228600</xdr:colOff>
      <xdr:row>25</xdr:row>
      <xdr:rowOff>80010</xdr:rowOff>
    </xdr:from>
    <xdr:to>
      <xdr:col>18</xdr:col>
      <xdr:colOff>624840</xdr:colOff>
      <xdr:row>40</xdr:row>
      <xdr:rowOff>80010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53639C9-3FD8-422C-B070-2C18C57A2A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266700</xdr:colOff>
      <xdr:row>41</xdr:row>
      <xdr:rowOff>80010</xdr:rowOff>
    </xdr:from>
    <xdr:to>
      <xdr:col>18</xdr:col>
      <xdr:colOff>662940</xdr:colOff>
      <xdr:row>52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B16218B-FF3D-4704-A785-DC2012DB5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541020</xdr:colOff>
      <xdr:row>25</xdr:row>
      <xdr:rowOff>102870</xdr:rowOff>
    </xdr:from>
    <xdr:to>
      <xdr:col>25</xdr:col>
      <xdr:colOff>388620</xdr:colOff>
      <xdr:row>40</xdr:row>
      <xdr:rowOff>102870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96F396F-8401-43C6-A1C2-816027B9F6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426720</xdr:colOff>
      <xdr:row>41</xdr:row>
      <xdr:rowOff>179070</xdr:rowOff>
    </xdr:from>
    <xdr:to>
      <xdr:col>25</xdr:col>
      <xdr:colOff>198120</xdr:colOff>
      <xdr:row>53</xdr:row>
      <xdr:rowOff>179070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2D28783-12AE-4332-B8CA-1D9D9A177A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251013</xdr:colOff>
      <xdr:row>1</xdr:row>
      <xdr:rowOff>56031</xdr:rowOff>
    </xdr:from>
    <xdr:to>
      <xdr:col>26</xdr:col>
      <xdr:colOff>421343</xdr:colOff>
      <xdr:row>4</xdr:row>
      <xdr:rowOff>17931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A09BCF4-537C-4F08-B433-B9A9645EF7DC}"/>
            </a:ext>
          </a:extLst>
        </xdr:cNvPr>
        <xdr:cNvSpPr/>
      </xdr:nvSpPr>
      <xdr:spPr>
        <a:xfrm>
          <a:off x="251013" y="235325"/>
          <a:ext cx="16019930" cy="499782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500">
              <a:solidFill>
                <a:schemeClr val="bg1"/>
              </a:solidFill>
            </a:rPr>
            <a:t>1 - Você sabe</a:t>
          </a:r>
          <a:r>
            <a:rPr lang="pt-BR" sz="1500" baseline="0">
              <a:solidFill>
                <a:schemeClr val="bg1"/>
              </a:solidFill>
            </a:rPr>
            <a:t> utilizar em conjunto as funções SE, E, OU combinadas e com outras fórmulas?</a:t>
          </a:r>
          <a:endParaRPr lang="pt-BR" sz="15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242048</xdr:colOff>
      <xdr:row>4</xdr:row>
      <xdr:rowOff>73962</xdr:rowOff>
    </xdr:from>
    <xdr:to>
      <xdr:col>26</xdr:col>
      <xdr:colOff>412378</xdr:colOff>
      <xdr:row>7</xdr:row>
      <xdr:rowOff>35861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BC2F2E02-5DEC-46C4-B8A6-FA8920C0F7BE}"/>
            </a:ext>
          </a:extLst>
        </xdr:cNvPr>
        <xdr:cNvSpPr/>
      </xdr:nvSpPr>
      <xdr:spPr>
        <a:xfrm>
          <a:off x="242048" y="791138"/>
          <a:ext cx="16019930" cy="499782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500">
              <a:solidFill>
                <a:schemeClr val="bg1"/>
              </a:solidFill>
            </a:rPr>
            <a:t>2 - Você sabe utilizar as funções ÍNDICE, CORRESP,</a:t>
          </a:r>
          <a:r>
            <a:rPr lang="pt-BR" sz="1500" baseline="0">
              <a:solidFill>
                <a:schemeClr val="bg1"/>
              </a:solidFill>
            </a:rPr>
            <a:t> </a:t>
          </a:r>
          <a:r>
            <a:rPr lang="pt-BR" sz="1500">
              <a:solidFill>
                <a:schemeClr val="bg1"/>
              </a:solidFill>
            </a:rPr>
            <a:t>DESLOC e INDIRETO?</a:t>
          </a:r>
        </a:p>
      </xdr:txBody>
    </xdr:sp>
    <xdr:clientData/>
  </xdr:twoCellAnchor>
  <xdr:twoCellAnchor>
    <xdr:from>
      <xdr:col>0</xdr:col>
      <xdr:colOff>233083</xdr:colOff>
      <xdr:row>7</xdr:row>
      <xdr:rowOff>91889</xdr:rowOff>
    </xdr:from>
    <xdr:to>
      <xdr:col>26</xdr:col>
      <xdr:colOff>403413</xdr:colOff>
      <xdr:row>10</xdr:row>
      <xdr:rowOff>53789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CB143756-528D-422E-8D99-17AB6DE26B58}"/>
            </a:ext>
          </a:extLst>
        </xdr:cNvPr>
        <xdr:cNvSpPr/>
      </xdr:nvSpPr>
      <xdr:spPr>
        <a:xfrm>
          <a:off x="233083" y="1346948"/>
          <a:ext cx="16019930" cy="499782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500">
              <a:solidFill>
                <a:schemeClr val="bg1"/>
              </a:solidFill>
            </a:rPr>
            <a:t>3 - Você sabe utilizar as novas funções do Excel e funções matriciais,</a:t>
          </a:r>
          <a:r>
            <a:rPr lang="pt-BR" sz="1500" baseline="0">
              <a:solidFill>
                <a:schemeClr val="bg1"/>
              </a:solidFill>
            </a:rPr>
            <a:t> tais como: FILTRO, ÚNICO, CLASSIFICAR, PROCX?</a:t>
          </a:r>
          <a:endParaRPr lang="pt-BR" sz="15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224118</xdr:colOff>
      <xdr:row>10</xdr:row>
      <xdr:rowOff>109820</xdr:rowOff>
    </xdr:from>
    <xdr:to>
      <xdr:col>26</xdr:col>
      <xdr:colOff>394448</xdr:colOff>
      <xdr:row>13</xdr:row>
      <xdr:rowOff>71719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7F8C99E8-3052-4537-ABA5-8F853E738905}"/>
            </a:ext>
          </a:extLst>
        </xdr:cNvPr>
        <xdr:cNvSpPr/>
      </xdr:nvSpPr>
      <xdr:spPr>
        <a:xfrm>
          <a:off x="224118" y="1902761"/>
          <a:ext cx="16019930" cy="499782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500">
              <a:solidFill>
                <a:schemeClr val="bg1"/>
              </a:solidFill>
            </a:rPr>
            <a:t>4 - Você consegue realizar</a:t>
          </a:r>
          <a:r>
            <a:rPr lang="pt-BR" sz="1500" baseline="0">
              <a:solidFill>
                <a:schemeClr val="bg1"/>
              </a:solidFill>
            </a:rPr>
            <a:t> tratamento de dados, através das diversas funções de TEXTO e DATA?</a:t>
          </a:r>
          <a:endParaRPr lang="pt-BR" sz="15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215154</xdr:colOff>
      <xdr:row>13</xdr:row>
      <xdr:rowOff>127748</xdr:rowOff>
    </xdr:from>
    <xdr:to>
      <xdr:col>26</xdr:col>
      <xdr:colOff>385484</xdr:colOff>
      <xdr:row>16</xdr:row>
      <xdr:rowOff>89648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6640A87C-B539-4A28-8B3B-8026C0585C91}"/>
            </a:ext>
          </a:extLst>
        </xdr:cNvPr>
        <xdr:cNvSpPr/>
      </xdr:nvSpPr>
      <xdr:spPr>
        <a:xfrm>
          <a:off x="215154" y="2458572"/>
          <a:ext cx="16019930" cy="499782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500">
              <a:solidFill>
                <a:schemeClr val="bg1"/>
              </a:solidFill>
            </a:rPr>
            <a:t>5 - Você sabe utilizar bem funções matemáticas</a:t>
          </a:r>
          <a:r>
            <a:rPr lang="pt-BR" sz="1500" baseline="0">
              <a:solidFill>
                <a:schemeClr val="bg1"/>
              </a:solidFill>
            </a:rPr>
            <a:t> e estatísticas, tais como MÁXIMOSES, SOMASES, MÉDIASES?</a:t>
          </a:r>
          <a:endParaRPr lang="pt-BR" sz="15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206189</xdr:colOff>
      <xdr:row>16</xdr:row>
      <xdr:rowOff>145679</xdr:rowOff>
    </xdr:from>
    <xdr:to>
      <xdr:col>26</xdr:col>
      <xdr:colOff>376519</xdr:colOff>
      <xdr:row>19</xdr:row>
      <xdr:rowOff>107579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BED3BEEA-8833-41D4-A668-C0638E693115}"/>
            </a:ext>
          </a:extLst>
        </xdr:cNvPr>
        <xdr:cNvSpPr/>
      </xdr:nvSpPr>
      <xdr:spPr>
        <a:xfrm>
          <a:off x="206189" y="3014385"/>
          <a:ext cx="16019930" cy="499782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500">
              <a:solidFill>
                <a:schemeClr val="bg1"/>
              </a:solidFill>
            </a:rPr>
            <a:t>6 - Você sabe utilizar funções de procura</a:t>
          </a:r>
          <a:r>
            <a:rPr lang="pt-BR" sz="1500" baseline="0">
              <a:solidFill>
                <a:schemeClr val="bg1"/>
              </a:solidFill>
            </a:rPr>
            <a:t> e referência com recursos extras, tais como: PROCURA COM MAIS DE UMA CONDIÇÃO, PROCURA CONDICIONAL e RETORNAR TODOS OS RESULTADOS?</a:t>
          </a:r>
          <a:endParaRPr lang="pt-BR" sz="15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197224</xdr:colOff>
      <xdr:row>19</xdr:row>
      <xdr:rowOff>163607</xdr:rowOff>
    </xdr:from>
    <xdr:to>
      <xdr:col>26</xdr:col>
      <xdr:colOff>367554</xdr:colOff>
      <xdr:row>22</xdr:row>
      <xdr:rowOff>125506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CAC72B23-1A78-427D-9521-E7C3513EEBD2}"/>
            </a:ext>
          </a:extLst>
        </xdr:cNvPr>
        <xdr:cNvSpPr/>
      </xdr:nvSpPr>
      <xdr:spPr>
        <a:xfrm>
          <a:off x="197224" y="3570195"/>
          <a:ext cx="16019930" cy="499782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500">
              <a:solidFill>
                <a:schemeClr val="bg1"/>
              </a:solidFill>
            </a:rPr>
            <a:t>7 - Você consegue elaborar gráficos adequados e combinados, de acordo com a demanda?</a:t>
          </a:r>
        </a:p>
      </xdr:txBody>
    </xdr:sp>
    <xdr:clientData/>
  </xdr:twoCellAnchor>
  <xdr:twoCellAnchor>
    <xdr:from>
      <xdr:col>0</xdr:col>
      <xdr:colOff>188259</xdr:colOff>
      <xdr:row>23</xdr:row>
      <xdr:rowOff>2243</xdr:rowOff>
    </xdr:from>
    <xdr:to>
      <xdr:col>26</xdr:col>
      <xdr:colOff>358589</xdr:colOff>
      <xdr:row>25</xdr:row>
      <xdr:rowOff>143437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14E240C8-42C8-49C3-8092-74E55E03ACCC}"/>
            </a:ext>
          </a:extLst>
        </xdr:cNvPr>
        <xdr:cNvSpPr/>
      </xdr:nvSpPr>
      <xdr:spPr>
        <a:xfrm>
          <a:off x="188259" y="4126008"/>
          <a:ext cx="16019930" cy="499782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500">
              <a:solidFill>
                <a:schemeClr val="bg1"/>
              </a:solidFill>
            </a:rPr>
            <a:t>8 - Você sabe trabalhar de maneira eficiente com Tabelas Dinâmicas, Gráficos Dinâmicos e Segmentação de Dados para análise e apresentação</a:t>
          </a:r>
          <a:r>
            <a:rPr lang="pt-BR" sz="1500" baseline="0">
              <a:solidFill>
                <a:schemeClr val="bg1"/>
              </a:solidFill>
            </a:rPr>
            <a:t> de informações</a:t>
          </a:r>
          <a:r>
            <a:rPr lang="pt-BR" sz="1500">
              <a:solidFill>
                <a:schemeClr val="bg1"/>
              </a:solidFill>
            </a:rPr>
            <a:t>?</a:t>
          </a:r>
        </a:p>
      </xdr:txBody>
    </xdr:sp>
    <xdr:clientData/>
  </xdr:twoCellAnchor>
  <xdr:twoCellAnchor>
    <xdr:from>
      <xdr:col>0</xdr:col>
      <xdr:colOff>188259</xdr:colOff>
      <xdr:row>26</xdr:row>
      <xdr:rowOff>29136</xdr:rowOff>
    </xdr:from>
    <xdr:to>
      <xdr:col>26</xdr:col>
      <xdr:colOff>358589</xdr:colOff>
      <xdr:row>28</xdr:row>
      <xdr:rowOff>170330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343823B4-E187-4091-A0D7-5DF03E94045E}"/>
            </a:ext>
          </a:extLst>
        </xdr:cNvPr>
        <xdr:cNvSpPr/>
      </xdr:nvSpPr>
      <xdr:spPr>
        <a:xfrm>
          <a:off x="188259" y="4690783"/>
          <a:ext cx="16019930" cy="499782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500">
              <a:solidFill>
                <a:schemeClr val="bg1"/>
              </a:solidFill>
            </a:rPr>
            <a:t>9 - Você sabe utilizar validação de dados e formatação condicional, inclusive</a:t>
          </a:r>
          <a:r>
            <a:rPr lang="pt-BR" sz="1500" baseline="0">
              <a:solidFill>
                <a:schemeClr val="bg1"/>
              </a:solidFill>
            </a:rPr>
            <a:t> quando elas incluem fórmulas?</a:t>
          </a:r>
          <a:endParaRPr lang="pt-BR" sz="15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179294</xdr:colOff>
      <xdr:row>29</xdr:row>
      <xdr:rowOff>47067</xdr:rowOff>
    </xdr:from>
    <xdr:to>
      <xdr:col>26</xdr:col>
      <xdr:colOff>349624</xdr:colOff>
      <xdr:row>32</xdr:row>
      <xdr:rowOff>8966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30295AF1-5507-4E67-9C20-7AE594E5C930}"/>
            </a:ext>
          </a:extLst>
        </xdr:cNvPr>
        <xdr:cNvSpPr/>
      </xdr:nvSpPr>
      <xdr:spPr>
        <a:xfrm>
          <a:off x="179294" y="5246596"/>
          <a:ext cx="16019930" cy="499782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500">
              <a:solidFill>
                <a:schemeClr val="bg1"/>
              </a:solidFill>
            </a:rPr>
            <a:t>10 - Você consegue criar dashboards?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0FEB12-0927-4652-8B84-7D45442AF413}" name="Tabela4" displayName="Tabela4" ref="B2:O52">
  <tableColumns count="14">
    <tableColumn id="1" xr3:uid="{8E577B40-BECD-4F07-84B6-3E56197606EA}" name="ID_Pedido" totalsRowLabel="Total" totalsRowDxfId="16"/>
    <tableColumn id="2" xr3:uid="{0D63625C-9321-4C5A-9065-E34C7EAD04B1}" name="Data_Pedido" totalsRowDxfId="15"/>
    <tableColumn id="3" xr3:uid="{7FD1C8EE-7057-4E4F-85B2-A162B697226A}" name="Nome_Vendedor" totalsRowDxfId="14"/>
    <tableColumn id="4" xr3:uid="{CE969882-E6F8-4736-98C2-C20D9665D795}" name="CPF_Vendedor" totalsRowDxfId="13">
      <calculatedColumnFormula>_xlfn.XLOOKUP(D3,Apoio!$G$2:$G$7,Apoio!$F$2:$F$7)</calculatedColumnFormula>
    </tableColumn>
    <tableColumn id="5" xr3:uid="{F4394572-FE81-4282-838F-CD554AD5E353}" name="Nome_Produto" totalsRowDxfId="12"/>
    <tableColumn id="6" xr3:uid="{BE10A770-FBD8-4AD8-9D5F-DD7501297DB1}" name="ID_Produto" totalsRowDxfId="11">
      <calculatedColumnFormula>VLOOKUP(F3,tabela_produto,2,FALSE)</calculatedColumnFormula>
    </tableColumn>
    <tableColumn id="7" xr3:uid="{D1519B00-032C-4504-A8FB-18CD4A316D90}" name="Valor_Produto" dataDxfId="10" totalsRowDxfId="9">
      <calculatedColumnFormula>VLOOKUP(F3,tabela_produto,3,FALSE)</calculatedColumnFormula>
    </tableColumn>
    <tableColumn id="8" xr3:uid="{F849589B-E63F-40B3-91C8-14818F013743}" name="Quantidade_Vendida" totalsRowDxfId="8"/>
    <tableColumn id="9" xr3:uid="{B500FEAE-9683-47B8-9A1D-1358F08EB8DC}" name="Valor_Total_Venda" dataDxfId="7" totalsRowDxfId="6">
      <calculatedColumnFormula>H3*I3</calculatedColumnFormula>
    </tableColumn>
    <tableColumn id="10" xr3:uid="{DED2CB0D-10F2-48C5-B780-E1221A8FBEDB}" name="Transportadora" totalsRowDxfId="5">
      <calculatedColumnFormula>VLOOKUP(RIGHT(N3,2),tabela_transportadora,2,FALSE)</calculatedColumnFormula>
    </tableColumn>
    <tableColumn id="11" xr3:uid="{6341959A-FF72-41D8-B9B1-269EAF4E11E1}" name="Frete" dataDxfId="4" totalsRowDxfId="3">
      <calculatedColumnFormula>VLOOKUP(RIGHT(N3,2),tabela_transportadora,3,FALSE)</calculatedColumnFormula>
    </tableColumn>
    <tableColumn id="12" xr3:uid="{6C783682-7323-43FD-B193-B208F7C1586B}" name="Nome_Cliente" totalsRowDxfId="2"/>
    <tableColumn id="13" xr3:uid="{094ACBAA-604C-49E7-B479-449A906E4733}" name="Local_Cliente" totalsRowDxfId="1"/>
    <tableColumn id="14" xr3:uid="{E5CD53E6-D9F8-42BB-9FD5-EBE6C465D295}" name="Estados" totalsRowFunction="count">
      <calculatedColumnFormula>RIGHT(N3,2)</calculatedColumnFormula>
    </tableColumn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BBA4-760E-4130-9867-46237F56F5A8}">
  <dimension ref="A1"/>
  <sheetViews>
    <sheetView showGridLines="0" tabSelected="1" zoomScale="70" zoomScaleNormal="70" workbookViewId="0">
      <selection activeCell="A21" sqref="A21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F78C-A768-4681-8C2D-E2A038EE6069}">
  <dimension ref="B2:Y52"/>
  <sheetViews>
    <sheetView showGridLines="0" zoomScaleNormal="100" workbookViewId="0">
      <pane ySplit="2" topLeftCell="A3" activePane="bottomLeft" state="frozen"/>
      <selection pane="bottomLeft" activeCell="A8" sqref="A8"/>
    </sheetView>
  </sheetViews>
  <sheetFormatPr defaultRowHeight="14.4" x14ac:dyDescent="0.3"/>
  <cols>
    <col min="2" max="2" width="11.5546875" customWidth="1"/>
    <col min="3" max="3" width="13.77734375" style="2" customWidth="1"/>
    <col min="4" max="4" width="19.88671875" bestFit="1" customWidth="1"/>
    <col min="5" max="5" width="19.88671875" customWidth="1"/>
    <col min="6" max="6" width="18" bestFit="1" customWidth="1"/>
    <col min="7" max="7" width="18" customWidth="1"/>
    <col min="8" max="8" width="15.21875" style="14" customWidth="1"/>
    <col min="9" max="9" width="20.77734375" customWidth="1"/>
    <col min="10" max="10" width="21.33203125" customWidth="1"/>
    <col min="11" max="12" width="18.6640625" customWidth="1"/>
    <col min="13" max="13" width="14.77734375" customWidth="1"/>
    <col min="14" max="14" width="18.21875" bestFit="1" customWidth="1"/>
    <col min="15" max="15" width="9.5546875" customWidth="1"/>
    <col min="16" max="16" width="22" customWidth="1"/>
    <col min="17" max="18" width="19.44140625" bestFit="1" customWidth="1"/>
    <col min="19" max="19" width="15" bestFit="1" customWidth="1"/>
    <col min="21" max="21" width="18.21875" bestFit="1" customWidth="1"/>
    <col min="22" max="22" width="15.109375" bestFit="1" customWidth="1"/>
    <col min="24" max="24" width="15" bestFit="1" customWidth="1"/>
    <col min="25" max="25" width="15.109375" bestFit="1" customWidth="1"/>
  </cols>
  <sheetData>
    <row r="2" spans="2:25" x14ac:dyDescent="0.3">
      <c r="B2" t="s">
        <v>0</v>
      </c>
      <c r="C2" t="s">
        <v>1</v>
      </c>
      <c r="D2" t="s">
        <v>37</v>
      </c>
      <c r="E2" t="s">
        <v>38</v>
      </c>
      <c r="F2" t="s">
        <v>3</v>
      </c>
      <c r="G2" t="s">
        <v>2</v>
      </c>
      <c r="H2" t="s">
        <v>4</v>
      </c>
      <c r="I2" t="s">
        <v>5</v>
      </c>
      <c r="J2" t="s">
        <v>6</v>
      </c>
      <c r="K2" t="s">
        <v>46</v>
      </c>
      <c r="L2" t="s">
        <v>47</v>
      </c>
      <c r="M2" t="s">
        <v>7</v>
      </c>
      <c r="N2" t="s">
        <v>20</v>
      </c>
      <c r="O2" t="s">
        <v>62</v>
      </c>
    </row>
    <row r="3" spans="2:25" x14ac:dyDescent="0.3">
      <c r="B3">
        <v>1</v>
      </c>
      <c r="C3">
        <v>43102</v>
      </c>
      <c r="D3" t="s">
        <v>41</v>
      </c>
      <c r="E3">
        <f>_xlfn.XLOOKUP(D3,Apoio!$G$2:$G$7,Apoio!$F$2:$F$7)</f>
        <v>11122233310</v>
      </c>
      <c r="F3" t="s">
        <v>34</v>
      </c>
      <c r="G3">
        <f t="shared" ref="G3:G34" si="0">VLOOKUP(F3,tabela_produto,2,FALSE)</f>
        <v>1003</v>
      </c>
      <c r="H3" s="18">
        <f t="shared" ref="H3:H34" si="1">VLOOKUP(F3,tabela_produto,3,FALSE)</f>
        <v>2600</v>
      </c>
      <c r="I3">
        <v>76</v>
      </c>
      <c r="J3" s="18">
        <f>H3*I3</f>
        <v>197600</v>
      </c>
      <c r="K3" t="str">
        <f t="shared" ref="K3:K34" si="2">VLOOKUP(RIGHT(N3,2),tabela_transportadora,2,FALSE)</f>
        <v>Entrega Já</v>
      </c>
      <c r="L3" s="18">
        <f t="shared" ref="L3:L34" si="3">VLOOKUP(RIGHT(N3,2),tabela_transportadora,3,FALSE)</f>
        <v>70</v>
      </c>
      <c r="M3" t="s">
        <v>8</v>
      </c>
      <c r="N3" t="s">
        <v>21</v>
      </c>
      <c r="O3" t="str">
        <f>RIGHT(N3,2)</f>
        <v>MG</v>
      </c>
    </row>
    <row r="4" spans="2:25" x14ac:dyDescent="0.3">
      <c r="B4">
        <v>2</v>
      </c>
      <c r="C4">
        <v>43103</v>
      </c>
      <c r="D4" t="s">
        <v>42</v>
      </c>
      <c r="E4">
        <f>_xlfn.XLOOKUP(D4,Apoio!$G$2:$G$7,Apoio!$F$2:$F$7)</f>
        <v>12398745690</v>
      </c>
      <c r="F4" t="s">
        <v>34</v>
      </c>
      <c r="G4">
        <f t="shared" si="0"/>
        <v>1003</v>
      </c>
      <c r="H4" s="18">
        <f t="shared" si="1"/>
        <v>2600</v>
      </c>
      <c r="I4">
        <v>167</v>
      </c>
      <c r="J4" s="18">
        <f t="shared" ref="J4:J52" si="4">H4*I4</f>
        <v>434200</v>
      </c>
      <c r="K4" t="str">
        <f t="shared" si="2"/>
        <v>Entrega Já</v>
      </c>
      <c r="L4" s="18">
        <f t="shared" si="3"/>
        <v>50</v>
      </c>
      <c r="M4" t="s">
        <v>8</v>
      </c>
      <c r="N4" t="s">
        <v>22</v>
      </c>
      <c r="O4" t="str">
        <f t="shared" ref="O4:O52" si="5">RIGHT(N4,2)</f>
        <v>SP</v>
      </c>
      <c r="P4" s="4" t="s">
        <v>56</v>
      </c>
      <c r="Q4" s="4" t="s">
        <v>57</v>
      </c>
    </row>
    <row r="5" spans="2:25" x14ac:dyDescent="0.3">
      <c r="B5">
        <v>3</v>
      </c>
      <c r="C5">
        <v>43106</v>
      </c>
      <c r="D5" t="s">
        <v>43</v>
      </c>
      <c r="E5">
        <f>_xlfn.XLOOKUP(D5,Apoio!$G$2:$G$7,Apoio!$F$2:$F$7)</f>
        <v>12345987923</v>
      </c>
      <c r="F5" t="s">
        <v>36</v>
      </c>
      <c r="G5">
        <f t="shared" si="0"/>
        <v>1005</v>
      </c>
      <c r="H5" s="18">
        <f t="shared" si="1"/>
        <v>3096</v>
      </c>
      <c r="I5">
        <v>45</v>
      </c>
      <c r="J5" s="18">
        <f t="shared" si="4"/>
        <v>139320</v>
      </c>
      <c r="K5" t="str">
        <f t="shared" si="2"/>
        <v>Entrega Já</v>
      </c>
      <c r="L5" s="18">
        <f t="shared" si="3"/>
        <v>50</v>
      </c>
      <c r="M5" t="s">
        <v>11</v>
      </c>
      <c r="N5" t="s">
        <v>22</v>
      </c>
      <c r="O5" t="str">
        <f t="shared" si="5"/>
        <v>SP</v>
      </c>
      <c r="P5" s="3">
        <f>COUNTA(valores_venda)</f>
        <v>50</v>
      </c>
      <c r="Q5" s="17">
        <f>AVERAGE(valores_venda)</f>
        <v>351991.24</v>
      </c>
    </row>
    <row r="6" spans="2:25" x14ac:dyDescent="0.3">
      <c r="B6">
        <v>4</v>
      </c>
      <c r="C6">
        <v>43106</v>
      </c>
      <c r="D6" t="s">
        <v>44</v>
      </c>
      <c r="E6">
        <f>_xlfn.XLOOKUP(D6,Apoio!$G$2:$G$7,Apoio!$F$2:$F$7)</f>
        <v>15097024525</v>
      </c>
      <c r="F6" t="s">
        <v>34</v>
      </c>
      <c r="G6">
        <f t="shared" si="0"/>
        <v>1003</v>
      </c>
      <c r="H6" s="18">
        <f t="shared" si="1"/>
        <v>2600</v>
      </c>
      <c r="I6">
        <v>37</v>
      </c>
      <c r="J6" s="18">
        <f t="shared" si="4"/>
        <v>96200</v>
      </c>
      <c r="K6" t="str">
        <f t="shared" si="2"/>
        <v>Total Express</v>
      </c>
      <c r="L6" s="18">
        <f t="shared" si="3"/>
        <v>90</v>
      </c>
      <c r="M6" t="s">
        <v>12</v>
      </c>
      <c r="N6" t="s">
        <v>23</v>
      </c>
      <c r="O6" t="str">
        <f t="shared" si="5"/>
        <v>ES</v>
      </c>
    </row>
    <row r="7" spans="2:25" x14ac:dyDescent="0.3">
      <c r="B7">
        <v>5</v>
      </c>
      <c r="C7">
        <v>43106</v>
      </c>
      <c r="D7" t="s">
        <v>45</v>
      </c>
      <c r="E7">
        <f>_xlfn.XLOOKUP(D7,Apoio!$G$2:$G$7,Apoio!$F$2:$F$7)</f>
        <v>34798034175</v>
      </c>
      <c r="F7" t="s">
        <v>33</v>
      </c>
      <c r="G7">
        <f t="shared" si="0"/>
        <v>1002</v>
      </c>
      <c r="H7" s="18">
        <f t="shared" si="1"/>
        <v>4076</v>
      </c>
      <c r="I7">
        <v>13</v>
      </c>
      <c r="J7" s="18">
        <f t="shared" si="4"/>
        <v>52988</v>
      </c>
      <c r="K7" t="str">
        <f t="shared" si="2"/>
        <v>Total Express</v>
      </c>
      <c r="L7" s="18">
        <f t="shared" si="3"/>
        <v>80</v>
      </c>
      <c r="M7" t="s">
        <v>14</v>
      </c>
      <c r="N7" t="s">
        <v>24</v>
      </c>
      <c r="O7" t="str">
        <f t="shared" si="5"/>
        <v>RJ</v>
      </c>
      <c r="P7" s="4" t="s">
        <v>58</v>
      </c>
      <c r="Q7" s="4" t="s">
        <v>59</v>
      </c>
    </row>
    <row r="8" spans="2:25" x14ac:dyDescent="0.3">
      <c r="B8">
        <v>6</v>
      </c>
      <c r="C8">
        <v>43106</v>
      </c>
      <c r="D8" t="s">
        <v>41</v>
      </c>
      <c r="E8">
        <f>_xlfn.XLOOKUP(D8,Apoio!$G$2:$G$7,Apoio!$F$2:$F$7)</f>
        <v>11122233310</v>
      </c>
      <c r="F8" t="s">
        <v>36</v>
      </c>
      <c r="G8">
        <f t="shared" si="0"/>
        <v>1005</v>
      </c>
      <c r="H8" s="18">
        <f t="shared" si="1"/>
        <v>3096</v>
      </c>
      <c r="I8">
        <v>122</v>
      </c>
      <c r="J8" s="18">
        <f t="shared" si="4"/>
        <v>377712</v>
      </c>
      <c r="K8" t="str">
        <f t="shared" si="2"/>
        <v>Total Express</v>
      </c>
      <c r="L8" s="18">
        <f t="shared" si="3"/>
        <v>90</v>
      </c>
      <c r="M8" t="s">
        <v>16</v>
      </c>
      <c r="N8" t="s">
        <v>25</v>
      </c>
      <c r="O8" t="str">
        <f t="shared" si="5"/>
        <v>ES</v>
      </c>
      <c r="P8" s="17">
        <f>MAX(valores_venda)</f>
        <v>949628</v>
      </c>
      <c r="Q8" s="17">
        <f>MIN(valores_venda)</f>
        <v>40760</v>
      </c>
    </row>
    <row r="9" spans="2:25" x14ac:dyDescent="0.3">
      <c r="B9">
        <v>7</v>
      </c>
      <c r="C9">
        <v>43107</v>
      </c>
      <c r="D9" t="s">
        <v>44</v>
      </c>
      <c r="E9">
        <f>_xlfn.XLOOKUP(D9,Apoio!$G$2:$G$7,Apoio!$F$2:$F$7)</f>
        <v>15097024525</v>
      </c>
      <c r="F9" t="s">
        <v>34</v>
      </c>
      <c r="G9">
        <f t="shared" si="0"/>
        <v>1003</v>
      </c>
      <c r="H9" s="18">
        <f t="shared" si="1"/>
        <v>2600</v>
      </c>
      <c r="I9">
        <v>21</v>
      </c>
      <c r="J9" s="18">
        <f t="shared" si="4"/>
        <v>54600</v>
      </c>
      <c r="K9" t="str">
        <f t="shared" si="2"/>
        <v>Total Express</v>
      </c>
      <c r="L9" s="18">
        <f t="shared" si="3"/>
        <v>90</v>
      </c>
      <c r="M9" t="s">
        <v>14</v>
      </c>
      <c r="N9" t="s">
        <v>25</v>
      </c>
      <c r="O9" t="str">
        <f t="shared" si="5"/>
        <v>ES</v>
      </c>
    </row>
    <row r="10" spans="2:25" x14ac:dyDescent="0.3">
      <c r="B10">
        <v>8</v>
      </c>
      <c r="C10">
        <v>43111</v>
      </c>
      <c r="D10" t="s">
        <v>41</v>
      </c>
      <c r="E10">
        <f>_xlfn.XLOOKUP(D10,Apoio!$G$2:$G$7,Apoio!$F$2:$F$7)</f>
        <v>11122233310</v>
      </c>
      <c r="F10" t="s">
        <v>33</v>
      </c>
      <c r="G10">
        <f t="shared" si="0"/>
        <v>1002</v>
      </c>
      <c r="H10" s="18">
        <f t="shared" si="1"/>
        <v>4076</v>
      </c>
      <c r="I10">
        <v>191</v>
      </c>
      <c r="J10" s="18">
        <f t="shared" si="4"/>
        <v>778516</v>
      </c>
      <c r="K10" t="str">
        <f t="shared" si="2"/>
        <v>Entrega Já</v>
      </c>
      <c r="L10" s="18">
        <f t="shared" si="3"/>
        <v>70</v>
      </c>
      <c r="M10" t="s">
        <v>17</v>
      </c>
      <c r="N10" t="s">
        <v>26</v>
      </c>
      <c r="O10" t="str">
        <f t="shared" si="5"/>
        <v>MG</v>
      </c>
      <c r="P10" s="4" t="s">
        <v>53</v>
      </c>
      <c r="Q10" s="4" t="s">
        <v>54</v>
      </c>
      <c r="R10" s="4" t="s">
        <v>55</v>
      </c>
      <c r="S10" s="16" t="s">
        <v>57</v>
      </c>
    </row>
    <row r="11" spans="2:25" x14ac:dyDescent="0.3">
      <c r="B11">
        <v>9</v>
      </c>
      <c r="C11">
        <v>43111</v>
      </c>
      <c r="D11" t="s">
        <v>41</v>
      </c>
      <c r="E11">
        <f>_xlfn.XLOOKUP(D11,Apoio!$G$2:$G$7,Apoio!$F$2:$F$7)</f>
        <v>11122233310</v>
      </c>
      <c r="F11" t="s">
        <v>34</v>
      </c>
      <c r="G11">
        <f t="shared" si="0"/>
        <v>1003</v>
      </c>
      <c r="H11" s="18">
        <f t="shared" si="1"/>
        <v>2600</v>
      </c>
      <c r="I11">
        <v>34</v>
      </c>
      <c r="J11" s="18">
        <f t="shared" si="4"/>
        <v>88400</v>
      </c>
      <c r="K11" t="str">
        <f t="shared" si="2"/>
        <v>Total Express</v>
      </c>
      <c r="L11" s="18">
        <f t="shared" si="3"/>
        <v>80</v>
      </c>
      <c r="M11" t="s">
        <v>17</v>
      </c>
      <c r="N11" t="s">
        <v>27</v>
      </c>
      <c r="O11" t="str">
        <f t="shared" si="5"/>
        <v>RJ</v>
      </c>
      <c r="P11" s="3" t="s">
        <v>13</v>
      </c>
      <c r="Q11" s="17">
        <f>SUMIF(estados,P11,valores_venda)</f>
        <v>2690146</v>
      </c>
      <c r="R11" s="3">
        <f>COUNTIF(estados,P11)</f>
        <v>10</v>
      </c>
      <c r="S11" s="17">
        <f>AVERAGEIF(estados,P11,valores_venda)</f>
        <v>269014.59999999998</v>
      </c>
      <c r="U11" t="s">
        <v>20</v>
      </c>
      <c r="X11" t="s">
        <v>37</v>
      </c>
    </row>
    <row r="12" spans="2:25" x14ac:dyDescent="0.3">
      <c r="B12">
        <v>10</v>
      </c>
      <c r="C12">
        <v>43111</v>
      </c>
      <c r="D12" t="s">
        <v>42</v>
      </c>
      <c r="E12">
        <f>_xlfn.XLOOKUP(D12,Apoio!$G$2:$G$7,Apoio!$F$2:$F$7)</f>
        <v>12398745690</v>
      </c>
      <c r="F12" t="s">
        <v>32</v>
      </c>
      <c r="G12">
        <f t="shared" si="0"/>
        <v>1001</v>
      </c>
      <c r="H12" s="18">
        <f t="shared" si="1"/>
        <v>4772</v>
      </c>
      <c r="I12">
        <v>192</v>
      </c>
      <c r="J12" s="18">
        <f t="shared" si="4"/>
        <v>916224</v>
      </c>
      <c r="K12" t="str">
        <f t="shared" si="2"/>
        <v>Entrega Já</v>
      </c>
      <c r="L12" s="18">
        <f t="shared" si="3"/>
        <v>50</v>
      </c>
      <c r="M12" t="s">
        <v>18</v>
      </c>
      <c r="N12" t="s">
        <v>22</v>
      </c>
      <c r="O12" t="str">
        <f t="shared" si="5"/>
        <v>SP</v>
      </c>
      <c r="P12" s="3" t="s">
        <v>9</v>
      </c>
      <c r="Q12" s="17">
        <f>SUMIF(estados,P12,valores_venda)</f>
        <v>4127238</v>
      </c>
      <c r="R12" s="3">
        <f>COUNTIF(estados,P12)</f>
        <v>9</v>
      </c>
      <c r="S12" s="17">
        <f>AVERAGEIF(estados,P12,valores_venda)</f>
        <v>458582</v>
      </c>
      <c r="U12" t="s">
        <v>21</v>
      </c>
      <c r="V12" s="18" cm="1">
        <f t="array" ref="V12">SUMIF(local,U12,valores_venda)</f>
        <v>2058206</v>
      </c>
      <c r="X12" t="s">
        <v>41</v>
      </c>
      <c r="Y12" s="18" cm="1">
        <f t="array" ref="Y12">SUMIF(vendedores,X12,valores_venda)</f>
        <v>3739170</v>
      </c>
    </row>
    <row r="13" spans="2:25" x14ac:dyDescent="0.3">
      <c r="B13">
        <v>11</v>
      </c>
      <c r="C13">
        <v>43113</v>
      </c>
      <c r="D13" t="s">
        <v>43</v>
      </c>
      <c r="E13">
        <f>_xlfn.XLOOKUP(D13,Apoio!$G$2:$G$7,Apoio!$F$2:$F$7)</f>
        <v>12345987923</v>
      </c>
      <c r="F13" t="s">
        <v>33</v>
      </c>
      <c r="G13">
        <f t="shared" si="0"/>
        <v>1002</v>
      </c>
      <c r="H13" s="18">
        <f t="shared" si="1"/>
        <v>4076</v>
      </c>
      <c r="I13">
        <v>66</v>
      </c>
      <c r="J13" s="18">
        <f t="shared" si="4"/>
        <v>269016</v>
      </c>
      <c r="K13" t="str">
        <f t="shared" si="2"/>
        <v>Entrega Já</v>
      </c>
      <c r="L13" s="18">
        <f t="shared" si="3"/>
        <v>50</v>
      </c>
      <c r="M13" t="s">
        <v>18</v>
      </c>
      <c r="N13" t="s">
        <v>22</v>
      </c>
      <c r="O13" t="str">
        <f t="shared" si="5"/>
        <v>SP</v>
      </c>
      <c r="P13" s="3" t="s">
        <v>15</v>
      </c>
      <c r="Q13" s="17">
        <f>SUMIF(estados,P13,valores_venda)</f>
        <v>7735822</v>
      </c>
      <c r="R13" s="3">
        <f>COUNTIF(estados,P13)</f>
        <v>22</v>
      </c>
      <c r="S13" s="17">
        <f>AVERAGEIF(estados,P13,valores_venda)</f>
        <v>351628.27272727271</v>
      </c>
      <c r="U13" t="s">
        <v>22</v>
      </c>
      <c r="V13" s="18" cm="1">
        <f t="array" ref="V13">SUMIF(local,U13,valores_venda)</f>
        <v>2675396</v>
      </c>
      <c r="X13" t="s">
        <v>42</v>
      </c>
      <c r="Y13" s="18" cm="1">
        <f t="array" ref="Y13">SUMIF(vendedores,X13,valores_venda)</f>
        <v>3667848</v>
      </c>
    </row>
    <row r="14" spans="2:25" x14ac:dyDescent="0.3">
      <c r="B14">
        <v>12</v>
      </c>
      <c r="C14">
        <v>43113</v>
      </c>
      <c r="D14" t="s">
        <v>44</v>
      </c>
      <c r="E14">
        <f>_xlfn.XLOOKUP(D14,Apoio!$G$2:$G$7,Apoio!$F$2:$F$7)</f>
        <v>15097024525</v>
      </c>
      <c r="F14" t="s">
        <v>34</v>
      </c>
      <c r="G14">
        <f t="shared" si="0"/>
        <v>1003</v>
      </c>
      <c r="H14" s="18">
        <f t="shared" si="1"/>
        <v>2600</v>
      </c>
      <c r="I14">
        <v>127</v>
      </c>
      <c r="J14" s="18">
        <f t="shared" si="4"/>
        <v>330200</v>
      </c>
      <c r="K14" t="str">
        <f t="shared" si="2"/>
        <v>Entrega Já</v>
      </c>
      <c r="L14" s="18">
        <f t="shared" si="3"/>
        <v>50</v>
      </c>
      <c r="M14" t="s">
        <v>16</v>
      </c>
      <c r="N14" t="s">
        <v>28</v>
      </c>
      <c r="O14" t="str">
        <f t="shared" si="5"/>
        <v>SP</v>
      </c>
      <c r="P14" s="3" t="s">
        <v>10</v>
      </c>
      <c r="Q14" s="17">
        <f>SUMIF(estados,P14,valores_venda)</f>
        <v>3046356</v>
      </c>
      <c r="R14" s="3">
        <f>COUNTIF(estados,P14)</f>
        <v>9</v>
      </c>
      <c r="S14" s="17">
        <f>AVERAGEIF(estados,P14,valores_venda)</f>
        <v>338484</v>
      </c>
      <c r="U14" t="s">
        <v>23</v>
      </c>
      <c r="V14" s="18" cm="1">
        <f t="array" ref="V14">SUMIF(local,U14,valores_venda)</f>
        <v>1441684</v>
      </c>
      <c r="X14" t="s">
        <v>43</v>
      </c>
      <c r="Y14" s="18" cm="1">
        <f t="array" ref="Y14">SUMIF(vendedores,X14,valores_venda)</f>
        <v>3488920</v>
      </c>
    </row>
    <row r="15" spans="2:25" x14ac:dyDescent="0.3">
      <c r="B15">
        <v>13</v>
      </c>
      <c r="C15">
        <v>43116</v>
      </c>
      <c r="D15" t="s">
        <v>42</v>
      </c>
      <c r="E15">
        <f>_xlfn.XLOOKUP(D15,Apoio!$G$2:$G$7,Apoio!$F$2:$F$7)</f>
        <v>12398745690</v>
      </c>
      <c r="F15" t="s">
        <v>33</v>
      </c>
      <c r="G15">
        <f t="shared" si="0"/>
        <v>1002</v>
      </c>
      <c r="H15" s="18">
        <f t="shared" si="1"/>
        <v>4076</v>
      </c>
      <c r="I15">
        <v>77</v>
      </c>
      <c r="J15" s="18">
        <f t="shared" si="4"/>
        <v>313852</v>
      </c>
      <c r="K15" t="str">
        <f t="shared" si="2"/>
        <v>Total Express</v>
      </c>
      <c r="L15" s="18">
        <f t="shared" si="3"/>
        <v>80</v>
      </c>
      <c r="M15" t="s">
        <v>14</v>
      </c>
      <c r="N15" t="s">
        <v>27</v>
      </c>
      <c r="O15" t="str">
        <f t="shared" si="5"/>
        <v>RJ</v>
      </c>
      <c r="U15" t="s">
        <v>24</v>
      </c>
      <c r="V15" s="18" cm="1">
        <f t="array" ref="V15">SUMIF(local,U15,valores_venda)</f>
        <v>2116586</v>
      </c>
      <c r="X15" t="s">
        <v>44</v>
      </c>
      <c r="Y15" s="18" cm="1">
        <f t="array" ref="Y15">SUMIF(vendedores,X15,valores_venda)</f>
        <v>3450636</v>
      </c>
    </row>
    <row r="16" spans="2:25" x14ac:dyDescent="0.3">
      <c r="B16">
        <v>14</v>
      </c>
      <c r="C16">
        <v>43116</v>
      </c>
      <c r="D16" t="s">
        <v>44</v>
      </c>
      <c r="E16">
        <f>_xlfn.XLOOKUP(D16,Apoio!$G$2:$G$7,Apoio!$F$2:$F$7)</f>
        <v>15097024525</v>
      </c>
      <c r="F16" t="s">
        <v>34</v>
      </c>
      <c r="G16">
        <f t="shared" si="0"/>
        <v>1003</v>
      </c>
      <c r="H16" s="18">
        <f t="shared" si="1"/>
        <v>2600</v>
      </c>
      <c r="I16">
        <v>89</v>
      </c>
      <c r="J16" s="18">
        <f t="shared" si="4"/>
        <v>231400</v>
      </c>
      <c r="K16" t="str">
        <f t="shared" si="2"/>
        <v>Total Express</v>
      </c>
      <c r="L16" s="18">
        <f t="shared" si="3"/>
        <v>80</v>
      </c>
      <c r="M16" t="s">
        <v>18</v>
      </c>
      <c r="N16" t="s">
        <v>27</v>
      </c>
      <c r="O16" t="str">
        <f t="shared" si="5"/>
        <v>RJ</v>
      </c>
      <c r="P16" s="4" t="s">
        <v>60</v>
      </c>
      <c r="Q16" s="4" t="s">
        <v>54</v>
      </c>
      <c r="R16" s="4" t="s">
        <v>55</v>
      </c>
      <c r="S16" s="16" t="s">
        <v>57</v>
      </c>
      <c r="U16" t="s">
        <v>25</v>
      </c>
      <c r="V16" s="18" cm="1">
        <f t="array" ref="V16">SUMIF(local,U16,valores_venda)</f>
        <v>1248462</v>
      </c>
      <c r="X16" t="s">
        <v>45</v>
      </c>
      <c r="Y16" s="18" cm="1">
        <f t="array" ref="Y16">SUMIF(vendedores,X16,valores_venda)</f>
        <v>3252988</v>
      </c>
    </row>
    <row r="17" spans="2:22" x14ac:dyDescent="0.3">
      <c r="B17">
        <v>15</v>
      </c>
      <c r="C17">
        <v>43118</v>
      </c>
      <c r="D17" t="s">
        <v>43</v>
      </c>
      <c r="E17">
        <f>_xlfn.XLOOKUP(D17,Apoio!$G$2:$G$7,Apoio!$F$2:$F$7)</f>
        <v>12345987923</v>
      </c>
      <c r="F17" t="s">
        <v>33</v>
      </c>
      <c r="G17">
        <f t="shared" si="0"/>
        <v>1002</v>
      </c>
      <c r="H17" s="18">
        <f t="shared" si="1"/>
        <v>4076</v>
      </c>
      <c r="I17">
        <v>97</v>
      </c>
      <c r="J17" s="18">
        <f t="shared" si="4"/>
        <v>395372</v>
      </c>
      <c r="K17" t="str">
        <f t="shared" si="2"/>
        <v>Total Express</v>
      </c>
      <c r="L17" s="18">
        <f t="shared" si="3"/>
        <v>80</v>
      </c>
      <c r="M17" t="s">
        <v>16</v>
      </c>
      <c r="N17" t="s">
        <v>27</v>
      </c>
      <c r="O17" t="str">
        <f t="shared" si="5"/>
        <v>RJ</v>
      </c>
      <c r="P17" s="3" t="s">
        <v>8</v>
      </c>
      <c r="Q17" s="17">
        <f t="shared" ref="Q17:Q24" si="6">SUMIF(clientes,P17,valores_venda)</f>
        <v>3587056</v>
      </c>
      <c r="R17" s="3">
        <f t="shared" ref="R17:R24" si="7">COUNTIF(clientes,P17)</f>
        <v>7</v>
      </c>
      <c r="S17" s="17">
        <f t="shared" ref="S17:S24" si="8">AVERAGEIF(clientes,P17,valores_venda)</f>
        <v>512436.57142857142</v>
      </c>
      <c r="U17" t="s">
        <v>26</v>
      </c>
      <c r="V17" s="18" cm="1">
        <f t="array" ref="V17">SUMIF(local,U17,valores_venda)</f>
        <v>2069032</v>
      </c>
    </row>
    <row r="18" spans="2:22" x14ac:dyDescent="0.3">
      <c r="B18">
        <v>16</v>
      </c>
      <c r="C18">
        <v>43121</v>
      </c>
      <c r="D18" t="s">
        <v>43</v>
      </c>
      <c r="E18">
        <f>_xlfn.XLOOKUP(D18,Apoio!$G$2:$G$7,Apoio!$F$2:$F$7)</f>
        <v>12345987923</v>
      </c>
      <c r="F18" t="s">
        <v>35</v>
      </c>
      <c r="G18">
        <f t="shared" si="0"/>
        <v>1004</v>
      </c>
      <c r="H18" s="18">
        <f t="shared" si="1"/>
        <v>2406</v>
      </c>
      <c r="I18">
        <v>39</v>
      </c>
      <c r="J18" s="18">
        <f t="shared" si="4"/>
        <v>93834</v>
      </c>
      <c r="K18" t="str">
        <f t="shared" si="2"/>
        <v>Total Express</v>
      </c>
      <c r="L18" s="18">
        <f t="shared" si="3"/>
        <v>80</v>
      </c>
      <c r="M18" t="s">
        <v>19</v>
      </c>
      <c r="N18" t="s">
        <v>24</v>
      </c>
      <c r="O18" t="str">
        <f t="shared" si="5"/>
        <v>RJ</v>
      </c>
      <c r="P18" s="3" t="s">
        <v>11</v>
      </c>
      <c r="Q18" s="17">
        <f t="shared" si="6"/>
        <v>1348220</v>
      </c>
      <c r="R18" s="3">
        <f t="shared" si="7"/>
        <v>3</v>
      </c>
      <c r="S18" s="17">
        <f t="shared" si="8"/>
        <v>449406.66666666669</v>
      </c>
      <c r="U18" t="s">
        <v>27</v>
      </c>
      <c r="V18" s="18" cm="1">
        <f t="array" ref="V18">SUMIF(local,U18,valores_venda)</f>
        <v>5619236</v>
      </c>
    </row>
    <row r="19" spans="2:22" x14ac:dyDescent="0.3">
      <c r="B19">
        <v>17</v>
      </c>
      <c r="C19">
        <v>43123</v>
      </c>
      <c r="D19" t="s">
        <v>41</v>
      </c>
      <c r="E19">
        <f>_xlfn.XLOOKUP(D19,Apoio!$G$2:$G$7,Apoio!$F$2:$F$7)</f>
        <v>11122233310</v>
      </c>
      <c r="F19" t="s">
        <v>32</v>
      </c>
      <c r="G19">
        <f t="shared" si="0"/>
        <v>1001</v>
      </c>
      <c r="H19" s="18">
        <f t="shared" si="1"/>
        <v>4772</v>
      </c>
      <c r="I19">
        <v>48</v>
      </c>
      <c r="J19" s="18">
        <f t="shared" si="4"/>
        <v>229056</v>
      </c>
      <c r="K19" t="str">
        <f t="shared" si="2"/>
        <v>Entrega Já</v>
      </c>
      <c r="L19" s="18">
        <f t="shared" si="3"/>
        <v>70</v>
      </c>
      <c r="M19" t="s">
        <v>18</v>
      </c>
      <c r="N19" t="s">
        <v>21</v>
      </c>
      <c r="O19" t="str">
        <f t="shared" si="5"/>
        <v>MG</v>
      </c>
      <c r="P19" s="3" t="s">
        <v>12</v>
      </c>
      <c r="Q19" s="17">
        <f t="shared" si="6"/>
        <v>1886468</v>
      </c>
      <c r="R19" s="3">
        <f t="shared" si="7"/>
        <v>7</v>
      </c>
      <c r="S19" s="17">
        <f t="shared" si="8"/>
        <v>269495.42857142858</v>
      </c>
      <c r="U19" t="s">
        <v>28</v>
      </c>
      <c r="V19" s="18" cm="1">
        <f t="array" ref="V19">SUMIF(local,U19,valores_venda)</f>
        <v>370960</v>
      </c>
    </row>
    <row r="20" spans="2:22" x14ac:dyDescent="0.3">
      <c r="B20">
        <v>18</v>
      </c>
      <c r="C20">
        <v>43123</v>
      </c>
      <c r="D20" t="s">
        <v>42</v>
      </c>
      <c r="E20">
        <f>_xlfn.XLOOKUP(D20,Apoio!$G$2:$G$7,Apoio!$F$2:$F$7)</f>
        <v>12398745690</v>
      </c>
      <c r="F20" t="s">
        <v>32</v>
      </c>
      <c r="G20">
        <f t="shared" si="0"/>
        <v>1001</v>
      </c>
      <c r="H20" s="18">
        <f t="shared" si="1"/>
        <v>4772</v>
      </c>
      <c r="I20">
        <v>127</v>
      </c>
      <c r="J20" s="18">
        <f t="shared" si="4"/>
        <v>606044</v>
      </c>
      <c r="K20" t="str">
        <f t="shared" si="2"/>
        <v>Total Express</v>
      </c>
      <c r="L20" s="18">
        <f t="shared" si="3"/>
        <v>80</v>
      </c>
      <c r="M20" t="s">
        <v>14</v>
      </c>
      <c r="N20" t="s">
        <v>27</v>
      </c>
      <c r="O20" t="str">
        <f t="shared" si="5"/>
        <v>RJ</v>
      </c>
      <c r="P20" s="3" t="s">
        <v>14</v>
      </c>
      <c r="Q20" s="17">
        <f t="shared" si="6"/>
        <v>2148078</v>
      </c>
      <c r="R20" s="3">
        <f t="shared" si="7"/>
        <v>9</v>
      </c>
      <c r="S20" s="17">
        <f t="shared" si="8"/>
        <v>238675.33333333334</v>
      </c>
    </row>
    <row r="21" spans="2:22" x14ac:dyDescent="0.3">
      <c r="B21">
        <v>19</v>
      </c>
      <c r="C21">
        <v>43124</v>
      </c>
      <c r="D21" t="s">
        <v>44</v>
      </c>
      <c r="E21">
        <f>_xlfn.XLOOKUP(D21,Apoio!$G$2:$G$7,Apoio!$F$2:$F$7)</f>
        <v>15097024525</v>
      </c>
      <c r="F21" t="s">
        <v>36</v>
      </c>
      <c r="G21">
        <f t="shared" si="0"/>
        <v>1005</v>
      </c>
      <c r="H21" s="18">
        <f t="shared" si="1"/>
        <v>3096</v>
      </c>
      <c r="I21">
        <v>185</v>
      </c>
      <c r="J21" s="18">
        <f t="shared" si="4"/>
        <v>572760</v>
      </c>
      <c r="K21" t="str">
        <f t="shared" si="2"/>
        <v>Entrega Já</v>
      </c>
      <c r="L21" s="18">
        <f t="shared" si="3"/>
        <v>70</v>
      </c>
      <c r="M21" t="s">
        <v>18</v>
      </c>
      <c r="N21" t="s">
        <v>21</v>
      </c>
      <c r="O21" t="str">
        <f t="shared" si="5"/>
        <v>MG</v>
      </c>
      <c r="P21" s="3" t="s">
        <v>16</v>
      </c>
      <c r="Q21" s="17">
        <f t="shared" si="6"/>
        <v>3039650</v>
      </c>
      <c r="R21" s="3">
        <f t="shared" si="7"/>
        <v>8</v>
      </c>
      <c r="S21" s="17">
        <f t="shared" si="8"/>
        <v>379956.25</v>
      </c>
    </row>
    <row r="22" spans="2:22" x14ac:dyDescent="0.3">
      <c r="B22">
        <v>20</v>
      </c>
      <c r="C22">
        <v>43126</v>
      </c>
      <c r="D22" t="s">
        <v>44</v>
      </c>
      <c r="E22">
        <f>_xlfn.XLOOKUP(D22,Apoio!$G$2:$G$7,Apoio!$F$2:$F$7)</f>
        <v>15097024525</v>
      </c>
      <c r="F22" t="s">
        <v>35</v>
      </c>
      <c r="G22">
        <f t="shared" si="0"/>
        <v>1004</v>
      </c>
      <c r="H22" s="18">
        <f t="shared" si="1"/>
        <v>2406</v>
      </c>
      <c r="I22">
        <v>81</v>
      </c>
      <c r="J22" s="18">
        <f t="shared" si="4"/>
        <v>194886</v>
      </c>
      <c r="K22" t="str">
        <f t="shared" si="2"/>
        <v>Total Express</v>
      </c>
      <c r="L22" s="18">
        <f t="shared" si="3"/>
        <v>80</v>
      </c>
      <c r="M22" t="s">
        <v>17</v>
      </c>
      <c r="N22" t="s">
        <v>27</v>
      </c>
      <c r="O22" t="str">
        <f t="shared" si="5"/>
        <v>RJ</v>
      </c>
      <c r="P22" s="3" t="s">
        <v>17</v>
      </c>
      <c r="Q22" s="17">
        <f t="shared" si="6"/>
        <v>1859892</v>
      </c>
      <c r="R22" s="3">
        <f t="shared" si="7"/>
        <v>6</v>
      </c>
      <c r="S22" s="17">
        <f t="shared" si="8"/>
        <v>309982</v>
      </c>
    </row>
    <row r="23" spans="2:22" x14ac:dyDescent="0.3">
      <c r="B23">
        <v>21</v>
      </c>
      <c r="C23">
        <v>43131</v>
      </c>
      <c r="D23" t="s">
        <v>41</v>
      </c>
      <c r="E23">
        <f>_xlfn.XLOOKUP(D23,Apoio!$G$2:$G$7,Apoio!$F$2:$F$7)</f>
        <v>11122233310</v>
      </c>
      <c r="F23" t="s">
        <v>36</v>
      </c>
      <c r="G23">
        <f t="shared" si="0"/>
        <v>1005</v>
      </c>
      <c r="H23" s="18">
        <f t="shared" si="1"/>
        <v>3096</v>
      </c>
      <c r="I23">
        <v>67</v>
      </c>
      <c r="J23" s="18">
        <f t="shared" si="4"/>
        <v>207432</v>
      </c>
      <c r="K23" t="str">
        <f t="shared" si="2"/>
        <v>Total Express</v>
      </c>
      <c r="L23" s="18">
        <f t="shared" si="3"/>
        <v>90</v>
      </c>
      <c r="M23" t="s">
        <v>16</v>
      </c>
      <c r="N23" t="s">
        <v>25</v>
      </c>
      <c r="O23" t="str">
        <f t="shared" si="5"/>
        <v>ES</v>
      </c>
      <c r="P23" s="3" t="s">
        <v>18</v>
      </c>
      <c r="Q23" s="17">
        <f t="shared" si="6"/>
        <v>2959748</v>
      </c>
      <c r="R23" s="3">
        <f t="shared" si="7"/>
        <v>8</v>
      </c>
      <c r="S23" s="17">
        <f t="shared" si="8"/>
        <v>369968.5</v>
      </c>
    </row>
    <row r="24" spans="2:22" x14ac:dyDescent="0.3">
      <c r="B24">
        <v>22</v>
      </c>
      <c r="C24">
        <v>43131</v>
      </c>
      <c r="D24" t="s">
        <v>43</v>
      </c>
      <c r="E24">
        <f>_xlfn.XLOOKUP(D24,Apoio!$G$2:$G$7,Apoio!$F$2:$F$7)</f>
        <v>12345987923</v>
      </c>
      <c r="F24" t="s">
        <v>34</v>
      </c>
      <c r="G24">
        <f t="shared" si="0"/>
        <v>1003</v>
      </c>
      <c r="H24" s="18">
        <f t="shared" si="1"/>
        <v>2600</v>
      </c>
      <c r="I24">
        <v>54</v>
      </c>
      <c r="J24" s="18">
        <f t="shared" si="4"/>
        <v>140400</v>
      </c>
      <c r="K24" t="str">
        <f t="shared" si="2"/>
        <v>Entrega Já</v>
      </c>
      <c r="L24" s="18">
        <f t="shared" si="3"/>
        <v>50</v>
      </c>
      <c r="M24" t="s">
        <v>12</v>
      </c>
      <c r="N24" t="s">
        <v>22</v>
      </c>
      <c r="O24" t="str">
        <f t="shared" si="5"/>
        <v>SP</v>
      </c>
      <c r="P24" s="3" t="s">
        <v>19</v>
      </c>
      <c r="Q24" s="17">
        <f t="shared" si="6"/>
        <v>770450</v>
      </c>
      <c r="R24" s="3">
        <f t="shared" si="7"/>
        <v>2</v>
      </c>
      <c r="S24" s="17">
        <f t="shared" si="8"/>
        <v>385225</v>
      </c>
    </row>
    <row r="25" spans="2:22" x14ac:dyDescent="0.3">
      <c r="B25">
        <v>23</v>
      </c>
      <c r="C25">
        <v>43131</v>
      </c>
      <c r="D25" t="s">
        <v>45</v>
      </c>
      <c r="E25">
        <f>_xlfn.XLOOKUP(D25,Apoio!$G$2:$G$7,Apoio!$F$2:$F$7)</f>
        <v>34798034175</v>
      </c>
      <c r="F25" t="s">
        <v>36</v>
      </c>
      <c r="G25">
        <f t="shared" si="0"/>
        <v>1005</v>
      </c>
      <c r="H25" s="18">
        <f t="shared" si="1"/>
        <v>3096</v>
      </c>
      <c r="I25">
        <v>123</v>
      </c>
      <c r="J25" s="18">
        <f t="shared" si="4"/>
        <v>380808</v>
      </c>
      <c r="K25" t="str">
        <f t="shared" si="2"/>
        <v>Total Express</v>
      </c>
      <c r="L25" s="18">
        <f t="shared" si="3"/>
        <v>80</v>
      </c>
      <c r="M25" t="s">
        <v>18</v>
      </c>
      <c r="N25" t="s">
        <v>27</v>
      </c>
      <c r="O25" t="str">
        <f t="shared" si="5"/>
        <v>RJ</v>
      </c>
    </row>
    <row r="26" spans="2:22" x14ac:dyDescent="0.3">
      <c r="B26">
        <v>24</v>
      </c>
      <c r="C26">
        <v>43132</v>
      </c>
      <c r="D26" t="s">
        <v>44</v>
      </c>
      <c r="E26">
        <f>_xlfn.XLOOKUP(D26,Apoio!$G$2:$G$7,Apoio!$F$2:$F$7)</f>
        <v>15097024525</v>
      </c>
      <c r="F26" t="s">
        <v>35</v>
      </c>
      <c r="G26">
        <f t="shared" si="0"/>
        <v>1004</v>
      </c>
      <c r="H26" s="18">
        <f t="shared" si="1"/>
        <v>2406</v>
      </c>
      <c r="I26">
        <v>107</v>
      </c>
      <c r="J26" s="18">
        <f t="shared" si="4"/>
        <v>257442</v>
      </c>
      <c r="K26" t="str">
        <f t="shared" si="2"/>
        <v>Total Express</v>
      </c>
      <c r="L26" s="18">
        <f t="shared" si="3"/>
        <v>90</v>
      </c>
      <c r="M26" t="s">
        <v>17</v>
      </c>
      <c r="N26" t="s">
        <v>25</v>
      </c>
      <c r="O26" t="str">
        <f t="shared" si="5"/>
        <v>ES</v>
      </c>
    </row>
    <row r="27" spans="2:22" x14ac:dyDescent="0.3">
      <c r="B27">
        <v>25</v>
      </c>
      <c r="C27">
        <v>43132</v>
      </c>
      <c r="D27" t="s">
        <v>45</v>
      </c>
      <c r="E27">
        <f>_xlfn.XLOOKUP(D27,Apoio!$G$2:$G$7,Apoio!$F$2:$F$7)</f>
        <v>34798034175</v>
      </c>
      <c r="F27" t="s">
        <v>33</v>
      </c>
      <c r="G27">
        <f t="shared" si="0"/>
        <v>1002</v>
      </c>
      <c r="H27" s="18">
        <f t="shared" si="1"/>
        <v>4076</v>
      </c>
      <c r="I27">
        <v>166</v>
      </c>
      <c r="J27" s="18">
        <f t="shared" si="4"/>
        <v>676616</v>
      </c>
      <c r="K27" t="str">
        <f t="shared" si="2"/>
        <v>Total Express</v>
      </c>
      <c r="L27" s="18">
        <f t="shared" si="3"/>
        <v>80</v>
      </c>
      <c r="M27" t="s">
        <v>19</v>
      </c>
      <c r="N27" t="s">
        <v>27</v>
      </c>
      <c r="O27" t="str">
        <f t="shared" si="5"/>
        <v>RJ</v>
      </c>
    </row>
    <row r="28" spans="2:22" x14ac:dyDescent="0.3">
      <c r="B28">
        <v>26</v>
      </c>
      <c r="C28">
        <v>43132</v>
      </c>
      <c r="D28" t="s">
        <v>41</v>
      </c>
      <c r="E28">
        <f>_xlfn.XLOOKUP(D28,Apoio!$G$2:$G$7,Apoio!$F$2:$F$7)</f>
        <v>11122233310</v>
      </c>
      <c r="F28" t="s">
        <v>33</v>
      </c>
      <c r="G28">
        <f t="shared" si="0"/>
        <v>1002</v>
      </c>
      <c r="H28" s="18">
        <f t="shared" si="1"/>
        <v>4076</v>
      </c>
      <c r="I28">
        <v>80</v>
      </c>
      <c r="J28" s="18">
        <f t="shared" si="4"/>
        <v>326080</v>
      </c>
      <c r="K28" t="str">
        <f t="shared" si="2"/>
        <v>Total Express</v>
      </c>
      <c r="L28" s="18">
        <f t="shared" si="3"/>
        <v>80</v>
      </c>
      <c r="M28" t="s">
        <v>11</v>
      </c>
      <c r="N28" t="s">
        <v>27</v>
      </c>
      <c r="O28" t="str">
        <f t="shared" si="5"/>
        <v>RJ</v>
      </c>
    </row>
    <row r="29" spans="2:22" x14ac:dyDescent="0.3">
      <c r="B29">
        <v>27</v>
      </c>
      <c r="C29">
        <v>43134</v>
      </c>
      <c r="D29" t="s">
        <v>44</v>
      </c>
      <c r="E29">
        <f>_xlfn.XLOOKUP(D29,Apoio!$G$2:$G$7,Apoio!$F$2:$F$7)</f>
        <v>15097024525</v>
      </c>
      <c r="F29" t="s">
        <v>32</v>
      </c>
      <c r="G29">
        <f t="shared" si="0"/>
        <v>1001</v>
      </c>
      <c r="H29" s="18">
        <f t="shared" si="1"/>
        <v>4772</v>
      </c>
      <c r="I29">
        <v>185</v>
      </c>
      <c r="J29" s="18">
        <f t="shared" si="4"/>
        <v>882820</v>
      </c>
      <c r="K29" t="str">
        <f t="shared" si="2"/>
        <v>Total Express</v>
      </c>
      <c r="L29" s="18">
        <f t="shared" si="3"/>
        <v>90</v>
      </c>
      <c r="M29" t="s">
        <v>11</v>
      </c>
      <c r="N29" t="s">
        <v>23</v>
      </c>
      <c r="O29" t="str">
        <f t="shared" si="5"/>
        <v>ES</v>
      </c>
    </row>
    <row r="30" spans="2:22" x14ac:dyDescent="0.3">
      <c r="B30">
        <v>28</v>
      </c>
      <c r="C30">
        <v>43134</v>
      </c>
      <c r="D30" t="s">
        <v>41</v>
      </c>
      <c r="E30">
        <f>_xlfn.XLOOKUP(D30,Apoio!$G$2:$G$7,Apoio!$F$2:$F$7)</f>
        <v>11122233310</v>
      </c>
      <c r="F30" t="s">
        <v>35</v>
      </c>
      <c r="G30">
        <f t="shared" si="0"/>
        <v>1004</v>
      </c>
      <c r="H30" s="18">
        <f t="shared" si="1"/>
        <v>2406</v>
      </c>
      <c r="I30">
        <v>108</v>
      </c>
      <c r="J30" s="18">
        <f t="shared" si="4"/>
        <v>259848</v>
      </c>
      <c r="K30" t="str">
        <f t="shared" si="2"/>
        <v>Total Express</v>
      </c>
      <c r="L30" s="18">
        <f t="shared" si="3"/>
        <v>90</v>
      </c>
      <c r="M30" t="s">
        <v>17</v>
      </c>
      <c r="N30" t="s">
        <v>25</v>
      </c>
      <c r="O30" t="str">
        <f t="shared" si="5"/>
        <v>ES</v>
      </c>
    </row>
    <row r="31" spans="2:22" x14ac:dyDescent="0.3">
      <c r="B31">
        <v>29</v>
      </c>
      <c r="C31">
        <v>43134</v>
      </c>
      <c r="D31" t="s">
        <v>45</v>
      </c>
      <c r="E31">
        <f>_xlfn.XLOOKUP(D31,Apoio!$G$2:$G$7,Apoio!$F$2:$F$7)</f>
        <v>34798034175</v>
      </c>
      <c r="F31" t="s">
        <v>32</v>
      </c>
      <c r="G31">
        <f t="shared" si="0"/>
        <v>1001</v>
      </c>
      <c r="H31" s="18">
        <f t="shared" si="1"/>
        <v>4772</v>
      </c>
      <c r="I31">
        <v>117</v>
      </c>
      <c r="J31" s="18">
        <f t="shared" si="4"/>
        <v>558324</v>
      </c>
      <c r="K31" t="str">
        <f t="shared" si="2"/>
        <v>Total Express</v>
      </c>
      <c r="L31" s="18">
        <f t="shared" si="3"/>
        <v>80</v>
      </c>
      <c r="M31" t="s">
        <v>12</v>
      </c>
      <c r="N31" t="s">
        <v>24</v>
      </c>
      <c r="O31" t="str">
        <f t="shared" si="5"/>
        <v>RJ</v>
      </c>
    </row>
    <row r="32" spans="2:22" x14ac:dyDescent="0.3">
      <c r="B32">
        <v>30</v>
      </c>
      <c r="C32">
        <v>43134</v>
      </c>
      <c r="D32" t="s">
        <v>41</v>
      </c>
      <c r="E32">
        <f>_xlfn.XLOOKUP(D32,Apoio!$G$2:$G$7,Apoio!$F$2:$F$7)</f>
        <v>11122233310</v>
      </c>
      <c r="F32" t="s">
        <v>34</v>
      </c>
      <c r="G32">
        <f t="shared" si="0"/>
        <v>1003</v>
      </c>
      <c r="H32" s="18">
        <f t="shared" si="1"/>
        <v>2600</v>
      </c>
      <c r="I32">
        <v>108</v>
      </c>
      <c r="J32" s="18">
        <f t="shared" si="4"/>
        <v>280800</v>
      </c>
      <c r="K32" t="str">
        <f t="shared" si="2"/>
        <v>Total Express</v>
      </c>
      <c r="L32" s="18">
        <f t="shared" si="3"/>
        <v>80</v>
      </c>
      <c r="M32" t="s">
        <v>17</v>
      </c>
      <c r="N32" t="s">
        <v>24</v>
      </c>
      <c r="O32" t="str">
        <f t="shared" si="5"/>
        <v>RJ</v>
      </c>
    </row>
    <row r="33" spans="2:15" x14ac:dyDescent="0.3">
      <c r="B33">
        <v>31</v>
      </c>
      <c r="C33">
        <v>43136</v>
      </c>
      <c r="D33" t="s">
        <v>43</v>
      </c>
      <c r="E33">
        <f>_xlfn.XLOOKUP(D33,Apoio!$G$2:$G$7,Apoio!$F$2:$F$7)</f>
        <v>12345987923</v>
      </c>
      <c r="F33" t="s">
        <v>35</v>
      </c>
      <c r="G33">
        <f t="shared" si="0"/>
        <v>1004</v>
      </c>
      <c r="H33" s="18">
        <f t="shared" si="1"/>
        <v>2406</v>
      </c>
      <c r="I33">
        <v>139</v>
      </c>
      <c r="J33" s="18">
        <f t="shared" si="4"/>
        <v>334434</v>
      </c>
      <c r="K33" t="str">
        <f t="shared" si="2"/>
        <v>Total Express</v>
      </c>
      <c r="L33" s="18">
        <f t="shared" si="3"/>
        <v>80</v>
      </c>
      <c r="M33" t="s">
        <v>16</v>
      </c>
      <c r="N33" t="s">
        <v>27</v>
      </c>
      <c r="O33" t="str">
        <f t="shared" si="5"/>
        <v>RJ</v>
      </c>
    </row>
    <row r="34" spans="2:15" x14ac:dyDescent="0.3">
      <c r="B34">
        <v>32</v>
      </c>
      <c r="C34">
        <v>43136</v>
      </c>
      <c r="D34" t="s">
        <v>42</v>
      </c>
      <c r="E34">
        <f>_xlfn.XLOOKUP(D34,Apoio!$G$2:$G$7,Apoio!$F$2:$F$7)</f>
        <v>12398745690</v>
      </c>
      <c r="F34" t="s">
        <v>34</v>
      </c>
      <c r="G34">
        <f t="shared" si="0"/>
        <v>1003</v>
      </c>
      <c r="H34" s="18">
        <f t="shared" si="1"/>
        <v>2600</v>
      </c>
      <c r="I34">
        <v>90</v>
      </c>
      <c r="J34" s="18">
        <f t="shared" si="4"/>
        <v>234000</v>
      </c>
      <c r="K34" t="str">
        <f t="shared" si="2"/>
        <v>Total Express</v>
      </c>
      <c r="L34" s="18">
        <f t="shared" si="3"/>
        <v>80</v>
      </c>
      <c r="M34" t="s">
        <v>12</v>
      </c>
      <c r="N34" t="s">
        <v>27</v>
      </c>
      <c r="O34" t="str">
        <f t="shared" si="5"/>
        <v>RJ</v>
      </c>
    </row>
    <row r="35" spans="2:15" x14ac:dyDescent="0.3">
      <c r="B35">
        <v>33</v>
      </c>
      <c r="C35">
        <v>43136</v>
      </c>
      <c r="D35" t="s">
        <v>43</v>
      </c>
      <c r="E35">
        <f>_xlfn.XLOOKUP(D35,Apoio!$G$2:$G$7,Apoio!$F$2:$F$7)</f>
        <v>12345987923</v>
      </c>
      <c r="F35" t="s">
        <v>34</v>
      </c>
      <c r="G35">
        <f t="shared" ref="G35:G52" si="9">VLOOKUP(F35,tabela_produto,2,FALSE)</f>
        <v>1003</v>
      </c>
      <c r="H35" s="18">
        <f t="shared" ref="H35:H52" si="10">VLOOKUP(F35,tabela_produto,3,FALSE)</f>
        <v>2600</v>
      </c>
      <c r="I35">
        <v>124</v>
      </c>
      <c r="J35" s="18">
        <f t="shared" si="4"/>
        <v>322400</v>
      </c>
      <c r="K35" t="str">
        <f t="shared" ref="K35:K52" si="11">VLOOKUP(RIGHT(N35,2),tabela_transportadora,2,FALSE)</f>
        <v>Total Express</v>
      </c>
      <c r="L35" s="18">
        <f t="shared" ref="L35:L52" si="12">VLOOKUP(RIGHT(N35,2),tabela_transportadora,3,FALSE)</f>
        <v>80</v>
      </c>
      <c r="M35" t="s">
        <v>16</v>
      </c>
      <c r="N35" t="s">
        <v>27</v>
      </c>
      <c r="O35" t="str">
        <f t="shared" si="5"/>
        <v>RJ</v>
      </c>
    </row>
    <row r="36" spans="2:15" x14ac:dyDescent="0.3">
      <c r="B36">
        <v>34</v>
      </c>
      <c r="C36">
        <v>43138</v>
      </c>
      <c r="D36" t="s">
        <v>45</v>
      </c>
      <c r="E36">
        <f>_xlfn.XLOOKUP(D36,Apoio!$G$2:$G$7,Apoio!$F$2:$F$7)</f>
        <v>34798034175</v>
      </c>
      <c r="F36" t="s">
        <v>36</v>
      </c>
      <c r="G36">
        <f t="shared" si="9"/>
        <v>1005</v>
      </c>
      <c r="H36" s="18">
        <f t="shared" si="10"/>
        <v>3096</v>
      </c>
      <c r="I36">
        <v>192</v>
      </c>
      <c r="J36" s="18">
        <f t="shared" si="4"/>
        <v>594432</v>
      </c>
      <c r="K36" t="str">
        <f t="shared" si="11"/>
        <v>Entrega Já</v>
      </c>
      <c r="L36" s="18">
        <f t="shared" si="12"/>
        <v>70</v>
      </c>
      <c r="M36" t="s">
        <v>8</v>
      </c>
      <c r="N36" t="s">
        <v>21</v>
      </c>
      <c r="O36" t="str">
        <f t="shared" si="5"/>
        <v>MG</v>
      </c>
    </row>
    <row r="37" spans="2:15" x14ac:dyDescent="0.3">
      <c r="B37">
        <v>35</v>
      </c>
      <c r="C37">
        <v>43139</v>
      </c>
      <c r="D37" t="s">
        <v>41</v>
      </c>
      <c r="E37">
        <f>_xlfn.XLOOKUP(D37,Apoio!$G$2:$G$7,Apoio!$F$2:$F$7)</f>
        <v>11122233310</v>
      </c>
      <c r="F37" t="s">
        <v>32</v>
      </c>
      <c r="G37">
        <f t="shared" si="9"/>
        <v>1001</v>
      </c>
      <c r="H37" s="18">
        <f t="shared" si="10"/>
        <v>4772</v>
      </c>
      <c r="I37">
        <v>48</v>
      </c>
      <c r="J37" s="18">
        <f t="shared" si="4"/>
        <v>229056</v>
      </c>
      <c r="K37" t="str">
        <f t="shared" si="11"/>
        <v>Total Express</v>
      </c>
      <c r="L37" s="18">
        <f t="shared" si="12"/>
        <v>80</v>
      </c>
      <c r="M37" t="s">
        <v>12</v>
      </c>
      <c r="N37" t="s">
        <v>27</v>
      </c>
      <c r="O37" t="str">
        <f t="shared" si="5"/>
        <v>RJ</v>
      </c>
    </row>
    <row r="38" spans="2:15" x14ac:dyDescent="0.3">
      <c r="B38">
        <v>36</v>
      </c>
      <c r="C38">
        <v>43140</v>
      </c>
      <c r="D38" t="s">
        <v>43</v>
      </c>
      <c r="E38">
        <f>_xlfn.XLOOKUP(D38,Apoio!$G$2:$G$7,Apoio!$F$2:$F$7)</f>
        <v>12345987923</v>
      </c>
      <c r="F38" t="s">
        <v>36</v>
      </c>
      <c r="G38">
        <f t="shared" si="9"/>
        <v>1005</v>
      </c>
      <c r="H38" s="18">
        <f t="shared" si="10"/>
        <v>3096</v>
      </c>
      <c r="I38">
        <v>52</v>
      </c>
      <c r="J38" s="18">
        <f t="shared" si="4"/>
        <v>160992</v>
      </c>
      <c r="K38" t="str">
        <f t="shared" si="11"/>
        <v>Total Express</v>
      </c>
      <c r="L38" s="18">
        <f t="shared" si="12"/>
        <v>80</v>
      </c>
      <c r="M38" t="s">
        <v>12</v>
      </c>
      <c r="N38" t="s">
        <v>27</v>
      </c>
      <c r="O38" t="str">
        <f t="shared" si="5"/>
        <v>RJ</v>
      </c>
    </row>
    <row r="39" spans="2:15" x14ac:dyDescent="0.3">
      <c r="B39">
        <v>37</v>
      </c>
      <c r="C39">
        <v>43140</v>
      </c>
      <c r="D39" t="s">
        <v>44</v>
      </c>
      <c r="E39">
        <f>_xlfn.XLOOKUP(D39,Apoio!$G$2:$G$7,Apoio!$F$2:$F$7)</f>
        <v>15097024525</v>
      </c>
      <c r="F39" t="s">
        <v>32</v>
      </c>
      <c r="G39">
        <f t="shared" si="9"/>
        <v>1001</v>
      </c>
      <c r="H39" s="18">
        <f t="shared" si="10"/>
        <v>4772</v>
      </c>
      <c r="I39">
        <v>174</v>
      </c>
      <c r="J39" s="18">
        <f t="shared" si="4"/>
        <v>830328</v>
      </c>
      <c r="K39" t="str">
        <f t="shared" si="11"/>
        <v>Total Express</v>
      </c>
      <c r="L39" s="18">
        <f t="shared" si="12"/>
        <v>80</v>
      </c>
      <c r="M39" t="s">
        <v>8</v>
      </c>
      <c r="N39" t="s">
        <v>24</v>
      </c>
      <c r="O39" t="str">
        <f t="shared" si="5"/>
        <v>RJ</v>
      </c>
    </row>
    <row r="40" spans="2:15" x14ac:dyDescent="0.3">
      <c r="B40">
        <v>38</v>
      </c>
      <c r="C40">
        <v>43140</v>
      </c>
      <c r="D40" t="s">
        <v>42</v>
      </c>
      <c r="E40">
        <f>_xlfn.XLOOKUP(D40,Apoio!$G$2:$G$7,Apoio!$F$2:$F$7)</f>
        <v>12398745690</v>
      </c>
      <c r="F40" t="s">
        <v>35</v>
      </c>
      <c r="G40">
        <f t="shared" si="9"/>
        <v>1004</v>
      </c>
      <c r="H40" s="18">
        <f t="shared" si="10"/>
        <v>2406</v>
      </c>
      <c r="I40">
        <v>38</v>
      </c>
      <c r="J40" s="18">
        <f t="shared" si="4"/>
        <v>91428</v>
      </c>
      <c r="K40" t="str">
        <f t="shared" si="11"/>
        <v>Total Express</v>
      </c>
      <c r="L40" s="18">
        <f t="shared" si="12"/>
        <v>90</v>
      </c>
      <c r="M40" t="s">
        <v>14</v>
      </c>
      <c r="N40" t="s">
        <v>25</v>
      </c>
      <c r="O40" t="str">
        <f t="shared" si="5"/>
        <v>ES</v>
      </c>
    </row>
    <row r="41" spans="2:15" x14ac:dyDescent="0.3">
      <c r="B41">
        <v>39</v>
      </c>
      <c r="C41">
        <v>43141</v>
      </c>
      <c r="D41" t="s">
        <v>42</v>
      </c>
      <c r="E41">
        <f>_xlfn.XLOOKUP(D41,Apoio!$G$2:$G$7,Apoio!$F$2:$F$7)</f>
        <v>12398745690</v>
      </c>
      <c r="F41" t="s">
        <v>32</v>
      </c>
      <c r="G41">
        <f t="shared" si="9"/>
        <v>1001</v>
      </c>
      <c r="H41" s="18">
        <f t="shared" si="10"/>
        <v>4772</v>
      </c>
      <c r="I41">
        <v>129</v>
      </c>
      <c r="J41" s="18">
        <f t="shared" si="4"/>
        <v>615588</v>
      </c>
      <c r="K41" t="str">
        <f t="shared" si="11"/>
        <v>Entrega Já</v>
      </c>
      <c r="L41" s="18">
        <f t="shared" si="12"/>
        <v>70</v>
      </c>
      <c r="M41" t="s">
        <v>16</v>
      </c>
      <c r="N41" t="s">
        <v>26</v>
      </c>
      <c r="O41" t="str">
        <f t="shared" si="5"/>
        <v>MG</v>
      </c>
    </row>
    <row r="42" spans="2:15" x14ac:dyDescent="0.3">
      <c r="B42">
        <v>40</v>
      </c>
      <c r="C42">
        <v>43141</v>
      </c>
      <c r="D42" t="s">
        <v>45</v>
      </c>
      <c r="E42">
        <f>_xlfn.XLOOKUP(D42,Apoio!$G$2:$G$7,Apoio!$F$2:$F$7)</f>
        <v>34798034175</v>
      </c>
      <c r="F42" t="s">
        <v>32</v>
      </c>
      <c r="G42">
        <f t="shared" si="9"/>
        <v>1001</v>
      </c>
      <c r="H42" s="18">
        <f t="shared" si="10"/>
        <v>4772</v>
      </c>
      <c r="I42">
        <v>67</v>
      </c>
      <c r="J42" s="18">
        <f t="shared" si="4"/>
        <v>319724</v>
      </c>
      <c r="K42" t="str">
        <f t="shared" si="11"/>
        <v>Entrega Já</v>
      </c>
      <c r="L42" s="18">
        <f t="shared" si="12"/>
        <v>50</v>
      </c>
      <c r="M42" t="s">
        <v>18</v>
      </c>
      <c r="N42" t="s">
        <v>22</v>
      </c>
      <c r="O42" t="str">
        <f t="shared" si="5"/>
        <v>SP</v>
      </c>
    </row>
    <row r="43" spans="2:15" x14ac:dyDescent="0.3">
      <c r="B43">
        <v>41</v>
      </c>
      <c r="C43">
        <v>43141</v>
      </c>
      <c r="D43" t="s">
        <v>41</v>
      </c>
      <c r="E43">
        <f>_xlfn.XLOOKUP(D43,Apoio!$G$2:$G$7,Apoio!$F$2:$F$7)</f>
        <v>11122233310</v>
      </c>
      <c r="F43" t="s">
        <v>35</v>
      </c>
      <c r="G43">
        <f t="shared" si="9"/>
        <v>1004</v>
      </c>
      <c r="H43" s="18">
        <f t="shared" si="10"/>
        <v>2406</v>
      </c>
      <c r="I43">
        <v>193</v>
      </c>
      <c r="J43" s="18">
        <f t="shared" si="4"/>
        <v>464358</v>
      </c>
      <c r="K43" t="str">
        <f t="shared" si="11"/>
        <v>Entrega Já</v>
      </c>
      <c r="L43" s="18">
        <f t="shared" si="12"/>
        <v>70</v>
      </c>
      <c r="M43" t="s">
        <v>14</v>
      </c>
      <c r="N43" t="s">
        <v>21</v>
      </c>
      <c r="O43" t="str">
        <f t="shared" si="5"/>
        <v>MG</v>
      </c>
    </row>
    <row r="44" spans="2:15" x14ac:dyDescent="0.3">
      <c r="B44">
        <v>42</v>
      </c>
      <c r="C44">
        <v>43145</v>
      </c>
      <c r="D44" t="s">
        <v>43</v>
      </c>
      <c r="E44">
        <f>_xlfn.XLOOKUP(D44,Apoio!$G$2:$G$7,Apoio!$F$2:$F$7)</f>
        <v>12345987923</v>
      </c>
      <c r="F44" t="s">
        <v>33</v>
      </c>
      <c r="G44">
        <f t="shared" si="9"/>
        <v>1002</v>
      </c>
      <c r="H44" s="18">
        <f t="shared" si="10"/>
        <v>4076</v>
      </c>
      <c r="I44">
        <v>10</v>
      </c>
      <c r="J44" s="18">
        <f t="shared" si="4"/>
        <v>40760</v>
      </c>
      <c r="K44" t="str">
        <f t="shared" si="11"/>
        <v>Entrega Já</v>
      </c>
      <c r="L44" s="18">
        <f t="shared" si="12"/>
        <v>50</v>
      </c>
      <c r="M44" t="s">
        <v>18</v>
      </c>
      <c r="N44" t="s">
        <v>28</v>
      </c>
      <c r="O44" t="str">
        <f t="shared" si="5"/>
        <v>SP</v>
      </c>
    </row>
    <row r="45" spans="2:15" x14ac:dyDescent="0.3">
      <c r="B45">
        <v>43</v>
      </c>
      <c r="C45">
        <v>43145</v>
      </c>
      <c r="D45" t="s">
        <v>45</v>
      </c>
      <c r="E45">
        <f>_xlfn.XLOOKUP(D45,Apoio!$G$2:$G$7,Apoio!$F$2:$F$7)</f>
        <v>34798034175</v>
      </c>
      <c r="F45" t="s">
        <v>33</v>
      </c>
      <c r="G45">
        <f t="shared" si="9"/>
        <v>1002</v>
      </c>
      <c r="H45" s="18">
        <f t="shared" si="10"/>
        <v>4076</v>
      </c>
      <c r="I45">
        <v>14</v>
      </c>
      <c r="J45" s="18">
        <f t="shared" si="4"/>
        <v>57064</v>
      </c>
      <c r="K45" t="str">
        <f t="shared" si="11"/>
        <v>Total Express</v>
      </c>
      <c r="L45" s="18">
        <f t="shared" si="12"/>
        <v>90</v>
      </c>
      <c r="M45" t="s">
        <v>14</v>
      </c>
      <c r="N45" t="s">
        <v>23</v>
      </c>
      <c r="O45" t="str">
        <f t="shared" si="5"/>
        <v>ES</v>
      </c>
    </row>
    <row r="46" spans="2:15" x14ac:dyDescent="0.3">
      <c r="B46">
        <v>44</v>
      </c>
      <c r="C46">
        <v>43149</v>
      </c>
      <c r="D46" t="s">
        <v>45</v>
      </c>
      <c r="E46">
        <f>_xlfn.XLOOKUP(D46,Apoio!$G$2:$G$7,Apoio!$F$2:$F$7)</f>
        <v>34798034175</v>
      </c>
      <c r="F46" t="s">
        <v>34</v>
      </c>
      <c r="G46">
        <f t="shared" si="9"/>
        <v>1003</v>
      </c>
      <c r="H46" s="18">
        <f t="shared" si="10"/>
        <v>2600</v>
      </c>
      <c r="I46">
        <v>156</v>
      </c>
      <c r="J46" s="18">
        <f t="shared" si="4"/>
        <v>405600</v>
      </c>
      <c r="K46" t="str">
        <f t="shared" si="11"/>
        <v>Total Express</v>
      </c>
      <c r="L46" s="18">
        <f t="shared" si="12"/>
        <v>90</v>
      </c>
      <c r="M46" t="s">
        <v>8</v>
      </c>
      <c r="N46" t="s">
        <v>23</v>
      </c>
      <c r="O46" t="str">
        <f t="shared" si="5"/>
        <v>ES</v>
      </c>
    </row>
    <row r="47" spans="2:15" x14ac:dyDescent="0.3">
      <c r="B47">
        <v>45</v>
      </c>
      <c r="C47">
        <v>43149</v>
      </c>
      <c r="D47" t="s">
        <v>41</v>
      </c>
      <c r="E47">
        <f>_xlfn.XLOOKUP(D47,Apoio!$G$2:$G$7,Apoio!$F$2:$F$7)</f>
        <v>11122233310</v>
      </c>
      <c r="F47" t="s">
        <v>36</v>
      </c>
      <c r="G47">
        <f t="shared" si="9"/>
        <v>1005</v>
      </c>
      <c r="H47" s="18">
        <f t="shared" si="10"/>
        <v>3096</v>
      </c>
      <c r="I47">
        <v>97</v>
      </c>
      <c r="J47" s="18">
        <f t="shared" si="4"/>
        <v>300312</v>
      </c>
      <c r="K47" t="str">
        <f t="shared" si="11"/>
        <v>Total Express</v>
      </c>
      <c r="L47" s="18">
        <f t="shared" si="12"/>
        <v>80</v>
      </c>
      <c r="M47" t="s">
        <v>14</v>
      </c>
      <c r="N47" t="s">
        <v>24</v>
      </c>
      <c r="O47" t="str">
        <f t="shared" si="5"/>
        <v>RJ</v>
      </c>
    </row>
    <row r="48" spans="2:15" x14ac:dyDescent="0.3">
      <c r="B48">
        <v>46</v>
      </c>
      <c r="C48">
        <v>43150</v>
      </c>
      <c r="D48" t="s">
        <v>43</v>
      </c>
      <c r="E48">
        <f>_xlfn.XLOOKUP(D48,Apoio!$G$2:$G$7,Apoio!$F$2:$F$7)</f>
        <v>12345987923</v>
      </c>
      <c r="F48" t="s">
        <v>32</v>
      </c>
      <c r="G48">
        <f t="shared" si="9"/>
        <v>1001</v>
      </c>
      <c r="H48" s="18">
        <f t="shared" si="10"/>
        <v>4772</v>
      </c>
      <c r="I48">
        <v>199</v>
      </c>
      <c r="J48" s="18">
        <f t="shared" si="4"/>
        <v>949628</v>
      </c>
      <c r="K48" t="str">
        <f t="shared" si="11"/>
        <v>Total Express</v>
      </c>
      <c r="L48" s="18">
        <f t="shared" si="12"/>
        <v>80</v>
      </c>
      <c r="M48" t="s">
        <v>8</v>
      </c>
      <c r="N48" t="s">
        <v>27</v>
      </c>
      <c r="O48" t="str">
        <f t="shared" si="5"/>
        <v>RJ</v>
      </c>
    </row>
    <row r="49" spans="2:15" x14ac:dyDescent="0.3">
      <c r="B49">
        <v>47</v>
      </c>
      <c r="C49">
        <v>43150</v>
      </c>
      <c r="D49" t="s">
        <v>43</v>
      </c>
      <c r="E49">
        <f>_xlfn.XLOOKUP(D49,Apoio!$G$2:$G$7,Apoio!$F$2:$F$7)</f>
        <v>12345987923</v>
      </c>
      <c r="F49" t="s">
        <v>33</v>
      </c>
      <c r="G49">
        <f t="shared" si="9"/>
        <v>1002</v>
      </c>
      <c r="H49" s="18">
        <f t="shared" si="10"/>
        <v>4076</v>
      </c>
      <c r="I49">
        <v>43</v>
      </c>
      <c r="J49" s="18">
        <f t="shared" si="4"/>
        <v>175268</v>
      </c>
      <c r="K49" t="str">
        <f t="shared" si="11"/>
        <v>Total Express</v>
      </c>
      <c r="L49" s="18">
        <f t="shared" si="12"/>
        <v>80</v>
      </c>
      <c r="M49" t="s">
        <v>8</v>
      </c>
      <c r="N49" t="s">
        <v>27</v>
      </c>
      <c r="O49" t="str">
        <f t="shared" si="5"/>
        <v>RJ</v>
      </c>
    </row>
    <row r="50" spans="2:15" x14ac:dyDescent="0.3">
      <c r="B50">
        <v>48</v>
      </c>
      <c r="C50">
        <v>43152</v>
      </c>
      <c r="D50" t="s">
        <v>43</v>
      </c>
      <c r="E50">
        <f>_xlfn.XLOOKUP(D50,Apoio!$G$2:$G$7,Apoio!$F$2:$F$7)</f>
        <v>12345987923</v>
      </c>
      <c r="F50" t="s">
        <v>36</v>
      </c>
      <c r="G50">
        <f t="shared" si="9"/>
        <v>1005</v>
      </c>
      <c r="H50" s="18">
        <f t="shared" si="10"/>
        <v>3096</v>
      </c>
      <c r="I50">
        <v>151</v>
      </c>
      <c r="J50" s="18">
        <f t="shared" si="4"/>
        <v>467496</v>
      </c>
      <c r="K50" t="str">
        <f t="shared" si="11"/>
        <v>Entrega Já</v>
      </c>
      <c r="L50" s="18">
        <f t="shared" si="12"/>
        <v>70</v>
      </c>
      <c r="M50" t="s">
        <v>12</v>
      </c>
      <c r="N50" t="s">
        <v>26</v>
      </c>
      <c r="O50" t="str">
        <f t="shared" si="5"/>
        <v>MG</v>
      </c>
    </row>
    <row r="51" spans="2:15" x14ac:dyDescent="0.3">
      <c r="B51">
        <v>49</v>
      </c>
      <c r="C51">
        <v>43153</v>
      </c>
      <c r="D51" t="s">
        <v>42</v>
      </c>
      <c r="E51">
        <f>_xlfn.XLOOKUP(D51,Apoio!$G$2:$G$7,Apoio!$F$2:$F$7)</f>
        <v>12398745690</v>
      </c>
      <c r="F51" t="s">
        <v>33</v>
      </c>
      <c r="G51">
        <f t="shared" si="9"/>
        <v>1002</v>
      </c>
      <c r="H51" s="18">
        <f t="shared" si="10"/>
        <v>4076</v>
      </c>
      <c r="I51">
        <v>112</v>
      </c>
      <c r="J51" s="18">
        <f t="shared" si="4"/>
        <v>456512</v>
      </c>
      <c r="K51" t="str">
        <f t="shared" si="11"/>
        <v>Entrega Já</v>
      </c>
      <c r="L51" s="18">
        <f t="shared" si="12"/>
        <v>50</v>
      </c>
      <c r="M51" t="s">
        <v>16</v>
      </c>
      <c r="N51" t="s">
        <v>22</v>
      </c>
      <c r="O51" t="str">
        <f t="shared" si="5"/>
        <v>SP</v>
      </c>
    </row>
    <row r="52" spans="2:15" x14ac:dyDescent="0.3">
      <c r="B52">
        <v>50</v>
      </c>
      <c r="C52">
        <v>43154</v>
      </c>
      <c r="D52" t="s">
        <v>45</v>
      </c>
      <c r="E52">
        <f>_xlfn.XLOOKUP(D52,Apoio!$G$2:$G$7,Apoio!$F$2:$F$7)</f>
        <v>34798034175</v>
      </c>
      <c r="F52" t="s">
        <v>36</v>
      </c>
      <c r="G52">
        <f t="shared" si="9"/>
        <v>1005</v>
      </c>
      <c r="H52" s="18">
        <f t="shared" si="10"/>
        <v>3096</v>
      </c>
      <c r="I52">
        <v>67</v>
      </c>
      <c r="J52" s="18">
        <f t="shared" si="4"/>
        <v>207432</v>
      </c>
      <c r="K52" t="str">
        <f t="shared" si="11"/>
        <v>Entrega Já</v>
      </c>
      <c r="L52" s="18">
        <f t="shared" si="12"/>
        <v>70</v>
      </c>
      <c r="M52" t="s">
        <v>14</v>
      </c>
      <c r="N52" t="s">
        <v>26</v>
      </c>
      <c r="O52" t="str">
        <f t="shared" si="5"/>
        <v>MG</v>
      </c>
    </row>
  </sheetData>
  <conditionalFormatting sqref="B3:O52">
    <cfRule type="expression" dxfId="0" priority="2">
      <formula>$J3&gt;$Q$5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08736A1-F0E7-4017-85A3-6782363F025C}">
          <x14:formula1>
            <xm:f>Apoio!$G$3:$G$7</xm:f>
          </x14:formula1>
          <xm:sqref>D3:D52</xm:sqref>
        </x14:dataValidation>
        <x14:dataValidation type="list" allowBlank="1" showInputMessage="1" showErrorMessage="1" xr:uid="{2FCBE275-D387-4919-8053-F6AA90EDD12B}">
          <x14:formula1>
            <xm:f>Apoio!$B$3:$B$7</xm:f>
          </x14:formula1>
          <xm:sqref>F3:F52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9292-409C-463A-A0F7-8F69E036F101}">
  <dimension ref="B2:L10"/>
  <sheetViews>
    <sheetView showGridLines="0" workbookViewId="0">
      <selection activeCell="I13" sqref="I13"/>
    </sheetView>
  </sheetViews>
  <sheetFormatPr defaultRowHeight="14.4" x14ac:dyDescent="0.3"/>
  <cols>
    <col min="1" max="1" width="8.88671875" style="1"/>
    <col min="2" max="2" width="13.88671875" style="1" bestFit="1" customWidth="1"/>
    <col min="3" max="3" width="16.6640625" style="1" bestFit="1" customWidth="1"/>
    <col min="4" max="4" width="20.77734375" style="1" bestFit="1" customWidth="1"/>
    <col min="5" max="5" width="8.88671875" style="1"/>
    <col min="6" max="6" width="12" style="1" bestFit="1" customWidth="1"/>
    <col min="7" max="7" width="14.88671875" style="1" bestFit="1" customWidth="1"/>
    <col min="8" max="8" width="14.88671875" style="1" customWidth="1"/>
    <col min="9" max="9" width="8.88671875" style="1"/>
    <col min="10" max="10" width="12.88671875" style="1" bestFit="1" customWidth="1"/>
    <col min="11" max="11" width="22" style="1" bestFit="1" customWidth="1"/>
    <col min="12" max="12" width="10.44140625" style="1" bestFit="1" customWidth="1"/>
    <col min="13" max="16384" width="8.88671875" style="1"/>
  </cols>
  <sheetData>
    <row r="2" spans="2:12" x14ac:dyDescent="0.3">
      <c r="B2" s="5" t="s">
        <v>29</v>
      </c>
      <c r="C2" s="6" t="s">
        <v>30</v>
      </c>
      <c r="D2" s="7" t="s">
        <v>31</v>
      </c>
      <c r="F2" s="5" t="s">
        <v>40</v>
      </c>
      <c r="G2" s="6" t="s">
        <v>39</v>
      </c>
      <c r="H2" s="7" t="s">
        <v>61</v>
      </c>
      <c r="J2" s="5" t="s">
        <v>50</v>
      </c>
      <c r="K2" s="6" t="s">
        <v>51</v>
      </c>
      <c r="L2" s="7" t="s">
        <v>52</v>
      </c>
    </row>
    <row r="3" spans="2:12" x14ac:dyDescent="0.3">
      <c r="B3" s="8" t="s">
        <v>32</v>
      </c>
      <c r="C3" s="9">
        <v>1001</v>
      </c>
      <c r="D3" s="10">
        <v>4772</v>
      </c>
      <c r="F3" s="8">
        <v>11122233310</v>
      </c>
      <c r="G3" s="9" t="s">
        <v>41</v>
      </c>
      <c r="H3" s="15" cm="1">
        <f t="array" ref="H3">_xlfn.SINGLE(IF(AND(SUMIF(vendedores,G3,valores_venda)&gt;3500000,COUNTIF(vendedores,G3)&gt;10),0.01*SUMIF(vendedores,G3,valores_venda),0))</f>
        <v>37391.700000000004</v>
      </c>
      <c r="J3" s="8" t="s">
        <v>15</v>
      </c>
      <c r="K3" s="9" t="s">
        <v>48</v>
      </c>
      <c r="L3" s="10">
        <v>80</v>
      </c>
    </row>
    <row r="4" spans="2:12" x14ac:dyDescent="0.3">
      <c r="B4" s="8" t="s">
        <v>33</v>
      </c>
      <c r="C4" s="9">
        <v>1002</v>
      </c>
      <c r="D4" s="10">
        <v>4076</v>
      </c>
      <c r="F4" s="8">
        <v>12398745690</v>
      </c>
      <c r="G4" s="9" t="s">
        <v>42</v>
      </c>
      <c r="H4" s="15" cm="1">
        <f t="array" ref="H4">_xlfn.SINGLE(IF(AND(SUMIF(vendedores,G4,valores_venda)&gt;3500000,COUNTIF(vendedores,G4)&gt;10),0.01*SUMIF(vendedores,G4,valores_venda),0))</f>
        <v>0</v>
      </c>
      <c r="J4" s="8" t="s">
        <v>10</v>
      </c>
      <c r="K4" s="9" t="s">
        <v>49</v>
      </c>
      <c r="L4" s="10">
        <v>50</v>
      </c>
    </row>
    <row r="5" spans="2:12" x14ac:dyDescent="0.3">
      <c r="B5" s="8" t="s">
        <v>34</v>
      </c>
      <c r="C5" s="9">
        <v>1003</v>
      </c>
      <c r="D5" s="10">
        <v>2600</v>
      </c>
      <c r="F5" s="8">
        <v>12345987923</v>
      </c>
      <c r="G5" s="9" t="s">
        <v>43</v>
      </c>
      <c r="H5" s="15" cm="1">
        <f t="array" ref="H5">_xlfn.SINGLE(IF(AND(SUMIF(vendedores,G5,valores_venda)&gt;3500000,COUNTIF(vendedores,G5)&gt;10),0.01*SUMIF(vendedores,G5,valores_venda),0))</f>
        <v>0</v>
      </c>
      <c r="J5" s="8" t="s">
        <v>9</v>
      </c>
      <c r="K5" s="9" t="s">
        <v>49</v>
      </c>
      <c r="L5" s="10">
        <v>70</v>
      </c>
    </row>
    <row r="6" spans="2:12" x14ac:dyDescent="0.3">
      <c r="B6" s="8" t="s">
        <v>35</v>
      </c>
      <c r="C6" s="9">
        <v>1004</v>
      </c>
      <c r="D6" s="10">
        <v>2406</v>
      </c>
      <c r="F6" s="8">
        <v>15097024525</v>
      </c>
      <c r="G6" s="9" t="s">
        <v>44</v>
      </c>
      <c r="H6" s="15" cm="1">
        <f t="array" ref="H6">_xlfn.SINGLE(IF(AND(SUMIF(vendedores,G6,valores_venda)&gt;3500000,COUNTIF(vendedores,G6)&gt;10),0.01*SUMIF(vendedores,G6,valores_venda),0))</f>
        <v>0</v>
      </c>
      <c r="J6" s="8" t="s">
        <v>13</v>
      </c>
      <c r="K6" s="9" t="s">
        <v>48</v>
      </c>
      <c r="L6" s="10">
        <v>90</v>
      </c>
    </row>
    <row r="7" spans="2:12" x14ac:dyDescent="0.3">
      <c r="B7" s="11" t="s">
        <v>36</v>
      </c>
      <c r="C7" s="12">
        <v>1005</v>
      </c>
      <c r="D7" s="13">
        <v>3096</v>
      </c>
      <c r="F7" s="11">
        <v>34798034175</v>
      </c>
      <c r="G7" s="12" t="s">
        <v>45</v>
      </c>
      <c r="H7" s="15" cm="1">
        <f t="array" ref="H7">_xlfn.SINGLE(IF(AND(SUMIF(vendedores,G7,valores_venda)&gt;3500000,COUNTIF(vendedores,G7)&gt;10),0.01*SUMIF(vendedores,G7,valores_venda),0))</f>
        <v>0</v>
      </c>
    </row>
    <row r="10" spans="2:12" x14ac:dyDescent="0.3">
      <c r="G10" s="19"/>
      <c r="H10" s="1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EE22-36FB-4DC8-A3E0-DCCFCBB7DD18}">
  <dimension ref="A1"/>
  <sheetViews>
    <sheetView showGridLines="0" zoomScale="85" zoomScaleNormal="85" workbookViewId="0">
      <selection activeCell="S37" sqref="S37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9</vt:i4>
      </vt:variant>
    </vt:vector>
  </HeadingPairs>
  <TitlesOfParts>
    <vt:vector size="13" baseType="lpstr">
      <vt:lpstr>Instruções</vt:lpstr>
      <vt:lpstr>Vendas</vt:lpstr>
      <vt:lpstr>Apoio</vt:lpstr>
      <vt:lpstr>Perguntas sobre Funções</vt:lpstr>
      <vt:lpstr>Vendas!Area_de_extracao</vt:lpstr>
      <vt:lpstr>clientes</vt:lpstr>
      <vt:lpstr>estados</vt:lpstr>
      <vt:lpstr>local</vt:lpstr>
      <vt:lpstr>tabela_produto</vt:lpstr>
      <vt:lpstr>tabela_transportadora</vt:lpstr>
      <vt:lpstr>tabela_vendedor</vt:lpstr>
      <vt:lpstr>valores_venda</vt:lpstr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Flavia Santos</cp:lastModifiedBy>
  <dcterms:created xsi:type="dcterms:W3CDTF">2020-07-18T11:38:14Z</dcterms:created>
  <dcterms:modified xsi:type="dcterms:W3CDTF">2020-08-12T00:05:02Z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5ccaaa2e-83c2-404a-bfb4-76672efb862d</vt:lpwstr>
  </property>
</Properties>
</file>